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media/image10.png" ContentType="image/png"/>
  <Override PartName="/xl/media/image6.wmf" ContentType="image/x-wmf"/>
  <Override PartName="/xl/media/image4.png" ContentType="image/png"/>
  <Override PartName="/xl/media/image8.png" ContentType="image/png"/>
  <Override PartName="/xl/media/image3.png" ContentType="image/png"/>
  <Override PartName="/xl/media/image7.png" ContentType="image/png"/>
  <Override PartName="/xl/media/image2.png" ContentType="image/png"/>
  <Override PartName="/xl/media/image11.png" ContentType="image/png"/>
  <Override PartName="/xl/media/image1.png" ContentType="image/png"/>
  <Override PartName="/xl/media/image5.png" ContentType="image/png"/>
  <Override PartName="/xl/media/image9.png" ContentType="image/png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5.xml" ContentType="application/vnd.openxmlformats-officedocument.spreadsheetml.worksheet+xml"/>
  <Override PartName="/xl/worksheets/_rels/sheet15.xml.rels" ContentType="application/vnd.openxmlformats-package.relationships+xml"/>
  <Override PartName="/xl/worksheets/_rels/sheet9.xml.rels" ContentType="application/vnd.openxmlformats-package.relationships+xml"/>
  <Override PartName="/xl/worksheets/_rels/sheet14.xml.rels" ContentType="application/vnd.openxmlformats-package.relationships+xml"/>
  <Override PartName="/xl/worksheets/_rels/sheet8.xml.rels" ContentType="application/vnd.openxmlformats-package.relationships+xml"/>
  <Override PartName="/xl/worksheets/_rels/sheet13.xml.rels" ContentType="application/vnd.openxmlformats-package.relationships+xml"/>
  <Override PartName="/xl/worksheets/_rels/sheet7.xml.rels" ContentType="application/vnd.openxmlformats-package.relationships+xml"/>
  <Override PartName="/xl/worksheets/_rels/sheet6.xml.rels" ContentType="application/vnd.openxmlformats-package.relationships+xml"/>
  <Override PartName="/xl/worksheets/_rels/sheet11.xml.rels" ContentType="application/vnd.openxmlformats-package.relationships+xml"/>
  <Override PartName="/xl/worksheets/_rels/sheet10.xml.rels" ContentType="application/vnd.openxmlformats-package.relationships+xml"/>
  <Override PartName="/xl/worksheets/_rels/sheet4.xml.rels" ContentType="application/vnd.openxmlformats-package.relationships+xml"/>
  <Override PartName="/xl/worksheets/_rels/sheet3.xml.rels" ContentType="application/vnd.openxmlformats-package.relationships+xml"/>
  <Override PartName="/xl/worksheets/sheet7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2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2.xml" ContentType="application/vnd.openxmlformats-officedocument.spreadsheetml.worksheet+xml"/>
  <Override PartName="/xl/worksheets/sheet34.xml" ContentType="application/vnd.openxmlformats-officedocument.spreadsheetml.worksheet+xml"/>
  <Override PartName="/xl/worksheets/sheet18.xml" ContentType="application/vnd.openxmlformats-officedocument.spreadsheetml.worksheet+xml"/>
  <Override PartName="/xl/worksheets/sheet27.xml" ContentType="application/vnd.openxmlformats-officedocument.spreadsheetml.worksheet+xml"/>
  <Override PartName="/xl/worksheets/sheet4.xml" ContentType="application/vnd.openxmlformats-officedocument.spreadsheetml.worksheet+xml"/>
  <Override PartName="/xl/worksheets/sheet29.xml" ContentType="application/vnd.openxmlformats-officedocument.spreadsheetml.worksheet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20.xml" ContentType="application/vnd.openxmlformats-officedocument.spreadsheetml.worksheet+xml"/>
  <Override PartName="/xl/worksheets/sheet13.xml" ContentType="application/vnd.openxmlformats-officedocument.spreadsheetml.worksheet+xml"/>
  <Override PartName="/xl/worksheets/sheet22.xml" ContentType="application/vnd.openxmlformats-officedocument.spreadsheetml.worksheet+xml"/>
  <Override PartName="/xl/worksheets/sheet31.xml" ContentType="application/vnd.openxmlformats-officedocument.spreadsheetml.worksheet+xml"/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1.xml" ContentType="application/vnd.openxmlformats-officedocument.spreadsheetml.worksheet+xml"/>
  <Override PartName="/xl/worksheets/sheet33.xml" ContentType="application/vnd.openxmlformats-officedocument.spreadsheetml.worksheet+xml"/>
  <Override PartName="/xl/worksheets/sheet17.xml" ContentType="application/vnd.openxmlformats-officedocument.spreadsheetml.worksheet+xml"/>
  <Override PartName="/xl/worksheets/sheet3.xml" ContentType="application/vnd.openxmlformats-officedocument.spreadsheetml.worksheet+xml"/>
  <Override PartName="/xl/worksheets/sheet26.xml" ContentType="application/vnd.openxmlformats-officedocument.spreadsheetml.worksheet+xml"/>
  <Override PartName="/xl/comments9.xml" ContentType="application/vnd.openxmlformats-officedocument.spreadsheetml.comments+xml"/>
  <Override PartName="/xl/drawings/drawing2.xml" ContentType="application/vnd.openxmlformats-officedocument.drawing+xml"/>
  <Override PartName="/xl/drawings/drawing6.xml" ContentType="application/vnd.openxmlformats-officedocument.drawing+xml"/>
  <Override PartName="/xl/drawings/drawing1.xml" ContentType="application/vnd.openxmlformats-officedocument.drawing+xml"/>
  <Override PartName="/xl/drawings/drawing5.xml" ContentType="application/vnd.openxmlformats-officedocument.drawing+xml"/>
  <Override PartName="/xl/drawings/_rels/drawing2.xml.rels" ContentType="application/vnd.openxmlformats-package.relationships+xml"/>
  <Override PartName="/xl/drawings/_rels/drawing1.xml.rels" ContentType="application/vnd.openxmlformats-package.relationships+xml"/>
  <Override PartName="/xl/drawings/_rels/drawing8.xml.rels" ContentType="application/vnd.openxmlformats-package.relationships+xml"/>
  <Override PartName="/xl/drawings/_rels/drawing7.xml.rels" ContentType="application/vnd.openxmlformats-package.relationships+xml"/>
  <Override PartName="/xl/drawings/_rels/drawing6.xml.rels" ContentType="application/vnd.openxmlformats-package.relationships+xml"/>
  <Override PartName="/xl/drawings/_rels/drawing5.xml.rels" ContentType="application/vnd.openxmlformats-package.relationships+xml"/>
  <Override PartName="/xl/drawings/_rels/drawing4.xml.rels" ContentType="application/vnd.openxmlformats-package.relationships+xml"/>
  <Override PartName="/xl/drawings/_rels/drawing3.xml.rels" ContentType="application/vnd.openxmlformats-package.relationships+xml"/>
  <Override PartName="/xl/drawings/vmlDrawing3.vml" ContentType="application/vnd.openxmlformats-officedocument.vmlDrawing"/>
  <Override PartName="/xl/drawings/drawing4.xml" ContentType="application/vnd.openxmlformats-officedocument.drawing+xml"/>
  <Override PartName="/xl/drawings/drawing8.xml" ContentType="application/vnd.openxmlformats-officedocument.drawing+xml"/>
  <Override PartName="/xl/drawings/vmlDrawing2.vml" ContentType="application/vnd.openxmlformats-officedocument.vmlDrawing"/>
  <Override PartName="/xl/drawings/drawing3.xml" ContentType="application/vnd.openxmlformats-officedocument.drawing+xml"/>
  <Override PartName="/xl/drawings/drawing7.xml" ContentType="application/vnd.openxmlformats-officedocument.drawing+xml"/>
  <Override PartName="/xl/drawings/vmlDrawing1.vml" ContentType="application/vnd.openxmlformats-officedocument.vmlDrawing"/>
  <Override PartName="/xl/sharedStrings.xml" ContentType="application/vnd.openxmlformats-officedocument.spreadsheetml.sharedStrings+xml"/>
  <Override PartName="/xl/comments6.xml" ContentType="application/vnd.openxmlformats-officedocument.spreadsheetml.comment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comments7.xml" ContentType="application/vnd.openxmlformats-officedocument.spreadsheetml.comment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9" firstSheet="0" showHorizontalScroll="true" showSheetTabs="true" showVerticalScroll="true" tabRatio="600" windowHeight="8192" windowWidth="16384" xWindow="0" yWindow="0"/>
  </bookViews>
  <sheets>
    <sheet name="Udaje o fy" sheetId="1" state="visible" r:id="rId2"/>
    <sheet name="o fy" sheetId="2" state="hidden" r:id="rId3"/>
    <sheet name="Poznamky DU titl" sheetId="3" state="hidden" r:id="rId4"/>
    <sheet name="VstupHlavička" sheetId="4" state="visible" r:id="rId5"/>
    <sheet name="Hlavicka" sheetId="5" state="visible" r:id="rId6"/>
    <sheet name="hk2014" sheetId="6" state="visible" r:id="rId7"/>
    <sheet name="hk2013" sheetId="7" state="visible" r:id="rId8"/>
    <sheet name="ANALYTIKAVUJ" sheetId="8" state="visible" r:id="rId9"/>
    <sheet name="SUVAHAVUJ" sheetId="9" state="visible" r:id="rId10"/>
    <sheet name="Poznamky DU VUJ" sheetId="10" state="visible" r:id="rId11"/>
    <sheet name="ANALYTIKA MUJ" sheetId="11" state="visible" r:id="rId12"/>
    <sheet name="SUVAHAMUJ" sheetId="12" state="visible" r:id="rId13"/>
    <sheet name="Poznamky DU MUJ" sheetId="13" state="visible" r:id="rId14"/>
    <sheet name="CASH FLOW DU p" sheetId="14" state="visible" r:id="rId15"/>
    <sheet name="CASH FLOW DU n" sheetId="15" state="visible" r:id="rId16"/>
    <sheet name="HL KNIHA VYPOC" sheetId="16" state="hidden" r:id="rId17"/>
    <sheet name="PrekladHlav" sheetId="17" state="hidden" r:id="rId18"/>
    <sheet name="PM1" sheetId="18" state="hidden" r:id="rId19"/>
    <sheet name="PM2" sheetId="19" state="hidden" r:id="rId20"/>
    <sheet name="PM3" sheetId="20" state="hidden" r:id="rId21"/>
    <sheet name="PM4" sheetId="21" state="hidden" r:id="rId22"/>
    <sheet name="PM5" sheetId="22" state="hidden" r:id="rId23"/>
    <sheet name="PV1" sheetId="23" state="hidden" r:id="rId24"/>
    <sheet name="PV2" sheetId="24" state="hidden" r:id="rId25"/>
    <sheet name="PV3" sheetId="25" state="hidden" r:id="rId26"/>
    <sheet name="PV4" sheetId="26" state="hidden" r:id="rId27"/>
    <sheet name="PV5" sheetId="27" state="hidden" r:id="rId28"/>
    <sheet name="PV6" sheetId="28" state="hidden" r:id="rId29"/>
    <sheet name="PV7" sheetId="29" state="hidden" r:id="rId30"/>
    <sheet name="PV8" sheetId="30" state="hidden" r:id="rId31"/>
    <sheet name="List1" sheetId="31" state="hidden" r:id="rId32"/>
    <sheet name="Osnova" sheetId="32" state="hidden" r:id="rId33"/>
    <sheet name="suvaha_p" sheetId="33" state="hidden" r:id="rId34"/>
    <sheet name="vykaz_p" sheetId="34" state="hidden" r:id="rId35"/>
  </sheets>
  <definedNames>
    <definedName function="false" hidden="false" localSheetId="14" name="_xlnm.Print_Area" vbProcedure="false">'CASH FLOW DU n'!$A$1:$AW$119</definedName>
    <definedName function="false" hidden="false" localSheetId="13" name="_xlnm.Print_Area" vbProcedure="false">'CASH FLOW DU p'!$A$1:$AW$129</definedName>
    <definedName function="false" hidden="false" localSheetId="4" name="_xlnm.Print_Area" vbProcedure="false">Hlavicka!$H$1:$AQ$58</definedName>
    <definedName function="false" hidden="false" localSheetId="19" name="_xlnm.Print_Area" vbProcedure="false">PM3!$A$1:$AW$33</definedName>
    <definedName function="false" hidden="false" localSheetId="12" name="_xlnm.Print_Area" vbProcedure="false">'Poznamky DU MUJ'!$A$1:$AX$219</definedName>
    <definedName function="false" hidden="false" localSheetId="9" name="_xlnm.Print_Area" vbProcedure="false">'Poznamky DU VUJ'!$A$1:$BF$1436</definedName>
    <definedName function="false" hidden="false" localSheetId="11" name="_xlnm.Print_Area" vbProcedure="false">SUVAHAMUJ!$A$1:$P$89</definedName>
    <definedName function="false" hidden="false" localSheetId="8" name="_xlnm.Print_Area" vbProcedure="false">SUVAHAVUJ!$D$1:$X$209</definedName>
    <definedName function="false" hidden="false" localSheetId="6" name="_xlnm.Print_Area" vbProcedure="false">hk2013!$A$1:$I$63</definedName>
    <definedName function="false" hidden="false" localSheetId="5" name="_xlnm.Print_Area" vbProcedure="false">hk2014!$A$1:$I$78</definedName>
    <definedName function="false" hidden="false" localSheetId="1" name="_xlnm.Print_Area" vbProcedure="false">'o fy'!$A$1:$AL$53</definedName>
    <definedName function="false" hidden="false" name="AAA" vbProcedure="false">['file:///c:/bluesoft1/2009/audit_sw/programs/vstupm.xls']'hl kniha'!$a$3:$c$420</definedName>
    <definedName function="false" hidden="false" name="COUNTIFTabulka" vbProcedure="false">#ref!</definedName>
    <definedName function="false" hidden="false" name="Fedtaxtable" vbProcedure="false">'[2]tvorba vykazov'!#ref!</definedName>
    <definedName function="false" hidden="false" name="KomentarFunkcieLEN" vbProcedure="false">#ref!</definedName>
    <definedName function="false" hidden="false" name="KomentarFunkcieSEARCH" vbProcedure="false">#ref!</definedName>
    <definedName function="false" hidden="false" name="Osnova" vbProcedure="false">'HL KNIHA VYPOC'!$A$2:$C$421</definedName>
    <definedName function="false" hidden="false" name="taxtable" vbProcedure="false">#ref!</definedName>
    <definedName function="false" hidden="false" localSheetId="1" name="_xlnm.Print_Area" vbProcedure="false">'o fy'!$A$1:$AL$53</definedName>
    <definedName function="false" hidden="false" localSheetId="1" name="_xlnm.Print_Area_0" vbProcedure="false">'o fy'!$A$1:$AL$53</definedName>
    <definedName function="false" hidden="false" localSheetId="1" name="_xlnm.Print_Area_0_0" vbProcedure="false">'o fy'!$A$1:$AL$53</definedName>
    <definedName function="false" hidden="false" localSheetId="1" name="_xlnm.Print_Area_0_0_0" vbProcedure="false">'o fy'!$A$1:$AL$53</definedName>
    <definedName function="false" hidden="false" localSheetId="1" name="_xlnm.Print_Area_0_0_0_0" vbProcedure="false">'o fy'!$A$1:$AL$53</definedName>
    <definedName function="false" hidden="false" localSheetId="1" name="_xlnm.Print_Area_0_0_0_0_0" vbProcedure="false">'o fy'!$A$1:$AL$53</definedName>
    <definedName function="false" hidden="false" localSheetId="4" name="_xlnm.Print_Area" vbProcedure="false">Hlavicka!$H$1:$AQ$58</definedName>
    <definedName function="false" hidden="false" localSheetId="4" name="_xlnm.Print_Area_0" vbProcedure="false">Hlavicka!$H$1:$AQ$58</definedName>
    <definedName function="false" hidden="false" localSheetId="4" name="_xlnm.Print_Area_0_0" vbProcedure="false">Hlavicka!$H$1:$AQ$58</definedName>
    <definedName function="false" hidden="false" localSheetId="4" name="_xlnm.Print_Area_0_0_0" vbProcedure="false">Hlavicka!$H$1:$AQ$58</definedName>
    <definedName function="false" hidden="false" localSheetId="4" name="_xlnm.Print_Area_0_0_0_0" vbProcedure="false">Hlavicka!$H$1:$AQ$58</definedName>
    <definedName function="false" hidden="false" localSheetId="4" name="_xlnm.Print_Area_0_0_0_0_0" vbProcedure="false">Hlavicka!$H$1:$AQ$58</definedName>
    <definedName function="false" hidden="false" localSheetId="5" name="_xlnm.Print_Area" vbProcedure="false">hk2014!$A$1:$I$78</definedName>
    <definedName function="false" hidden="false" localSheetId="5" name="_xlnm.Print_Area_0" vbProcedure="false">hk2014!$A$1:$I$78</definedName>
    <definedName function="false" hidden="false" localSheetId="5" name="_xlnm.Print_Area_0_0" vbProcedure="false">hk2014!$A$1:$I$78</definedName>
    <definedName function="false" hidden="false" localSheetId="5" name="_xlnm.Print_Area_0_0_0" vbProcedure="false">hk2014!$A$1:$I$78</definedName>
    <definedName function="false" hidden="false" localSheetId="5" name="_xlnm.Print_Area_0_0_0_0" vbProcedure="false">hk2014!$A$1:$I$78</definedName>
    <definedName function="false" hidden="false" localSheetId="5" name="_xlnm.Print_Area_0_0_0_0_0" vbProcedure="false">hk2014!$A$1:$I$78</definedName>
    <definedName function="false" hidden="false" localSheetId="6" name="_xlnm.Print_Area" vbProcedure="false">hk2013!$A$1:$I$63</definedName>
    <definedName function="false" hidden="false" localSheetId="6" name="_xlnm.Print_Area_0" vbProcedure="false">hk2013!$A$1:$I$63</definedName>
    <definedName function="false" hidden="false" localSheetId="6" name="_xlnm.Print_Area_0_0" vbProcedure="false">hk2013!$A$1:$I$63</definedName>
    <definedName function="false" hidden="false" localSheetId="6" name="_xlnm.Print_Area_0_0_0" vbProcedure="false">hk2013!$A$1:$I$63</definedName>
    <definedName function="false" hidden="false" localSheetId="6" name="_xlnm.Print_Area_0_0_0_0" vbProcedure="false">hk2013!$A$1:$I$63</definedName>
    <definedName function="false" hidden="false" localSheetId="6" name="_xlnm.Print_Area_0_0_0_0_0" vbProcedure="false">hk2013!$A$1:$I$63</definedName>
    <definedName function="false" hidden="false" localSheetId="8" name="_xlnm.Print_Area" vbProcedure="false">SUVAHAVUJ!$D$1:$X$209</definedName>
    <definedName function="false" hidden="false" localSheetId="8" name="_xlnm.Print_Area_0" vbProcedure="false">SUVAHAVUJ!$D$1:$X$209</definedName>
    <definedName function="false" hidden="false" localSheetId="8" name="_xlnm.Print_Area_0_0" vbProcedure="false">SUVAHAVUJ!$D$1:$X$209</definedName>
    <definedName function="false" hidden="false" localSheetId="8" name="_xlnm.Print_Area_0_0_0" vbProcedure="false">SUVAHAVUJ!$D$1:$X$209</definedName>
    <definedName function="false" hidden="false" localSheetId="8" name="_xlnm.Print_Area_0_0_0_0" vbProcedure="false">SUVAHAVUJ!$D$1:$X$209</definedName>
    <definedName function="false" hidden="false" localSheetId="8" name="_xlnm.Print_Area_0_0_0_0_0" vbProcedure="false">SUVAHAVUJ!$D$1:$X$209</definedName>
    <definedName function="false" hidden="false" localSheetId="9" name="_xlnm.Print_Area" vbProcedure="false">'Poznamky DU VUJ'!$A$1:$BF$1436</definedName>
    <definedName function="false" hidden="false" localSheetId="9" name="_xlnm.Print_Area_0" vbProcedure="false">'Poznamky DU VUJ'!$A$1:$BF$1436</definedName>
    <definedName function="false" hidden="false" localSheetId="9" name="_xlnm.Print_Area_0_0" vbProcedure="false">'Poznamky DU VUJ'!$A$1:$BF$1436</definedName>
    <definedName function="false" hidden="false" localSheetId="9" name="_xlnm.Print_Area_0_0_0" vbProcedure="false">'Poznamky DU VUJ'!$A$1:$BF$1436</definedName>
    <definedName function="false" hidden="false" localSheetId="9" name="_xlnm.Print_Area_0_0_0_0" vbProcedure="false">'Poznamky DU VUJ'!$A$1:$BF$1436</definedName>
    <definedName function="false" hidden="false" localSheetId="9" name="_xlnm.Print_Area_0_0_0_0_0" vbProcedure="false">'Poznamky DU VUJ'!$A$1:$BF$1436</definedName>
    <definedName function="false" hidden="false" localSheetId="10" name="COUNTIFTabulka" vbProcedure="false">#ref!</definedName>
    <definedName function="false" hidden="false" localSheetId="10" name="Fedtaxtable" vbProcedure="false">'[2]tvorba vykazov'!#ref!</definedName>
    <definedName function="false" hidden="false" localSheetId="10" name="KomentarFunkcieLEN" vbProcedure="false">#ref!</definedName>
    <definedName function="false" hidden="false" localSheetId="10" name="KomentarFunkcieSEARCH" vbProcedure="false">#ref!</definedName>
    <definedName function="false" hidden="false" localSheetId="10" name="taxtable" vbProcedure="false">#ref!</definedName>
    <definedName function="false" hidden="false" localSheetId="11" name="COUNTIFTabulka" vbProcedure="false">#ref!</definedName>
    <definedName function="false" hidden="false" localSheetId="11" name="Fedtaxtable" vbProcedure="false">'[2]tvorba vykazov'!#ref!</definedName>
    <definedName function="false" hidden="false" localSheetId="11" name="KomentarFunkcieLEN" vbProcedure="false">#ref!</definedName>
    <definedName function="false" hidden="false" localSheetId="11" name="KomentarFunkcieSEARCH" vbProcedure="false">#ref!</definedName>
    <definedName function="false" hidden="false" localSheetId="11" name="taxtable" vbProcedure="false">#ref!</definedName>
    <definedName function="false" hidden="false" localSheetId="11" name="_xlnm.Print_Area" vbProcedure="false">SUVAHAMUJ!$A$1:$P$89</definedName>
    <definedName function="false" hidden="false" localSheetId="11" name="_xlnm.Print_Area_0" vbProcedure="false">SUVAHAMUJ!$A$1:$P$89</definedName>
    <definedName function="false" hidden="false" localSheetId="11" name="_xlnm.Print_Area_0_0" vbProcedure="false">SUVAHAMUJ!$A$1:$P$89</definedName>
    <definedName function="false" hidden="false" localSheetId="11" name="_xlnm.Print_Area_0_0_0" vbProcedure="false">SUVAHAMUJ!$A$1:$P$89</definedName>
    <definedName function="false" hidden="false" localSheetId="11" name="_xlnm.Print_Area_0_0_0_0" vbProcedure="false">SUVAHAMUJ!$A$1:$P$89</definedName>
    <definedName function="false" hidden="false" localSheetId="11" name="_xlnm.Print_Area_0_0_0_0_0" vbProcedure="false">SUVAHAMUJ!$A$1:$P$89</definedName>
    <definedName function="false" hidden="false" localSheetId="12" name="_xlnm.Print_Area" vbProcedure="false">'Poznamky DU MUJ'!$A$1:$AX$219</definedName>
    <definedName function="false" hidden="false" localSheetId="12" name="_xlnm.Print_Area_0" vbProcedure="false">'Poznamky DU MUJ'!$A$1:$AX$219</definedName>
    <definedName function="false" hidden="false" localSheetId="12" name="_xlnm.Print_Area_0_0" vbProcedure="false">'Poznamky DU MUJ'!$A$1:$AX$219</definedName>
    <definedName function="false" hidden="false" localSheetId="12" name="_xlnm.Print_Area_0_0_0" vbProcedure="false">'Poznamky DU MUJ'!$A$1:$AX$219</definedName>
    <definedName function="false" hidden="false" localSheetId="12" name="_xlnm.Print_Area_0_0_0_0" vbProcedure="false">'Poznamky DU MUJ'!$A$1:$AX$219</definedName>
    <definedName function="false" hidden="false" localSheetId="12" name="_xlnm.Print_Area_0_0_0_0_0" vbProcedure="false">'Poznamky DU MUJ'!$A$1:$AX$219</definedName>
    <definedName function="false" hidden="false" localSheetId="13" name="_xlnm.Print_Area" vbProcedure="false">'CASH FLOW DU p'!$A$1:$AW$129</definedName>
    <definedName function="false" hidden="false" localSheetId="13" name="_xlnm.Print_Area_0" vbProcedure="false">'CASH FLOW DU p'!$A$1:$AW$129</definedName>
    <definedName function="false" hidden="false" localSheetId="13" name="_xlnm.Print_Area_0_0" vbProcedure="false">'CASH FLOW DU p'!$A$1:$AW$129</definedName>
    <definedName function="false" hidden="false" localSheetId="13" name="_xlnm.Print_Area_0_0_0" vbProcedure="false">'CASH FLOW DU p'!$A$1:$AW$129</definedName>
    <definedName function="false" hidden="false" localSheetId="13" name="_xlnm.Print_Area_0_0_0_0" vbProcedure="false">'CASH FLOW DU p'!$A$1:$AW$129</definedName>
    <definedName function="false" hidden="false" localSheetId="13" name="_xlnm.Print_Area_0_0_0_0_0" vbProcedure="false">'CASH FLOW DU p'!$A$1:$AW$129</definedName>
    <definedName function="false" hidden="false" localSheetId="14" name="_xlnm.Print_Area" vbProcedure="false">'CASH FLOW DU n'!$A$1:$AW$119</definedName>
    <definedName function="false" hidden="false" localSheetId="14" name="_xlnm.Print_Area_0" vbProcedure="false">'CASH FLOW DU n'!$A$1:$AW$119</definedName>
    <definedName function="false" hidden="false" localSheetId="14" name="_xlnm.Print_Area_0_0" vbProcedure="false">'CASH FLOW DU n'!$A$1:$AW$119</definedName>
    <definedName function="false" hidden="false" localSheetId="14" name="_xlnm.Print_Area_0_0_0" vbProcedure="false">'CASH FLOW DU n'!$A$1:$AW$119</definedName>
    <definedName function="false" hidden="false" localSheetId="14" name="_xlnm.Print_Area_0_0_0_0" vbProcedure="false">'CASH FLOW DU n'!$A$1:$AW$119</definedName>
    <definedName function="false" hidden="false" localSheetId="14" name="_xlnm.Print_Area_0_0_0_0_0" vbProcedure="false">'CASH FLOW DU n'!$A$1:$AW$119</definedName>
    <definedName function="false" hidden="false" localSheetId="19" name="_xlnm.Print_Area" vbProcedure="false">PM3!$A$1:$AW$33</definedName>
    <definedName function="false" hidden="false" localSheetId="19" name="_xlnm.Print_Area_0" vbProcedure="false">PM3!$A$1:$AW$33</definedName>
    <definedName function="false" hidden="false" localSheetId="19" name="_xlnm.Print_Area_0_0" vbProcedure="false">PM3!$A$1:$AW$33</definedName>
    <definedName function="false" hidden="false" localSheetId="19" name="_xlnm.Print_Area_0_0_0" vbProcedure="false">PM3!$A$1:$AW$33</definedName>
    <definedName function="false" hidden="false" localSheetId="19" name="_xlnm.Print_Area_0_0_0_0" vbProcedure="false">PM3!$A$1:$AW$33</definedName>
    <definedName function="false" hidden="false" localSheetId="19" name="_xlnm.Print_Area_0_0_0_0_0" vbProcedure="false">PM3!$A$1:$AW$33</definedName>
    <definedName function="false" hidden="false" localSheetId="27" name="COUNTIFTabulka" vbProcedure="false">#ref!</definedName>
    <definedName function="false" hidden="false" localSheetId="27" name="Fedtaxtable" vbProcedure="false">'[2]tvorba vykazov'!#ref!</definedName>
    <definedName function="false" hidden="false" localSheetId="27" name="KomentarFunkcieLEN" vbProcedure="false">#ref!</definedName>
    <definedName function="false" hidden="false" localSheetId="27" name="KomentarFunkcieSEARCH" vbProcedure="false">#ref!</definedName>
    <definedName function="false" hidden="false" localSheetId="27" name="taxtable" vbProcedure="false">#ref!</definedName>
    <definedName function="false" hidden="false" localSheetId="31" name="Osnova" vbProcedure="false">Osnova!$A$1:$E$293</definedName>
  </definedNames>
  <calcPr iterateCount="100" refMode="A1" iterate="false" iterateDelta="0.0001"/>
</workbook>
</file>

<file path=xl/comments6.xml><?xml version="1.0" encoding="utf-8"?>
<comments xmlns="http://schemas.openxmlformats.org/spreadsheetml/2006/main" xmlns:xdr="http://schemas.openxmlformats.org/drawingml/2006/spreadsheetDrawing">
  <authors>
    <author/>
  </authors>
  <commentList>
    <comment authorId="0" ref="A13">
      <text>
        <r>
          <rPr>
            <rFont val="Tahoma"/>
            <charset val="238"/>
            <family val="2"/>
            <b val="true"/>
            <color rgb="FF000000"/>
            <sz val="9"/>
          </rPr>
          <t xml:space="preserve">Vkladáte len syntetické účty
- v chronologickom poradí t.j. od 012 a postupne </t>
        </r>
      </text>
    </comment>
  </commentList>
</comments>
</file>

<file path=xl/comments7.xml><?xml version="1.0" encoding="utf-8"?>
<comments xmlns="http://schemas.openxmlformats.org/spreadsheetml/2006/main" xmlns:xdr="http://schemas.openxmlformats.org/drawingml/2006/spreadsheetDrawing">
  <authors>
    <author/>
  </authors>
  <commentList>
    <comment authorId="0" ref="A13">
      <text>
        <r>
          <rPr>
            <rFont val="Tahoma"/>
            <charset val="238"/>
            <family val="2"/>
            <b val="true"/>
            <color rgb="FF000000"/>
            <sz val="9"/>
          </rPr>
          <t xml:space="preserve">Vkladáte len syntetické účty
-</t>
        </r>
        <r>
          <rPr>
            <rFont val="Tahoma"/>
            <charset val="238"/>
            <family val="2"/>
            <b val="true"/>
            <color rgb="FFFF00FF"/>
            <sz val="10"/>
          </rPr>
          <t xml:space="preserve"> v chronologickom poradí</t>
        </r>
        <r>
          <rPr>
            <rFont val="Tahoma"/>
            <charset val="238"/>
            <family val="2"/>
            <b val="true"/>
            <color rgb="FF000000"/>
            <sz val="9"/>
          </rPr>
          <t xml:space="preserve"> t.j. od 012 a postupne </t>
        </r>
      </text>
    </comment>
  </commentList>
</comments>
</file>

<file path=xl/comments9.xml><?xml version="1.0" encoding="utf-8"?>
<comments xmlns="http://schemas.openxmlformats.org/spreadsheetml/2006/main" xmlns:xdr="http://schemas.openxmlformats.org/drawingml/2006/spreadsheetDrawing">
  <authors>
    <author/>
  </authors>
  <commentList>
    <comment authorId="0" ref="D1">
      <text>
        <r>
          <rPr>
            <rFont val="Arial Narrow"/>
            <charset val="238"/>
            <family val="2"/>
            <color rgb="FF000000"/>
            <sz val="8"/>
          </rPr>
          <t xml:space="preserve">Vyberte si jazyk</t>
        </r>
      </text>
    </comment>
  </commentList>
</comments>
</file>

<file path=xl/sharedStrings.xml><?xml version="1.0" encoding="utf-8"?>
<sst xmlns="http://schemas.openxmlformats.org/spreadsheetml/2006/main" count="7491" uniqueCount="3075">
  <si>
    <t>Poznámky Úč POD 3 – 04</t>
  </si>
  <si>
    <t>Poznámky</t>
  </si>
  <si>
    <t>zostavenej k</t>
  </si>
  <si>
    <t>31.12</t>
  </si>
  <si>
    <t>.</t>
  </si>
  <si>
    <t>2013</t>
  </si>
  <si>
    <t>x</t>
  </si>
  <si>
    <t>v</t>
  </si>
  <si>
    <t>- eurocentoch</t>
  </si>
  <si>
    <t>- v celých eurách</t>
  </si>
  <si>
    <t>mesiac</t>
  </si>
  <si>
    <t>rok</t>
  </si>
  <si>
    <t>za obdobie od</t>
  </si>
  <si>
    <t>0</t>
  </si>
  <si>
    <t>1</t>
  </si>
  <si>
    <t>2</t>
  </si>
  <si>
    <t>3</t>
  </si>
  <si>
    <t>do</t>
  </si>
  <si>
    <t>za predchádz. obdobie od</t>
  </si>
  <si>
    <t>Dátum vzniku účtovnej jednotky</t>
  </si>
  <si>
    <t>Účtovná závierka</t>
  </si>
  <si>
    <t>*)</t>
  </si>
  <si>
    <t>-   riadna</t>
  </si>
  <si>
    <t>-   zostavená</t>
  </si>
  <si>
    <t>-   mimoriadna</t>
  </si>
  <si>
    <t>-   schválená</t>
  </si>
  <si>
    <t>opravné</t>
  </si>
  <si>
    <t>-   priebežná</t>
  </si>
  <si>
    <t>IČO</t>
  </si>
  <si>
    <t>DIČ</t>
  </si>
  <si>
    <t>SK NACE</t>
  </si>
  <si>
    <t>5</t>
  </si>
  <si>
    <t>7</t>
  </si>
  <si>
    <t>6</t>
  </si>
  <si>
    <r>
      <t xml:space="preserve">Obchodné meno</t>
    </r>
    <r>
      <rPr>
        <rFont val="Arial"/>
        <charset val="238"/>
        <family val="2"/>
        <sz val="8"/>
      </rPr>
      <t xml:space="preserve"> (názov) účtovnej jednotky</t>
    </r>
  </si>
  <si>
    <r>
      <t xml:space="preserve">U</t>
    </r>
    <r>
      <rPr>
        <rFont val="Arial"/>
        <charset val="238"/>
        <family val="2"/>
        <sz val="8"/>
      </rPr>
      <t xml:space="preserve">lica  </t>
    </r>
  </si>
  <si>
    <t>číslo</t>
  </si>
  <si>
    <t>PSČ</t>
  </si>
  <si>
    <t>Názov obce</t>
  </si>
  <si>
    <t>Smerové číslo telefónu</t>
  </si>
  <si>
    <t>Číslo telefónu</t>
  </si>
  <si>
    <t>Smerové číslo faxu</t>
  </si>
  <si>
    <t>e-mail</t>
  </si>
  <si>
    <t>Zostavený dňa :</t>
  </si>
  <si>
    <t>Podpisový záznam člena štatutárneho orgánu účtovnej jednotky alebo fyzickej osoby, ktorá je účtovnou jednotkou :</t>
  </si>
  <si>
    <t>Podpisový záznam osoby zodpovednej za zostavenie účtovnej závierky :</t>
  </si>
  <si>
    <t>Podpisový záznam osoby zodpovednej za vedenie účtovníctva  :</t>
  </si>
  <si>
    <t>2012</t>
  </si>
  <si>
    <t>UVPOD3_1</t>
  </si>
  <si>
    <t>POZNÁMKY</t>
  </si>
  <si>
    <t>Poznámky Úč POD 3 - 04</t>
  </si>
  <si>
    <t>individuálnej účtovnej závierky</t>
  </si>
  <si>
    <t>Číselné údaje sa zarovnávajú vpravo, ostatné údaje sa píšu zľava. Nevyplnené riadky sa ponechávajú prázdne.</t>
  </si>
  <si>
    <t>Údaje sa vypĺňajú paličkovým písmom (podľa tohto vzoru), písacím strojom alebo tlačiarňou, a to čiernou alebo tmavmodrou farbou.</t>
  </si>
  <si>
    <t>Za obdobie</t>
  </si>
  <si>
    <t>Daňové identifikačné číslo</t>
  </si>
  <si>
    <t>riadna</t>
  </si>
  <si>
    <t>zostavená</t>
  </si>
  <si>
    <t>od</t>
  </si>
  <si>
    <t>mimoriadna</t>
  </si>
  <si>
    <t>schválená</t>
  </si>
  <si>
    <t>Bezprostredne predchádzajúce obdobie</t>
  </si>
  <si>
    <t>priebežná</t>
  </si>
  <si>
    <t>(vyznačí sa x)</t>
  </si>
  <si>
    <t>v eurocentoch</t>
  </si>
  <si>
    <t>v celých eurách</t>
  </si>
  <si>
    <t>Obchodné meno (názov) účtovnej jednotky</t>
  </si>
  <si>
    <t>Sídlo účtovnej jednotky</t>
  </si>
  <si>
    <t>Ulica</t>
  </si>
  <si>
    <t>Číslo</t>
  </si>
  <si>
    <t>Obec</t>
  </si>
  <si>
    <t>/</t>
  </si>
  <si>
    <t>E-mailová adresa</t>
  </si>
  <si>
    <t>Podpisový záznam osoby  zodpovednej za vedenie  účtovníctva:</t>
  </si>
  <si>
    <t>Podpisový záznam osoby  zodpovednej za zosta - venie účtovnej závierky:</t>
  </si>
  <si>
    <t>Podpisový záznam člena štatutárneho orgánu účtovnej jednotky alebo fyzickej osoby, ktorá je účtovnou jednotkou:</t>
  </si>
  <si>
    <t>Zostavené dňa:</t>
  </si>
  <si>
    <t>Záznamy daňového úradu</t>
  </si>
  <si>
    <t>Miesto pre evidenčné číslo</t>
  </si>
  <si>
    <t>Odtlačok prezentačnej pečiatky daňového úradu</t>
  </si>
  <si>
    <t>MF SR č. 17920/2013</t>
  </si>
  <si>
    <t>Strana 1</t>
  </si>
  <si>
    <t>Hlavička</t>
  </si>
  <si>
    <t>Vložte postupne tieto údaje</t>
  </si>
  <si>
    <t>Účtovná závierka ku dňu :</t>
  </si>
  <si>
    <t>Úč POD</t>
  </si>
  <si>
    <t>4</t>
  </si>
  <si>
    <t>)</t>
  </si>
  <si>
    <t>UCETSYNT</t>
  </si>
  <si>
    <t>NAZOVUCT</t>
  </si>
  <si>
    <t>POCSTAV</t>
  </si>
  <si>
    <t>MD</t>
  </si>
  <si>
    <t>DAL</t>
  </si>
  <si>
    <t>ZOSTATOK</t>
  </si>
  <si>
    <t>Účtová trieda  0 – Dlhodobý majetok</t>
  </si>
  <si>
    <t>Účtová trieda 1 -Zásoby</t>
  </si>
  <si>
    <t>Účtová trieda 2 - Finančné účty</t>
  </si>
  <si>
    <t>Účtová trieda 3 - Zúčtovacie vzťahy</t>
  </si>
  <si>
    <t>Účtová trieda 4 - Kapitálové účty a dlhodobé záväzky</t>
  </si>
  <si>
    <t>Účtová trieda 5 - Náklady</t>
  </si>
  <si>
    <t>Účtová trieda 6 - Výnosy</t>
  </si>
  <si>
    <t>0-6</t>
  </si>
  <si>
    <r>
      <t xml:space="preserve">1. PISETE  LEN SYNTETICKE UCTY / 3 ZNAKY / - UCTY MUSIA IST CHRONOLOGICKY ZASEBOU A NESMU SA OPAKOVAT     2. ZADATE POCIATOCNY STAV     3. NEVSTUJTE DO STLPCOV S OZNACENIM " SUM "   4. VSTUPITE DO ROCNYCH OBRATOV    5. ROCNE OBRATY SU DOLEZITE PRE PRIRASTY A UBYTKY V TABULKACH DNM. DHM, FN, ..... 6. V HORNEJ CASTI LISTU MATE TABULKU - TRIEDY, ABY STE VEDELI IDENTIFIKOVAT CHYBU PRI OPISOVANí . 7. CISLA UCTOV MUSIA MAT FORMAT TEXT( KVOLI MAJETKOVYM UCTOM   8. AK VAM SUHLASI HLAVNA KNIHA PREJDITE DO LISTU </t>
    </r>
    <r>
      <rPr>
        <rFont val="Arial CE"/>
        <charset val="238"/>
        <family val="2"/>
        <sz val="7"/>
      </rPr>
      <t xml:space="preserve">S NAZVOM </t>
    </r>
    <r>
      <rPr>
        <rFont val="Arial CE"/>
        <charset val="238"/>
        <family val="2"/>
        <color rgb="FF0000CC"/>
        <sz val="7"/>
      </rPr>
      <t xml:space="preserve">HK2013 </t>
    </r>
    <r>
      <rPr>
        <rFont val="Arial CE"/>
        <charset val="238"/>
        <family val="2"/>
        <color rgb="FFFF0000"/>
        <sz val="7"/>
      </rPr>
      <t xml:space="preserve">alebo</t>
    </r>
    <r>
      <rPr>
        <rFont val="Arial CE"/>
        <charset val="238"/>
        <family val="2"/>
        <color rgb="FF0000CC"/>
        <sz val="7"/>
      </rPr>
      <t xml:space="preserve"> ANALYTIKA</t>
    </r>
  </si>
  <si>
    <t>ROCNE OBRATY</t>
  </si>
  <si>
    <t>KONECNY STAV</t>
  </si>
  <si>
    <t>V TOMTO LISTE VKLADATE ROK 2014 -</t>
  </si>
  <si>
    <t>SUM</t>
  </si>
  <si>
    <t>013</t>
  </si>
  <si>
    <t>073</t>
  </si>
  <si>
    <r>
      <t xml:space="preserve">1. PISETE  LEN SYNTETICKE UCTY / 3 ZNAKY / - UCTY MUSIA IST CHRONOLOGICKY ZASEBOU A NESMU SA OPAKOVAT    </t>
    </r>
    <r>
      <rPr>
        <rFont val="Arial CE"/>
        <charset val="238"/>
        <family val="2"/>
        <color rgb="FFFF0000"/>
        <sz val="8"/>
      </rPr>
      <t xml:space="preserve"> 2. ZADATE POCIATOCNY STAV</t>
    </r>
    <r>
      <rPr>
        <rFont val="Arial CE"/>
        <charset val="238"/>
        <family val="2"/>
        <sz val="8"/>
      </rPr>
      <t xml:space="preserve">     3. NEVSTUJTE DO STLPCOV S OZNACENIM " SUM "  </t>
    </r>
    <r>
      <rPr>
        <rFont val="Arial CE"/>
        <charset val="238"/>
        <family val="2"/>
        <color rgb="FFFF0000"/>
        <sz val="8"/>
      </rPr>
      <t xml:space="preserve"> 4. VSTUPITE DO ROCNYCH OBRATOV   </t>
    </r>
    <r>
      <rPr>
        <rFont val="Arial CE"/>
        <charset val="238"/>
        <family val="2"/>
        <sz val="8"/>
      </rPr>
      <t xml:space="preserve"> 5. ROCNE OBRATY SU DOLEZITE PRE PRIRASTY A UBYTKY V TABULKACH DNM. DHM, FN, ..... </t>
    </r>
    <r>
      <rPr>
        <rFont val="Arial CE"/>
        <charset val="238"/>
        <family val="2"/>
        <color rgb="FFFF0000"/>
        <sz val="8"/>
      </rPr>
      <t xml:space="preserve">6. V HORNEJ CASTI LISTU MATE TABULKU - TRIEDY, ABY STE VEDELI IDENTIFIKOVAT CHYBU PRI OPISOVANí . </t>
    </r>
    <r>
      <rPr>
        <rFont val="Arial CE"/>
        <charset val="238"/>
        <family val="2"/>
        <sz val="8"/>
      </rPr>
      <t xml:space="preserve">7. CISLA UCTOV MUSIA MAT FORMAT TEXT( KVOLI MAJETKOVYM UCTOM   </t>
    </r>
    <r>
      <rPr>
        <rFont val="Arial CE"/>
        <charset val="238"/>
        <family val="2"/>
        <color rgb="FFFF0000"/>
        <sz val="8"/>
      </rPr>
      <t xml:space="preserve">8. AK VAM SUHLASI HLAVNA KNIHA PREJDITE DO LISTU S NAZVOM HK 2010</t>
    </r>
  </si>
  <si>
    <r>
      <t xml:space="preserve">1. PRE ROK 2013 ROBITE TIE ISTE UKONY AKO PRE ROK 2014  2 . TAK ISTO POTREBUJETE PRE ROK 2013 POCIATOCNE STAVY A ROCNE OBRATY- PRETOZE MAME VELA TABULIEK ZA DVE OBDOBIA 3. TREBA SKONTROLOVAT TABULKU - TRIEDY  4 . POCIATOCNE STAVY SUCET MUSI BYT NULOVY  A ROCNE OBRATY MUSIA BYT ROVNAKE 5 . AK TRIEDY VAM SUHLASIA  VSTUPTE DO LISTU </t>
    </r>
    <r>
      <rPr>
        <rFont val="Arial CE"/>
        <charset val="238"/>
        <family val="2"/>
        <color rgb="FF0000CC"/>
        <sz val="10"/>
      </rPr>
      <t xml:space="preserve">ANALYTIKA</t>
    </r>
    <r>
      <rPr>
        <rFont val="Arial CE"/>
        <charset val="238"/>
        <family val="2"/>
        <sz val="7"/>
      </rPr>
      <t xml:space="preserve"> -</t>
    </r>
    <r>
      <rPr>
        <rFont val="Arial CE"/>
        <charset val="238"/>
        <family val="2"/>
        <color rgb="FFFF0000"/>
        <sz val="10"/>
      </rPr>
      <t xml:space="preserve"> </t>
    </r>
    <r>
      <rPr>
        <rFont val="Arial CE"/>
        <charset val="238"/>
        <family val="2"/>
        <b val="true"/>
        <color rgb="FFFF0000"/>
        <sz val="10"/>
      </rPr>
      <t xml:space="preserve">Tu vkladáte HK 2013 !</t>
    </r>
  </si>
  <si>
    <t>Aktívne analytické účty v súvahe</t>
  </si>
  <si>
    <t>335</t>
  </si>
  <si>
    <t>syntetika</t>
  </si>
  <si>
    <t>062</t>
  </si>
  <si>
    <t>51</t>
  </si>
  <si>
    <t>22</t>
  </si>
  <si>
    <t>65</t>
  </si>
  <si>
    <t>23</t>
  </si>
  <si>
    <t>351</t>
  </si>
  <si>
    <t>063</t>
  </si>
  <si>
    <t>47</t>
  </si>
  <si>
    <t>48</t>
  </si>
  <si>
    <t>24</t>
  </si>
  <si>
    <t>59</t>
  </si>
  <si>
    <t>60</t>
  </si>
  <si>
    <t>066</t>
  </si>
  <si>
    <t>25</t>
  </si>
  <si>
    <t>26</t>
  </si>
  <si>
    <t>354</t>
  </si>
  <si>
    <t>29</t>
  </si>
  <si>
    <t>49</t>
  </si>
  <si>
    <t>61</t>
  </si>
  <si>
    <t>067</t>
  </si>
  <si>
    <t>27</t>
  </si>
  <si>
    <t>355</t>
  </si>
  <si>
    <t>069</t>
  </si>
  <si>
    <t>28</t>
  </si>
  <si>
    <t>358</t>
  </si>
  <si>
    <t>091</t>
  </si>
  <si>
    <t>04</t>
  </si>
  <si>
    <t>371</t>
  </si>
  <si>
    <t>05</t>
  </si>
  <si>
    <t>06</t>
  </si>
  <si>
    <t>07</t>
  </si>
  <si>
    <t>08</t>
  </si>
  <si>
    <t>374</t>
  </si>
  <si>
    <t>092</t>
  </si>
  <si>
    <t>12</t>
  </si>
  <si>
    <t>13</t>
  </si>
  <si>
    <t>375</t>
  </si>
  <si>
    <t>14</t>
  </si>
  <si>
    <t>15</t>
  </si>
  <si>
    <t>16</t>
  </si>
  <si>
    <t>17</t>
  </si>
  <si>
    <t>376</t>
  </si>
  <si>
    <t>50</t>
  </si>
  <si>
    <t>095</t>
  </si>
  <si>
    <t>64</t>
  </si>
  <si>
    <t>10</t>
  </si>
  <si>
    <t>19</t>
  </si>
  <si>
    <t>32</t>
  </si>
  <si>
    <t>378</t>
  </si>
  <si>
    <t>096</t>
  </si>
  <si>
    <t>381</t>
  </si>
  <si>
    <t>382</t>
  </si>
  <si>
    <t>31</t>
  </si>
  <si>
    <t>385</t>
  </si>
  <si>
    <t>251</t>
  </si>
  <si>
    <t>391</t>
  </si>
  <si>
    <t>253</t>
  </si>
  <si>
    <t>40</t>
  </si>
  <si>
    <t>43</t>
  </si>
  <si>
    <t>44</t>
  </si>
  <si>
    <t>45</t>
  </si>
  <si>
    <t>256</t>
  </si>
  <si>
    <t>257</t>
  </si>
  <si>
    <t>55</t>
  </si>
  <si>
    <t>56</t>
  </si>
  <si>
    <t>57</t>
  </si>
  <si>
    <t>291</t>
  </si>
  <si>
    <t>62</t>
  </si>
  <si>
    <t>70</t>
  </si>
  <si>
    <t>63</t>
  </si>
  <si>
    <t>311</t>
  </si>
  <si>
    <t>313</t>
  </si>
  <si>
    <t>312</t>
  </si>
  <si>
    <t>314</t>
  </si>
  <si>
    <t>315</t>
  </si>
  <si>
    <t>Aktívne / pasívne analytické účty v súvahe</t>
  </si>
  <si>
    <t>221</t>
  </si>
  <si>
    <t>341</t>
  </si>
  <si>
    <t>30</t>
  </si>
  <si>
    <t>342</t>
  </si>
  <si>
    <t>316</t>
  </si>
  <si>
    <t>46</t>
  </si>
  <si>
    <t>343</t>
  </si>
  <si>
    <t>58</t>
  </si>
  <si>
    <t>107</t>
  </si>
  <si>
    <t>345</t>
  </si>
  <si>
    <t>336</t>
  </si>
  <si>
    <t>346</t>
  </si>
  <si>
    <t>115</t>
  </si>
  <si>
    <t>347</t>
  </si>
  <si>
    <t>373</t>
  </si>
  <si>
    <t>116</t>
  </si>
  <si>
    <t>481</t>
  </si>
  <si>
    <t>52</t>
  </si>
  <si>
    <t>117</t>
  </si>
  <si>
    <t>Pasívne analytické účty v súvahe</t>
  </si>
  <si>
    <t>255</t>
  </si>
  <si>
    <t>417</t>
  </si>
  <si>
    <t>321</t>
  </si>
  <si>
    <t>421</t>
  </si>
  <si>
    <t>451</t>
  </si>
  <si>
    <t>322</t>
  </si>
  <si>
    <t>459</t>
  </si>
  <si>
    <t>461</t>
  </si>
  <si>
    <t>323</t>
  </si>
  <si>
    <t>471</t>
  </si>
  <si>
    <t>324</t>
  </si>
  <si>
    <t>325</t>
  </si>
  <si>
    <t>473</t>
  </si>
  <si>
    <t>474</t>
  </si>
  <si>
    <t>326</t>
  </si>
  <si>
    <t>475</t>
  </si>
  <si>
    <t>372</t>
  </si>
  <si>
    <t>377</t>
  </si>
  <si>
    <t>383</t>
  </si>
  <si>
    <t>476</t>
  </si>
  <si>
    <t>384</t>
  </si>
  <si>
    <t>478</t>
  </si>
  <si>
    <t>479</t>
  </si>
  <si>
    <t>Analytické účty vo výkaze ZaS</t>
  </si>
  <si>
    <t>562</t>
  </si>
  <si>
    <t>662</t>
  </si>
  <si>
    <t>665</t>
  </si>
  <si>
    <t>666</t>
  </si>
  <si>
    <t>Slovenský jazyk</t>
  </si>
  <si>
    <t>01</t>
  </si>
  <si>
    <t>02</t>
  </si>
  <si>
    <t>A.</t>
  </si>
  <si>
    <t>03</t>
  </si>
  <si>
    <t>A.I.</t>
  </si>
  <si>
    <t>A.I.1.</t>
  </si>
  <si>
    <t>2.</t>
  </si>
  <si>
    <t>3.</t>
  </si>
  <si>
    <t>4.</t>
  </si>
  <si>
    <t>5.</t>
  </si>
  <si>
    <t>09</t>
  </si>
  <si>
    <t>6.</t>
  </si>
  <si>
    <t>7.</t>
  </si>
  <si>
    <t>A.II.</t>
  </si>
  <si>
    <t>11</t>
  </si>
  <si>
    <t>A.II.1.</t>
  </si>
  <si>
    <t>18</t>
  </si>
  <si>
    <t>8.</t>
  </si>
  <si>
    <t>9.</t>
  </si>
  <si>
    <t>20</t>
  </si>
  <si>
    <t>A.III.</t>
  </si>
  <si>
    <t>21</t>
  </si>
  <si>
    <t>A.III.1.</t>
  </si>
  <si>
    <t>10.</t>
  </si>
  <si>
    <t>11.</t>
  </si>
  <si>
    <t>33</t>
  </si>
  <si>
    <t>B.</t>
  </si>
  <si>
    <t>34</t>
  </si>
  <si>
    <t>B.I.</t>
  </si>
  <si>
    <t>35</t>
  </si>
  <si>
    <t>B.I.1.</t>
  </si>
  <si>
    <t>36</t>
  </si>
  <si>
    <t>37</t>
  </si>
  <si>
    <t>38</t>
  </si>
  <si>
    <t>39</t>
  </si>
  <si>
    <t>41</t>
  </si>
  <si>
    <t>B.II.</t>
  </si>
  <si>
    <t>42</t>
  </si>
  <si>
    <t>B.II.1.</t>
  </si>
  <si>
    <t>1.a.</t>
  </si>
  <si>
    <t>1.b.</t>
  </si>
  <si>
    <t>1.c.</t>
  </si>
  <si>
    <t>53</t>
  </si>
  <si>
    <t>B.III.</t>
  </si>
  <si>
    <t>54</t>
  </si>
  <si>
    <t>B.III.1.</t>
  </si>
  <si>
    <t>66</t>
  </si>
  <si>
    <t>B.IV.</t>
  </si>
  <si>
    <t>67</t>
  </si>
  <si>
    <t>B.IV.1.</t>
  </si>
  <si>
    <t>68</t>
  </si>
  <si>
    <t>69</t>
  </si>
  <si>
    <t>71</t>
  </si>
  <si>
    <t>B.V.</t>
  </si>
  <si>
    <t>72</t>
  </si>
  <si>
    <t>B.V.1.</t>
  </si>
  <si>
    <t>73</t>
  </si>
  <si>
    <t>74</t>
  </si>
  <si>
    <t>C.</t>
  </si>
  <si>
    <t>75</t>
  </si>
  <si>
    <t>C.1.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</si>
  <si>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</si>
  <si>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</si>
  <si>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</si>
  <si>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</si>
  <si>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</si>
  <si>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</si>
  <si>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</si>
  <si>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</si>
  <si>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</si>
  <si>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</si>
  <si>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</si>
  <si>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A.IV.</t>
  </si>
  <si>
    <t>87</t>
  </si>
  <si>
    <t>A.IV.1.</t>
  </si>
  <si>
    <t>88</t>
  </si>
  <si>
    <t>89</t>
  </si>
  <si>
    <t>A.V.</t>
  </si>
  <si>
    <t>90</t>
  </si>
  <si>
    <t>A.V.1.</t>
  </si>
  <si>
    <t>91</t>
  </si>
  <si>
    <t>92</t>
  </si>
  <si>
    <t>A.VI.</t>
  </si>
  <si>
    <t>93</t>
  </si>
  <si>
    <t>A.VI.1.</t>
  </si>
  <si>
    <t>94</t>
  </si>
  <si>
    <t>95</t>
  </si>
  <si>
    <t>96</t>
  </si>
  <si>
    <t>A.VII.</t>
  </si>
  <si>
    <t>97</t>
  </si>
  <si>
    <t>A.VII.1.</t>
  </si>
  <si>
    <t>98</t>
  </si>
  <si>
    <t>99</t>
  </si>
  <si>
    <t>A.VIII.</t>
  </si>
  <si>
    <t>100</t>
  </si>
  <si>
    <t>101</t>
  </si>
  <si>
    <t>102</t>
  </si>
  <si>
    <t>103</t>
  </si>
  <si>
    <t>104</t>
  </si>
  <si>
    <t>105</t>
  </si>
  <si>
    <t>106</t>
  </si>
  <si>
    <t>108</t>
  </si>
  <si>
    <t>109</t>
  </si>
  <si>
    <t>110</t>
  </si>
  <si>
    <t>111</t>
  </si>
  <si>
    <t>112</t>
  </si>
  <si>
    <t>113</t>
  </si>
  <si>
    <t>114</t>
  </si>
  <si>
    <t>12.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</si>
  <si>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</si>
  <si>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</si>
  <si>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</si>
  <si>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</si>
  <si>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</si>
  <si>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</si>
  <si>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</si>
  <si>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</si>
  <si>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</si>
  <si>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</si>
  <si>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</si>
  <si>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</si>
  <si>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</si>
  <si>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</si>
  <si>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</si>
  <si>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</si>
  <si>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</si>
  <si>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</si>
  <si>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</si>
  <si>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</si>
  <si>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</si>
  <si>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B.VI.</t>
  </si>
  <si>
    <t>139</t>
  </si>
  <si>
    <t>B.VII.</t>
  </si>
  <si>
    <t>140</t>
  </si>
  <si>
    <t>141</t>
  </si>
  <si>
    <t>142</t>
  </si>
  <si>
    <t>143</t>
  </si>
  <si>
    <t>144</t>
  </si>
  <si>
    <t>145</t>
  </si>
  <si>
    <t>*</t>
  </si>
  <si>
    <t>**</t>
  </si>
  <si>
    <t>I.</t>
  </si>
  <si>
    <t>II.</t>
  </si>
  <si>
    <t>III.</t>
  </si>
  <si>
    <t>IV.</t>
  </si>
  <si>
    <t>V.</t>
  </si>
  <si>
    <t>VI.</t>
  </si>
  <si>
    <t>VII.</t>
  </si>
  <si>
    <t>D.</t>
  </si>
  <si>
    <t>E.</t>
  </si>
  <si>
    <t>E.1.</t>
  </si>
  <si>
    <t>F.</t>
  </si>
  <si>
    <t>G.</t>
  </si>
  <si>
    <t>G.1.</t>
  </si>
  <si>
    <t>H.</t>
  </si>
  <si>
    <t>J.</t>
  </si>
  <si>
    <t>***</t>
  </si>
  <si>
    <t>VIII.</t>
  </si>
  <si>
    <t>IX.</t>
  </si>
  <si>
    <t>IX.1.</t>
  </si>
  <si>
    <t>X.</t>
  </si>
  <si>
    <t>X.1.</t>
  </si>
  <si>
    <t>XI.</t>
  </si>
  <si>
    <t>XI.1.</t>
  </si>
  <si>
    <t>XII.</t>
  </si>
  <si>
    <t>XIII.</t>
  </si>
  <si>
    <t>XIV.</t>
  </si>
  <si>
    <t>K.</t>
  </si>
  <si>
    <t>L.</t>
  </si>
  <si>
    <t>M.</t>
  </si>
  <si>
    <t>N.</t>
  </si>
  <si>
    <t>N.1.</t>
  </si>
  <si>
    <t>O.</t>
  </si>
  <si>
    <t>P.</t>
  </si>
  <si>
    <t>Q.</t>
  </si>
  <si>
    <t>****</t>
  </si>
  <si>
    <t>R.</t>
  </si>
  <si>
    <t>R.1.</t>
  </si>
  <si>
    <t>S.</t>
  </si>
  <si>
    <t>Anglický jazyk</t>
  </si>
  <si>
    <t>Nemecký jazyk</t>
  </si>
  <si>
    <t>ÚJ</t>
  </si>
  <si>
    <t>Agro-eko Lovinobaňa, s.r.o.</t>
  </si>
  <si>
    <t>2022534844</t>
  </si>
  <si>
    <t>A. Informácie o účtovnej jednotke</t>
  </si>
  <si>
    <t>Dátum zápisu do OR:</t>
  </si>
  <si>
    <t>Dátum výpisu:</t>
  </si>
  <si>
    <t>Zoznam výpisov:</t>
  </si>
  <si>
    <t>Oddiel :</t>
  </si>
  <si>
    <t>Firm</t>
  </si>
  <si>
    <t>Vložka číslo</t>
  </si>
  <si>
    <t>14295/S</t>
  </si>
  <si>
    <t>Predmet činnosti:</t>
  </si>
  <si>
    <t>poľnohospodárstvo</t>
  </si>
  <si>
    <t>1. Informácie k prílohe č. 3 časti A. písm. c) o počte zamestnancov</t>
  </si>
  <si>
    <t>Názov položky</t>
  </si>
  <si>
    <t>Bežné účtovné obdobie</t>
  </si>
  <si>
    <t>Bezprostredne predchádzajúce</t>
  </si>
  <si>
    <t>účtovné obdobie</t>
  </si>
  <si>
    <t>Priemerný prepočítaný počet zamestnancov</t>
  </si>
  <si>
    <t>Stav zamestnancov ku dňu, ku ktorému sa</t>
  </si>
  <si>
    <t>zostavuje účtovná závierka, z toho:</t>
  </si>
  <si>
    <t>počet vedúcich zamestnancov</t>
  </si>
  <si>
    <t>Komentár</t>
  </si>
  <si>
    <t>B. Informácie o členoch štatutárnych orgánov, dozorných orgánov a iných orgánov účtovnej jednotky (nepovinný údaj )</t>
  </si>
  <si>
    <t>a/1 - štatutárny orgán</t>
  </si>
  <si>
    <t>Nociar Adam</t>
  </si>
  <si>
    <t>a/2  dozorný orgán</t>
  </si>
  <si>
    <t>b/ informácia o štruktúre spoločníkov</t>
  </si>
  <si>
    <t>Gonda Ľubomír ml.</t>
  </si>
  <si>
    <t>C. Účasť účtovnej jednotky na konsolidujúcej účtovnej jednotky, ktorá zostavuje konsolidovanú účtovnú závierku</t>
  </si>
  <si>
    <t>Spoločnosť  nie je  súčasťou  žiadnej  konsolidácie.</t>
  </si>
  <si>
    <t>D. Informácie o významných položkach súvahy a výkazu ziskov s strát</t>
  </si>
  <si>
    <t>E. Informácie o účtovných zásadách a účtovných metódach</t>
  </si>
  <si>
    <t>2. Informácie k prílohe č. 3 časti F. písm. a) o dlhodobom nehmotnom majetku</t>
  </si>
  <si>
    <t>Tabuľka č. 1</t>
  </si>
  <si>
    <t>Aktivo-</t>
  </si>
  <si>
    <t>Softvér</t>
  </si>
  <si>
    <t>Oceni-</t>
  </si>
  <si>
    <t>Goodwill</t>
  </si>
  <si>
    <t>Ostat-</t>
  </si>
  <si>
    <t>Obsta-</t>
  </si>
  <si>
    <t>Poskytnuté</t>
  </si>
  <si>
    <t>Spolu</t>
  </si>
  <si>
    <t>Dlhodobý nehmotný</t>
  </si>
  <si>
    <t>vané</t>
  </si>
  <si>
    <t>teľné</t>
  </si>
  <si>
    <t>ný</t>
  </si>
  <si>
    <t>rávaný</t>
  </si>
  <si>
    <t>preddavky</t>
  </si>
  <si>
    <t>majetok</t>
  </si>
  <si>
    <t>náklady</t>
  </si>
  <si>
    <t>práva</t>
  </si>
  <si>
    <t>DNM</t>
  </si>
  <si>
    <t>na DNM</t>
  </si>
  <si>
    <t>na vývoj</t>
  </si>
  <si>
    <t>a</t>
  </si>
  <si>
    <t>b</t>
  </si>
  <si>
    <t>c</t>
  </si>
  <si>
    <t>d</t>
  </si>
  <si>
    <t>e</t>
  </si>
  <si>
    <t>f</t>
  </si>
  <si>
    <t>g</t>
  </si>
  <si>
    <t>h</t>
  </si>
  <si>
    <t>i</t>
  </si>
  <si>
    <t>Prvotné ocenenie</t>
  </si>
  <si>
    <t>Stav na začiatku</t>
  </si>
  <si>
    <t>účtovného obdobia</t>
  </si>
  <si>
    <t>Prírastky</t>
  </si>
  <si>
    <t>Úbytky</t>
  </si>
  <si>
    <t>Presuny</t>
  </si>
  <si>
    <t>Stav na konci</t>
  </si>
  <si>
    <t>Oprávky</t>
  </si>
  <si>
    <t>Opravné položky</t>
  </si>
  <si>
    <t>Zostatková hodnota</t>
  </si>
  <si>
    <t>Tabuľka č. 2</t>
  </si>
  <si>
    <t>Bezprostredne predchádzajúce účtovné obdobie</t>
  </si>
  <si>
    <t>Komentár k tab.2</t>
  </si>
  <si>
    <t>3. Informácie k prílohe č. 3 časti F. písm. c) o dlhodobom nehmotnom majetku</t>
  </si>
  <si>
    <t>Dlhodobý nehmotný majetok</t>
  </si>
  <si>
    <t>Hodnota za bežné účtovné</t>
  </si>
  <si>
    <t>obdobie</t>
  </si>
  <si>
    <t>Dlhodobý nehmotný majetok, na ktorý je zriadené záložné právo</t>
  </si>
  <si>
    <t>Komentár k tab.3</t>
  </si>
  <si>
    <t>4. Informácie k prílohe č. 3 časti F. písm. a) o dlhodobom hmotnom majetku</t>
  </si>
  <si>
    <t>Samos-</t>
  </si>
  <si>
    <t>tatné</t>
  </si>
  <si>
    <t>Poskyt-</t>
  </si>
  <si>
    <t>Dlhodobý</t>
  </si>
  <si>
    <t>hnuteľ-</t>
  </si>
  <si>
    <t>Pestova-</t>
  </si>
  <si>
    <t>nuté</t>
  </si>
  <si>
    <t>hmotný majetok</t>
  </si>
  <si>
    <t>Pozemky</t>
  </si>
  <si>
    <t>Stavby</t>
  </si>
  <si>
    <t>né veci</t>
  </si>
  <si>
    <t>teľské</t>
  </si>
  <si>
    <t>Základné</t>
  </si>
  <si>
    <t>Ob-</t>
  </si>
  <si>
    <t>pred-</t>
  </si>
  <si>
    <t>celky</t>
  </si>
  <si>
    <t>stádo</t>
  </si>
  <si>
    <t>Os-</t>
  </si>
  <si>
    <t>stará-</t>
  </si>
  <si>
    <t>davky</t>
  </si>
  <si>
    <t>súbory</t>
  </si>
  <si>
    <t>trvalých</t>
  </si>
  <si>
    <t>a ťažné</t>
  </si>
  <si>
    <t>tatný</t>
  </si>
  <si>
    <t>vaný</t>
  </si>
  <si>
    <t>na</t>
  </si>
  <si>
    <t>porastov</t>
  </si>
  <si>
    <t>zvieratá</t>
  </si>
  <si>
    <t>DHM</t>
  </si>
  <si>
    <t>ných</t>
  </si>
  <si>
    <t>vecí</t>
  </si>
  <si>
    <t>j</t>
  </si>
  <si>
    <t>Stav</t>
  </si>
  <si>
    <t>na začiatku</t>
  </si>
  <si>
    <t>účtovného</t>
  </si>
  <si>
    <t>obdobia</t>
  </si>
  <si>
    <t>Komentár k tab.4</t>
  </si>
  <si>
    <t>5. Informácie k prílohe č. 3 časti F. písm. c) o dlhodobom hmotnom majetku</t>
  </si>
  <si>
    <t>Dlhodobý hmotný majetok</t>
  </si>
  <si>
    <t>Dlhodobý hmotný majetok, na ktorý je zriadené záložné právo</t>
  </si>
  <si>
    <t>Komentár k tab.5</t>
  </si>
  <si>
    <t>6. Informácie k prílohe č. 3 časti F. písm. j) o dlhodobom finančnom majetku</t>
  </si>
  <si>
    <t>Podielové CP a podiely v prepoje- ných účtovných jednotkách</t>
  </si>
  <si>
    <t>Podielové CP a podiely s podielo- vou účasťou okrem v prepoje- ných ÚJ</t>
  </si>
  <si>
    <t>Ostatné realizova-teľné CP a podiely</t>
  </si>
  <si>
    <t>Pôžičky prepoje-ným účtovným jednotkám</t>
  </si>
  <si>
    <t>Pôžičky v rámci podielovej účasti okrem prepoje- ným účtovným jednotkám</t>
  </si>
  <si>
    <t>Ostatné pôžičky</t>
  </si>
  <si>
    <t>Dlhové CP a ostatný dlhodobý finančný majetok</t>
  </si>
  <si>
    <t>Pôžičky a ostatný dlhodobý finančný majetok so zostatko- vou dobou splatnosti najviac jeden rok</t>
  </si>
  <si>
    <t>Účty v bankách s dobou viazanosti dlhšou ako jeden rok</t>
  </si>
  <si>
    <t>Poskytnu- té pred- davky na dlhodobý finančný majetok</t>
  </si>
  <si>
    <t>Obstarávaný
dlhodobý finančný
majetok</t>
  </si>
  <si>
    <t>finančný</t>
  </si>
  <si>
    <t>k</t>
  </si>
  <si>
    <t>l</t>
  </si>
  <si>
    <t>m</t>
  </si>
  <si>
    <t>n</t>
  </si>
  <si>
    <t>Účtovná hodnota</t>
  </si>
  <si>
    <t>Podielové CP a podiely v prepoje ných účtovných jednotkách</t>
  </si>
  <si>
    <t>Podielové CP a podiely s podielovou účasťou okrem v prepoje ných ÚJ</t>
  </si>
  <si>
    <t>Ostatné realizovateľné CP a podiely</t>
  </si>
  <si>
    <t>Pôžičky v rámci podielovej účasti okrem prepojeným účtovným jednotkám</t>
  </si>
  <si>
    <t>Pôžičky a ostatný dlhodobý finančný majetok so zostatkovou dobou splatnosti najviac jeden rok</t>
  </si>
  <si>
    <t>Poskytnu- té preddavky na dlhodobý finančný majetok</t>
  </si>
  <si>
    <t>Komentár k tab.6</t>
  </si>
  <si>
    <t>7. Informácie k prílohe č. 3 časti F. písm. m) o dlhodobom finančnom majetku</t>
  </si>
  <si>
    <t>Dlhodobý finančný majetok</t>
  </si>
  <si>
    <t>Dlhodobý finančný majetok, na ktorý je zriadené záložné právo</t>
  </si>
  <si>
    <t>Komentár k tab.7</t>
  </si>
  <si>
    <t>8. Informácie k prílohe č. 3 časti F. písm. i) o štruktúre dlhodobého finančného majetku</t>
  </si>
  <si>
    <t>Obchodné meno</t>
  </si>
  <si>
    <t>Hodnota</t>
  </si>
  <si>
    <t>a sídlo spoločnosti,</t>
  </si>
  <si>
    <t>Podiel ÚJ</t>
  </si>
  <si>
    <t>vlastného</t>
  </si>
  <si>
    <t>Výsledok</t>
  </si>
  <si>
    <t>Účtovná</t>
  </si>
  <si>
    <t>v ktorej má ÚJ</t>
  </si>
  <si>
    <t>na ZI</t>
  </si>
  <si>
    <t>na hlasovacích</t>
  </si>
  <si>
    <t>imania ÚJ,</t>
  </si>
  <si>
    <t>hospodárenia ÚJ,</t>
  </si>
  <si>
    <t>hodnota</t>
  </si>
  <si>
    <t>umiestnený DFM</t>
  </si>
  <si>
    <t>v %</t>
  </si>
  <si>
    <t>právach</t>
  </si>
  <si>
    <t>DFM</t>
  </si>
  <si>
    <t>V prepojených účtovných jednotkách</t>
  </si>
  <si>
    <t>BIOMASS-ENERGY</t>
  </si>
  <si>
    <t>Okrem v prepojených účtovných jednotkách</t>
  </si>
  <si>
    <t>Obstarávaný DFM na účely vykonania vplyvu v inej ÚJ</t>
  </si>
  <si>
    <t>DFM spolu</t>
  </si>
  <si>
    <t>Komentár k tab.8</t>
  </si>
  <si>
    <t>9. Informácie k prílohe č. 3 časti F. písm. j) a l) o dlhových CP držaných do splatnosti</t>
  </si>
  <si>
    <t>Stav na</t>
  </si>
  <si>
    <t>Vyradenie</t>
  </si>
  <si>
    <t>začiatku</t>
  </si>
  <si>
    <t>Zvýšenie</t>
  </si>
  <si>
    <t>Zníženie</t>
  </si>
  <si>
    <t>dlhového CP z</t>
  </si>
  <si>
    <t>na konci</t>
  </si>
  <si>
    <t>Dlhové CP</t>
  </si>
  <si>
    <t>Druh</t>
  </si>
  <si>
    <t>hodnoty</t>
  </si>
  <si>
    <t>účtovníctva</t>
  </si>
  <si>
    <t>účtov-</t>
  </si>
  <si>
    <t>držané do splatnosti</t>
  </si>
  <si>
    <t>CP</t>
  </si>
  <si>
    <t>v účtovnom</t>
  </si>
  <si>
    <t>ného</t>
  </si>
  <si>
    <t>období</t>
  </si>
  <si>
    <t>Do splatnosti viac ako päť</t>
  </si>
  <si>
    <t>rokov</t>
  </si>
  <si>
    <t>Do splatnosti viac ako tri</t>
  </si>
  <si>
    <t>roky a najviac päť rokov</t>
  </si>
  <si>
    <t>vrátane</t>
  </si>
  <si>
    <t>Do splatnosti viac ako jeden</t>
  </si>
  <si>
    <t>rok a najviac tri roky vrátane</t>
  </si>
  <si>
    <t>Do splatnosti do jedného</t>
  </si>
  <si>
    <t>roka vrátane</t>
  </si>
  <si>
    <t>Dlhové CP držané do</t>
  </si>
  <si>
    <t>splatnosti spolu</t>
  </si>
  <si>
    <t>Komentár k tab.9</t>
  </si>
  <si>
    <t>10. Informácie k prílohe č. 3 časti F. písm. j) a l) o poskytnutých dlhodobých pôžičkách</t>
  </si>
  <si>
    <t>pôžičky</t>
  </si>
  <si>
    <t>Dlhodobé pôžičky</t>
  </si>
  <si>
    <t>z účtovníctva v</t>
  </si>
  <si>
    <t>účtovnom</t>
  </si>
  <si>
    <t>Pôžičky prepojeným účtovným jednotkám</t>
  </si>
  <si>
    <t>Dlhodobé pôžičky spolu</t>
  </si>
  <si>
    <t>Komentár k tab.10</t>
  </si>
  <si>
    <t>11. Informácie k prílohe č. 3 časti F. písm. o) o opravných položkách k zásobám</t>
  </si>
  <si>
    <t>Zúčtovanie OP</t>
  </si>
  <si>
    <t>Stav OP</t>
  </si>
  <si>
    <t>z dôvodu</t>
  </si>
  <si>
    <t>Zásoby</t>
  </si>
  <si>
    <t>Tvorba</t>
  </si>
  <si>
    <t>z dôvodu zániku</t>
  </si>
  <si>
    <t>vyradenia</t>
  </si>
  <si>
    <t>OP</t>
  </si>
  <si>
    <t>opodstatnenosti</t>
  </si>
  <si>
    <t>majetku</t>
  </si>
  <si>
    <t>z účtovníctva</t>
  </si>
  <si>
    <t>Materiál</t>
  </si>
  <si>
    <t>Nedokončená výroba a</t>
  </si>
  <si>
    <t>polotovary vlastnej výroby</t>
  </si>
  <si>
    <t>Výrobky</t>
  </si>
  <si>
    <t>Zvieratá</t>
  </si>
  <si>
    <t>Tovar</t>
  </si>
  <si>
    <t>Nehnuteľnosť na predaj</t>
  </si>
  <si>
    <t>Poskytnuté preddavky na</t>
  </si>
  <si>
    <t>zásoby</t>
  </si>
  <si>
    <t>Zásoby spolu</t>
  </si>
  <si>
    <t>Náklady na obstarávanie nehnuteľnosti na predaj za účtovné obdobie</t>
  </si>
  <si>
    <t>Náklady na obstaranie nehnuteľnosti na predaj od začiatku obstarávania</t>
  </si>
  <si>
    <t>Komentár k tab.11</t>
  </si>
  <si>
    <t>12. Informácie k prílohe č. 3 časti F. písm. p) o zásobách, na ktoré je zriadené záložné právo</t>
  </si>
  <si>
    <t>Hodnota za bežné</t>
  </si>
  <si>
    <t>Zásoby, na ktoré je zriadené záložné právo</t>
  </si>
  <si>
    <t>Komentár k tab.12</t>
  </si>
  <si>
    <t>13. Informácie k prílohe č. 3 časti F. písm. q) o zákazkovej výrobe a o zákazkovej výstavbe nehnuteľnosti určenej na predaj</t>
  </si>
  <si>
    <t>Sumár od začiatku</t>
  </si>
  <si>
    <t>Za bezprostredne</t>
  </si>
  <si>
    <t>zákazkovej výroby až</t>
  </si>
  <si>
    <t>Za bežné</t>
  </si>
  <si>
    <t>predchádzajúce</t>
  </si>
  <si>
    <t>do konca bežného</t>
  </si>
  <si>
    <t>Výnosy zo zákazkovej výroby</t>
  </si>
  <si>
    <t>Náklady na zákazkovú výrobu</t>
  </si>
  <si>
    <t>Hrubý zisk / hrubá strata</t>
  </si>
  <si>
    <t>Za bežné účtovné</t>
  </si>
  <si>
    <t>zákazkovej výroby až do</t>
  </si>
  <si>
    <t>Hodnota zákazkovej výroby</t>
  </si>
  <si>
    <t>konca bežného účtovného</t>
  </si>
  <si>
    <t>Vyfakturované nároky za vykonanú prácu na</t>
  </si>
  <si>
    <t>zákazkovej výrobe</t>
  </si>
  <si>
    <t>Úprava nárokov podľa stupňa dokončenia alebo</t>
  </si>
  <si>
    <t>metódou nulového zisku</t>
  </si>
  <si>
    <t>Suma prijatých preddavkov</t>
  </si>
  <si>
    <t>Suma zadržanej platby</t>
  </si>
  <si>
    <t>Tabuľka č. 3</t>
  </si>
  <si>
    <t>zákazkovej výstavby</t>
  </si>
  <si>
    <t>nehnuteľnosti určenej na</t>
  </si>
  <si>
    <t>predaj až do konca bežného</t>
  </si>
  <si>
    <t>Výnosy zo zákazkovej výstavby</t>
  </si>
  <si>
    <t>nehnuteľnosti určenej na predaj</t>
  </si>
  <si>
    <t>Náklady na zákazkovú výstavbu</t>
  </si>
  <si>
    <t>Tabuľka č. 4</t>
  </si>
  <si>
    <t>Hodnota zákazkovej výstavby nehnuteľnosti</t>
  </si>
  <si>
    <t>určenej na predaj</t>
  </si>
  <si>
    <t>predaj až do konca</t>
  </si>
  <si>
    <t>bežného účtovného</t>
  </si>
  <si>
    <t>zákazkovej výstavbe nehnuteľnosti určenej na</t>
  </si>
  <si>
    <t>predaj</t>
  </si>
  <si>
    <t>Komentár k tab.13</t>
  </si>
  <si>
    <t>14. Informácie k prílohe č. 3 časti F. písm. r) o vývoji opravnej položky k pohľadávkam</t>
  </si>
  <si>
    <t>Pohľadávky</t>
  </si>
  <si>
    <t>Pohľadávky z obchodného styku voči prepojeným účtovným jednotkám</t>
  </si>
  <si>
    <t>Pohľadávky z obchodného styku v rámci podielovej účasti okrem pohľadávok voči prepojeným ÚJ</t>
  </si>
  <si>
    <t>a MÚJ</t>
  </si>
  <si>
    <t>Ostatné pohľadávky z obchodného styku</t>
  </si>
  <si>
    <t>Ostatné pohľadávky voči prepojeným účtovným jednotkám</t>
  </si>
  <si>
    <t>Ostatné pohľadávky v rámci podielovej účasti okrem pohľadá- vok voči prepojeným ÚJ</t>
  </si>
  <si>
    <t>Pohľadávky voči spoločníkom, členom a združeniu</t>
  </si>
  <si>
    <t>Pohľadávky z derivátových operácií</t>
  </si>
  <si>
    <t>Iné pohľadávky</t>
  </si>
  <si>
    <t>Pohľadávky spolu</t>
  </si>
  <si>
    <t>Komentár k tab.14</t>
  </si>
  <si>
    <t>15. Informácie k prílohe č. 3 časti F. písm. s) o vekovej štruktúre pohľadávok</t>
  </si>
  <si>
    <t>Po lehote</t>
  </si>
  <si>
    <t>V lehote splatnosti</t>
  </si>
  <si>
    <t>splatnosti</t>
  </si>
  <si>
    <t>Dlhodobé pohľadávky</t>
  </si>
  <si>
    <t>Pohľadávky z obchodného styku voči prepojeným ÚJ</t>
  </si>
  <si>
    <t>Ostatné pohľadávky z obchod. styku</t>
  </si>
  <si>
    <t>Čistá hodnota zákazky</t>
  </si>
  <si>
    <t>Odložená daňová pohľadávka</t>
  </si>
  <si>
    <t>Dlhodobé pohľadávky spolu</t>
  </si>
  <si>
    <t>Krátkodobé pohľadávky</t>
  </si>
  <si>
    <t>Ostatné pohľadávky voči prepojeným ÚJ</t>
  </si>
  <si>
    <t>Ostatné pohľadávky v rámci podielovej účasti okrem pohľadávok voči prepojeným ÚJ</t>
  </si>
  <si>
    <t>Sociálne poistenie</t>
  </si>
  <si>
    <t>Daňové pohľadávky a dotácie</t>
  </si>
  <si>
    <t>Krátkodobé pohľadávky spolu</t>
  </si>
  <si>
    <t>Komentár k tab.15</t>
  </si>
  <si>
    <t>16. Informácie k prílohe č. 3 časti F. písm. t) a u) o pohľadávkach zabezpečených záložným právom alebo</t>
  </si>
  <si>
    <t>inou formou zabezpečenia</t>
  </si>
  <si>
    <t>Opis predmetu záložného práva</t>
  </si>
  <si>
    <t>Hodnota predmetu</t>
  </si>
  <si>
    <t>záložného práva</t>
  </si>
  <si>
    <t>pohľadávky</t>
  </si>
  <si>
    <t>Pohľadávky kryté záložným právom alebo inou formou</t>
  </si>
  <si>
    <t>zabezpečenia</t>
  </si>
  <si>
    <t>Hodnota pohľadávok, na ktoré sa zriadilo záložné právo</t>
  </si>
  <si>
    <t>Komentár k tab.16</t>
  </si>
  <si>
    <t>17. Informácie k prílohe č. 3 časti F. písm. w) o krátkodobom finančnom majetku</t>
  </si>
  <si>
    <t>Bezprostredne</t>
  </si>
  <si>
    <t>predchádzajúce účtovné</t>
  </si>
  <si>
    <t>Finančné účty</t>
  </si>
  <si>
    <t>Pokladnica, ceniny</t>
  </si>
  <si>
    <t>Účty v bankách</t>
  </si>
  <si>
    <t>Krátkodobý finančný majetok</t>
  </si>
  <si>
    <t>Krátkodobý finančný majetok v prepojených ÚJ</t>
  </si>
  <si>
    <t>Krátkodobý finančný majetok bez krátkodobého finančného majetku v prepojených ÚJ</t>
  </si>
  <si>
    <t>Vlastné akcie a vlastné obchodné podiely</t>
  </si>
  <si>
    <t>Obstarávaný krátkodobý finančný majetok</t>
  </si>
  <si>
    <t>Obstarávaný krátkod. finan. majetok</t>
  </si>
  <si>
    <t>Komentár k tab.17</t>
  </si>
  <si>
    <t>18. Informácie k prílohe č. 3 časti F. písm. x) o vývoji opravnej položky ku krátkodobému finančnému majetku</t>
  </si>
  <si>
    <t>zániku</t>
  </si>
  <si>
    <t>opodstatne-</t>
  </si>
  <si>
    <t>majetku z</t>
  </si>
  <si>
    <t>nosti</t>
  </si>
  <si>
    <t>Komentár k tab.18</t>
  </si>
  <si>
    <t>19. Informácie k prílohe č. 3 časti F. písm. y) o krátkodobom finančnom majetku, na ktorý bolo zriadené</t>
  </si>
  <si>
    <t>záložné právo</t>
  </si>
  <si>
    <t>Krátkodobý finančný majetok, na ktorý bolo zriadené záložné právo</t>
  </si>
  <si>
    <t>Komentár k tab.19</t>
  </si>
  <si>
    <t>20. Informácie k prílohe č. 3 časti F. písm. za) o ocenení krátkodobého a dlhodobého finančného majetku, ku dňu ku</t>
  </si>
  <si>
    <t>ktorému sa zostavuje účtovná závierka reálnou hodnotou</t>
  </si>
  <si>
    <t>Zvýšenie / zníženie</t>
  </si>
  <si>
    <t>Vplyv ocenenia</t>
  </si>
  <si>
    <t>na výsledok hospodá-</t>
  </si>
  <si>
    <t>Vplyv</t>
  </si>
  <si>
    <t>Dlhodobý a krátkodobý finančný majetok spolu</t>
  </si>
  <si>
    <t>renia bežného</t>
  </si>
  <si>
    <t>ocenenia</t>
  </si>
  <si>
    <t>(+/-)</t>
  </si>
  <si>
    <t>na vlastné imanie</t>
  </si>
  <si>
    <t>Podielové cenné papiere a podiely s podielovou účasťou okrem v prepojených ÚJ</t>
  </si>
  <si>
    <t>Majetkové CP na obchodovanie</t>
  </si>
  <si>
    <t>Dlhové CP na obchodovanie</t>
  </si>
  <si>
    <t>Emisné kvóty (komodity)</t>
  </si>
  <si>
    <t>Ostatné realizovateľné cenné papiere a podiely</t>
  </si>
  <si>
    <t>Dlhové cenné papiere a ostatný dlhodobý finančný majetok</t>
  </si>
  <si>
    <t>Dlhodobý finančný majetok spolu</t>
  </si>
  <si>
    <t>Krátkodobý finančný majetok spolu</t>
  </si>
  <si>
    <t>Komentár k tab.20</t>
  </si>
  <si>
    <t>21. Informácie k prílohe č. 3 časti F. písm. zc) o majetku prenajatom formou finančného prenájmu</t>
  </si>
  <si>
    <t>Bezprostredne predchádzajúce účtovné</t>
  </si>
  <si>
    <t>Názov</t>
  </si>
  <si>
    <t>Splatnosť</t>
  </si>
  <si>
    <t>položky</t>
  </si>
  <si>
    <t>do jedného</t>
  </si>
  <si>
    <t>od jedného roka</t>
  </si>
  <si>
    <t>viac ako</t>
  </si>
  <si>
    <t>roka</t>
  </si>
  <si>
    <t>do piatich rokov</t>
  </si>
  <si>
    <t>päť rokov</t>
  </si>
  <si>
    <t>Istina</t>
  </si>
  <si>
    <t>Finančný výnos</t>
  </si>
  <si>
    <t>Komentár k tab.21</t>
  </si>
  <si>
    <t>22. Informácie k prílohe č. 3 časti G. písm. a) tretiemu bodu o rozdelení účtovného zisku alebo</t>
  </si>
  <si>
    <t>o vysporiadaní účtovnej straty</t>
  </si>
  <si>
    <t>Účtovný zisk</t>
  </si>
  <si>
    <t>Rozdelenie účtovného zisku</t>
  </si>
  <si>
    <t>Prídel do zákonného rezervného fondu</t>
  </si>
  <si>
    <t>Prídel do štatutárnych a ostatných fondov</t>
  </si>
  <si>
    <t>Prídel do sociálneho fondu</t>
  </si>
  <si>
    <t>Prídel na zvýšenie základného imania</t>
  </si>
  <si>
    <t>Úhrada straty minulých období</t>
  </si>
  <si>
    <t>Prevod do nerozdeleného zisku minulých rokov</t>
  </si>
  <si>
    <t>Rozdelenie podielu na zisku spoločníkom, členom</t>
  </si>
  <si>
    <t>Iné</t>
  </si>
  <si>
    <t>Účtovná strata</t>
  </si>
  <si>
    <t>Vysporiadanie účtovnej straty</t>
  </si>
  <si>
    <t>Zo zákonného rezervného fondu</t>
  </si>
  <si>
    <t>Zo štatutárnych a ostatných fondov</t>
  </si>
  <si>
    <t>Z nerozdeleného zisku minulých rokov</t>
  </si>
  <si>
    <t>Úhrada straty spoločníkmi, členmi</t>
  </si>
  <si>
    <t>Prevod na účet neuhradenej straty minulých rokov</t>
  </si>
  <si>
    <t>Komentár k tab.22</t>
  </si>
  <si>
    <t>23. Informácie k prílohe č. 3 časti G. písm. b) o rezervách</t>
  </si>
  <si>
    <t>Bežné / Bezprostredne predchádzajúce účtovné obdobie</t>
  </si>
  <si>
    <t>Použitie</t>
  </si>
  <si>
    <t>Zrušenie</t>
  </si>
  <si>
    <t>b1</t>
  </si>
  <si>
    <t>b2</t>
  </si>
  <si>
    <t>c1</t>
  </si>
  <si>
    <t>c2</t>
  </si>
  <si>
    <t>d1</t>
  </si>
  <si>
    <t>d2</t>
  </si>
  <si>
    <t>e1</t>
  </si>
  <si>
    <t>e2</t>
  </si>
  <si>
    <t>f1</t>
  </si>
  <si>
    <t>f2</t>
  </si>
  <si>
    <t>Dlhodobé zák. rezervy podľa § 20 ods. 9 ZDP, z toho:</t>
  </si>
  <si>
    <t>Krátkodobé rezervy, z toho:</t>
  </si>
  <si>
    <t>Krátkodobé zák. rezervy podľa ZDP</t>
  </si>
  <si>
    <t>nevyfakturované dodávky energie</t>
  </si>
  <si>
    <t>nevyfakturované neskladovateľné dodávky</t>
  </si>
  <si>
    <t>nevyfakturované dodávky služieb</t>
  </si>
  <si>
    <t>nevyčerpané dovolenky, prémie</t>
  </si>
  <si>
    <t>odstupné</t>
  </si>
  <si>
    <t>provízie obchodným zástupcom</t>
  </si>
  <si>
    <t>úroky z omeškania</t>
  </si>
  <si>
    <t>nezmluvné pokuty a sankcie</t>
  </si>
  <si>
    <t>zostavenie, overenie a zverejnenie ÚZ</t>
  </si>
  <si>
    <t>súdne poplatky</t>
  </si>
  <si>
    <t>bonusy, skontá, rabaty</t>
  </si>
  <si>
    <t>Komentár k tab.23</t>
  </si>
  <si>
    <t>24. Informácie k prílohe č. 3 časti G. písm. c) a d) o záväzkoch</t>
  </si>
  <si>
    <t>Dlhodobé záväzky spolu</t>
  </si>
  <si>
    <t>Záväzky so zostatkovou dobou splatnosti</t>
  </si>
  <si>
    <t>nad päť rokov</t>
  </si>
  <si>
    <t>jeden rok až päť rokov</t>
  </si>
  <si>
    <t>Krátkodobé záväzky spolu</t>
  </si>
  <si>
    <t>do jedného roka vrátane</t>
  </si>
  <si>
    <t>Záväzky po lehote splatnosti</t>
  </si>
  <si>
    <t>Komentár k tab.24</t>
  </si>
  <si>
    <t>25. Informácie k prílohe č. 3 časti F. písm. v) a časti G. písm. f) o odloženej daňovej pohľadávke alebo o</t>
  </si>
  <si>
    <t>odloženom daňovom záväzku</t>
  </si>
  <si>
    <t>Bežné účtovné</t>
  </si>
  <si>
    <t>Dočasné rozdiely medzi účtovnou hodnotou majetku</t>
  </si>
  <si>
    <t>a daňovou základňou, z toho:</t>
  </si>
  <si>
    <t>odpočítateľné</t>
  </si>
  <si>
    <t>zdaniteľné</t>
  </si>
  <si>
    <t>Dočasné rozdiely medzi účtovnou hodnotou</t>
  </si>
  <si>
    <t>záväzkov a daňovou základňou, z toho:</t>
  </si>
  <si>
    <t>Možnosť umorovať daňovú stratu v budúcnosti</t>
  </si>
  <si>
    <t>Možnosť previesť nevyužité daňové odpočty</t>
  </si>
  <si>
    <t>Sadzba dane z príjmov ( v %)</t>
  </si>
  <si>
    <t>Uplatnená daňová pohľadávka</t>
  </si>
  <si>
    <t>Zaúčtovaná ako náklad</t>
  </si>
  <si>
    <t>Zaúčtovaná do vlastného imania</t>
  </si>
  <si>
    <t>Odložený daňový záväzok</t>
  </si>
  <si>
    <t>Zmena odloženého daňového záväzku</t>
  </si>
  <si>
    <t>Komentár k tab.25</t>
  </si>
  <si>
    <t>26. Informácie k prílohe č. 3 časti G. písm. g) o záväzkoch zo sociálneho fondu</t>
  </si>
  <si>
    <t>Začiatočný stav sociálneho fondu</t>
  </si>
  <si>
    <t>Tvorba sociálneho fondu na ťarchu nákladov</t>
  </si>
  <si>
    <t>Tvorba sociálneho fondu zo zisku</t>
  </si>
  <si>
    <t>Ostatná tvorba sociálneho fondu</t>
  </si>
  <si>
    <t>Tvorba sociálneho fondu spolu</t>
  </si>
  <si>
    <t>Čerpanie sociálneho fondu</t>
  </si>
  <si>
    <t>Konečný zostatok sociálneho fondu</t>
  </si>
  <si>
    <t>Komentár k tab.26</t>
  </si>
  <si>
    <t>27. Informácie k prílohe č. 3 časti G. písm. h) o vydaných dlhopisoch</t>
  </si>
  <si>
    <t>Názov vydaného</t>
  </si>
  <si>
    <t>Menovitá</t>
  </si>
  <si>
    <t>Počet</t>
  </si>
  <si>
    <t>Emisný kurz</t>
  </si>
  <si>
    <t>Úrok</t>
  </si>
  <si>
    <t>dlhopisu</t>
  </si>
  <si>
    <t>Komentár k tab.27</t>
  </si>
  <si>
    <t>28. Informácie k prílohe č. 3 časti G. písm. i) o bankových úveroch, pôžičkách a krátkodobých</t>
  </si>
  <si>
    <t>finančných výpomociach</t>
  </si>
  <si>
    <t>Suma</t>
  </si>
  <si>
    <t>Suma istiny</t>
  </si>
  <si>
    <t>istiny</t>
  </si>
  <si>
    <t>v príslušnej</t>
  </si>
  <si>
    <t>v eurách</t>
  </si>
  <si>
    <t>mene za</t>
  </si>
  <si>
    <t>Mena</t>
  </si>
  <si>
    <t>Dátum</t>
  </si>
  <si>
    <t>mene</t>
  </si>
  <si>
    <t>za bežné</t>
  </si>
  <si>
    <t>bezprostred-ne</t>
  </si>
  <si>
    <t>p. a.</t>
  </si>
  <si>
    <t>účtovné</t>
  </si>
  <si>
    <t>predchá-</t>
  </si>
  <si>
    <t>dzajúce</t>
  </si>
  <si>
    <t>Dlhodobé bankové úvery</t>
  </si>
  <si>
    <t>Bežné bankové úvery</t>
  </si>
  <si>
    <t>Krátkodobé pôžičky</t>
  </si>
  <si>
    <t>Krátkodobé finančné výpomoci</t>
  </si>
  <si>
    <t>Komentár k tab.28</t>
  </si>
  <si>
    <t>29. Informácie k prílohe č. 3 časti G. písm. k) o významných položkách derivátov za bežné účtovné</t>
  </si>
  <si>
    <t>Dohodnutá cena</t>
  </si>
  <si>
    <t>záväzku</t>
  </si>
  <si>
    <t>podkladového nástroja</t>
  </si>
  <si>
    <t>Deriváty určené na obchodovanie, z toho:</t>
  </si>
  <si>
    <t>Zabezpečovacie deriváty, z toho:</t>
  </si>
  <si>
    <t>Zmena reálnej hodnoty</t>
  </si>
  <si>
    <t>(+/-) s vplyvom na</t>
  </si>
  <si>
    <t>výsledok</t>
  </si>
  <si>
    <t>vlastné</t>
  </si>
  <si>
    <t>hospodárenia</t>
  </si>
  <si>
    <t>imanie</t>
  </si>
  <si>
    <t>Komentár k tab.29</t>
  </si>
  <si>
    <t>30. Informácie k prílohe č. 3 časti G. písm. l) o položkách zabezpečených derivátmi</t>
  </si>
  <si>
    <t>Reálna hodnota</t>
  </si>
  <si>
    <t>Zabezpečovaná položka</t>
  </si>
  <si>
    <t>Majetok vykázaný v súvahe</t>
  </si>
  <si>
    <t>Záväzok vykázaný v súvahe</t>
  </si>
  <si>
    <t>Zmluvy, ktoré sa neúčtujú na súvahových účtoch</t>
  </si>
  <si>
    <t>Očakávané budúce obchody dosiaľ zmluvne nezabezpečené</t>
  </si>
  <si>
    <t>Komentár k tab.30</t>
  </si>
  <si>
    <t>31. Informácie k prílohe č. 3 časti G. písm. m) o majetku prenajatom formou finančného prenájmu</t>
  </si>
  <si>
    <t>Finančný náklad</t>
  </si>
  <si>
    <t>Komentár k tab.31</t>
  </si>
  <si>
    <t>32. Informácie k prílohe č. 3 časti H. písm. b) o zmene stavu vnútroorganizačných zásob</t>
  </si>
  <si>
    <t>Bežné</t>
  </si>
  <si>
    <t>Zmena stavu</t>
  </si>
  <si>
    <t>vnútroorganizačných</t>
  </si>
  <si>
    <t>zásob</t>
  </si>
  <si>
    <t>Konečný</t>
  </si>
  <si>
    <t>Začiatočný</t>
  </si>
  <si>
    <t>zostatok</t>
  </si>
  <si>
    <t>stav</t>
  </si>
  <si>
    <t>Nedokončená výroba</t>
  </si>
  <si>
    <t>a polotovary vlastnej výroby</t>
  </si>
  <si>
    <t>Material</t>
  </si>
  <si>
    <t>Manká a škody</t>
  </si>
  <si>
    <t>Reprezentačné</t>
  </si>
  <si>
    <t>Dary</t>
  </si>
  <si>
    <t>zásob vo výkaze</t>
  </si>
  <si>
    <t>ziskov a strát</t>
  </si>
  <si>
    <t>Komentár k tab.32</t>
  </si>
  <si>
    <t>33. Informácie k prílohe č. 3 časti H. písm. g) o čistom obrate</t>
  </si>
  <si>
    <t>Tržby za vlastné výrobky</t>
  </si>
  <si>
    <t>Tržby z predaja služieb</t>
  </si>
  <si>
    <t>Tržby za tovar</t>
  </si>
  <si>
    <t>Výnosy zo zákazky</t>
  </si>
  <si>
    <t>Výnosy z nehnuteľnosti na predaj</t>
  </si>
  <si>
    <t>Iné výnosy súvisiace s bežnou činnosťou</t>
  </si>
  <si>
    <t>Čistý obrat (časť účt. tr. 6 podľa zákona)</t>
  </si>
  <si>
    <t>Komentár k tab.33</t>
  </si>
  <si>
    <t>34. Informácie k prílohe č. 3 časti I. o nákladoch voči audítorovi, audítorskej spoločnosti</t>
  </si>
  <si>
    <t>Náklady voči audítorovi, audítorskej spoločnosti, z toho:</t>
  </si>
  <si>
    <t>náklady za overenie individuálnej účtovnej závierky</t>
  </si>
  <si>
    <t>iné uisťovacie audítorské služby</t>
  </si>
  <si>
    <t>súvisiace audítorské služby</t>
  </si>
  <si>
    <t>daňové poradenstvo</t>
  </si>
  <si>
    <t>ostatné neaudítorské služby</t>
  </si>
  <si>
    <t>Komentár k tab.34</t>
  </si>
  <si>
    <t>35. Informácie k prílohe č. 3 časti J. písm. a) až e) o daniach z príjmov</t>
  </si>
  <si>
    <t>Suma odloženej daňovej pohľadávky účtovanej ako náklad alebo</t>
  </si>
  <si>
    <t>výnos vyplývajúca zo zmeny sadzby dane z príjmov</t>
  </si>
  <si>
    <t>Suma odloženého daňového záväzku účtovaného ako náklad alebo</t>
  </si>
  <si>
    <t>výnos vyplývajúci zo zmeny sadzby dane z príjmov</t>
  </si>
  <si>
    <t>Suma odloženej daňovej pohľadávky týkajúca sa umorenia daňovej</t>
  </si>
  <si>
    <t>straty, nevyužitých daňových odpočtov a iných nárokov, ako aj</t>
  </si>
  <si>
    <t>dočasných rozdielov predchádzajúcich účtovných období, ku ktorým</t>
  </si>
  <si>
    <t>sa v predchádzajúcich účtovných obdobiach odložená daňová</t>
  </si>
  <si>
    <t>pohľadávka neúčtovala</t>
  </si>
  <si>
    <t>Suma odloženého daňového záväzku, ktorý vznikol</t>
  </si>
  <si>
    <t>z dôvodu neúčtovania tej časti odloženej daňovej pohľadávky v</t>
  </si>
  <si>
    <t>bežnom účtovnom období, o ktorej sa účtovalo v predchádzajúcich</t>
  </si>
  <si>
    <t>účtovných obdobiach</t>
  </si>
  <si>
    <t>Suma neuplatneného umorenia daňovej straty, nevyužitých daňových</t>
  </si>
  <si>
    <t>odpočtov a iných nárokov a odpočítateľných dočasných rozdielov, ku</t>
  </si>
  <si>
    <t>ktorým nebola účtovaná odložená daňová pohľadávka</t>
  </si>
  <si>
    <t>Suma odloženej dani z príjmov, ktorá sa vzťahuje na položky</t>
  </si>
  <si>
    <t>účtované priamo na účty vlastného imania bez účtovania na účty</t>
  </si>
  <si>
    <t>nákladov a výnosov</t>
  </si>
  <si>
    <t>Komentár k tab.35</t>
  </si>
  <si>
    <t>36. Informácie k prílohe č. 3 časti J. písm. f) a g) o daniach z príjmov</t>
  </si>
  <si>
    <t>Základ dane</t>
  </si>
  <si>
    <t>Daň</t>
  </si>
  <si>
    <t>Výsledok hospodárenia</t>
  </si>
  <si>
    <t>pred zdanením, z toho:</t>
  </si>
  <si>
    <t>teoretická daň</t>
  </si>
  <si>
    <t>Daňovo neuznané náklady</t>
  </si>
  <si>
    <t>Výnosy nepodliehajúce dani</t>
  </si>
  <si>
    <t>Vplyv nevykázanej odloženej</t>
  </si>
  <si>
    <t>daňovej pohľadávky</t>
  </si>
  <si>
    <t>Umorenie daňovej straty</t>
  </si>
  <si>
    <t>Zmena sadzby dane</t>
  </si>
  <si>
    <t>Splatná daň z príjmov</t>
  </si>
  <si>
    <t>Odložená daň z príjmov</t>
  </si>
  <si>
    <t>Celková daň z príjmov</t>
  </si>
  <si>
    <t>Komentár k tab.36</t>
  </si>
  <si>
    <t>K. Informácie o podsúvahových položkách</t>
  </si>
  <si>
    <t>L. Informácie o iných aktívach a pasívach</t>
  </si>
  <si>
    <t>M. Informácie o príjmoch a výhodách členov štatutárnych, dozorných a iných orgánov účtovnej jednotky</t>
  </si>
  <si>
    <t>N. Informácie o ekonomických vzťahoch účtovnej jednotky a spriaznených osôb</t>
  </si>
  <si>
    <t>O. Informácie o skutočnostiach, ktoré nastali po dni, ku ktorému sa zostavuje účtovná závierka do dňa zostavenia účtovnej závierky</t>
  </si>
  <si>
    <t>37. Informácie k prílohe č. 3 časti P. o zmenách vlastného imania</t>
  </si>
  <si>
    <t>Položka vlastného</t>
  </si>
  <si>
    <t>imania</t>
  </si>
  <si>
    <t>Základné imanie 411, 491</t>
  </si>
  <si>
    <t>Vlastné akcie a vlastné</t>
  </si>
  <si>
    <t>obchodné podiely</t>
  </si>
  <si>
    <t>Zmena základného imania 419</t>
  </si>
  <si>
    <t>Pohľadávky za upísané</t>
  </si>
  <si>
    <t>vlastné imanie 353</t>
  </si>
  <si>
    <t>Emisné ážio 412</t>
  </si>
  <si>
    <t>Ostatné kapitálové fondy 413</t>
  </si>
  <si>
    <t>Zákonný rezervný fond a nedeliteľný fond 418,422</t>
  </si>
  <si>
    <t>Rezervný fond na vlast akcie a vlastné podiely417,421</t>
  </si>
  <si>
    <t>Štatutárne fondy 423</t>
  </si>
  <si>
    <t>Ostatné fondy 427</t>
  </si>
  <si>
    <t>Oceňovacie rozdiely</t>
  </si>
  <si>
    <t>z precenenia majetku</t>
  </si>
  <si>
    <t>a záväzkov 414</t>
  </si>
  <si>
    <t>z kapitálových účastín 415</t>
  </si>
  <si>
    <t>z precenenia pri</t>
  </si>
  <si>
    <t>zlúčení, splynutí</t>
  </si>
  <si>
    <t>a rozdelení 416</t>
  </si>
  <si>
    <t>Nerozdelený zisk</t>
  </si>
  <si>
    <t>minulých rokov 428</t>
  </si>
  <si>
    <t>Neuhradená</t>
  </si>
  <si>
    <t>strata minulých rokov 429</t>
  </si>
  <si>
    <t>hospodárenia bežného</t>
  </si>
  <si>
    <t>Ostatné položky</t>
  </si>
  <si>
    <t>vlastného imania</t>
  </si>
  <si>
    <t>Účet 491 - Vlastné</t>
  </si>
  <si>
    <t>imanie fyzickej osoby-</t>
  </si>
  <si>
    <t>podnikateľa</t>
  </si>
  <si>
    <t>Komentár k tab.37a</t>
  </si>
  <si>
    <t>účtovného obdobia 431</t>
  </si>
  <si>
    <t>Komentár k tab.37b</t>
  </si>
  <si>
    <t>U.  Informácie o účtovných jednotkách podľa § 23 ods. 6</t>
  </si>
  <si>
    <t>( ktorých činnosť je zaradená do kategórie priemyselnej výroby podľa osobitého predpisu - čistý obrat dosiahol viac 
ako  250 000 000 € v predchádzajúcom účtovnom období )</t>
  </si>
  <si>
    <t>(a) Informácie o zložení a výške základného imania pripadujúce na orgány verejnej moci a iné osoby, v ktorých má orgán verejnej moci väčšinový podiel</t>
  </si>
  <si>
    <t>Komentár :</t>
  </si>
  <si>
    <t>(b) Cenné papiere vo vlastníctve orgánov verejnej moci a  iných osôb, v ktorých má orgán verejnej moci väčšinový podiel</t>
  </si>
  <si>
    <t>(c) Výška dotácií a návratných finančných výpomoci</t>
  </si>
  <si>
    <t>(d) Výška prijatých úverov, poskytnutých prečerpaní úverov, prijatých kapitalových príspevkov s uvedením úrokových sadzieb</t>
  </si>
  <si>
    <t>(e) Výška ponúknutých záruk orgánom verejnej moci a inou účtovnou jednotkou , v ktorých má orgán verejnej moci väčšinový podiel</t>
  </si>
  <si>
    <t>(f) Výška vyplatených divident a výška nerozdeleného zisku</t>
  </si>
  <si>
    <t>(g) Iná forma prijateľnej štátnej pomoci, najmä odpustenie sôm, ktoré ÚJ dlhuje štátu alebo inému subjektu verejnej správy</t>
  </si>
  <si>
    <t>V.  Informácie o účtovných jednotkách podľa § 23 ods. 6</t>
  </si>
  <si>
    <t>( sa uvedú informácie o finančných vzťahoch medzi orgánom verejnej moci a ÚJ )</t>
  </si>
  <si>
    <t>(a) o náhradach strát z hospodárskej činnosti ÚJ</t>
  </si>
  <si>
    <t>(b) o peňažných a nepežňaných vkladoch</t>
  </si>
  <si>
    <t>(c) o nenávratných finančných príspevkoch alebo pôžičkách za zvýhodnených podmienok</t>
  </si>
  <si>
    <t>(d) o finačných výhodách , ktorými sú napríklad navymáhanie pohľadávky  voči ÚJ</t>
  </si>
  <si>
    <t>(e) o vzdaní sa dividend alebo podielov na zisku</t>
  </si>
  <si>
    <t>(f) o poskytnutých náhradach za finančné povinnosti uložené orgánom verejnej moci</t>
  </si>
  <si>
    <t>W.  Informácie o ÚJ, ktorým bolo udelené výlučné právo alebo osobité právo poskytovať služby vo verejnom záujme , pričom príjímajú náhradu za túto činnosť v akejkoľvek forme a zároveň vykonávajú aj iné činnosti</t>
  </si>
  <si>
    <t>(a) všetký formy prijatej náhrady</t>
  </si>
  <si>
    <t>(b) o účtovných zásadach použitých pri priraďovaní nákladov a výnosov</t>
  </si>
  <si>
    <t>(c) o organizačnej štruktúre ÚJ a jednotlivých činnostiach</t>
  </si>
  <si>
    <t>V spoločnosti  je  priama organizačná  štruktúra  a  riadenie  podniku  vykonáva  konateľ   spoločnosti.</t>
  </si>
  <si>
    <t>(d) o všetkých druhoch činnosti účtovnej jednotky</t>
  </si>
  <si>
    <t>Medzištátna  preprava  osôb, Vedenie  cudzieho  motorového  vozidla  a  predaj  nadbytočného  majetku a materiálu.</t>
  </si>
  <si>
    <t>042</t>
  </si>
  <si>
    <t>052</t>
  </si>
  <si>
    <t>043</t>
  </si>
  <si>
    <t>053</t>
  </si>
  <si>
    <t>065</t>
  </si>
  <si>
    <t>094</t>
  </si>
  <si>
    <t>398</t>
  </si>
  <si>
    <t>505</t>
  </si>
  <si>
    <t>TATO TABULKA JE ZAMKNUTA - TU UZ JE VYRATANA SUVAHA - UDAJE POTREBUJEM PRE HLAVNE POZNAMKY "D" A "F " POHLADAVKY A ZAVAZKY ......</t>
  </si>
  <si>
    <t>SPOLU MAJETOK r. 02 + r. 13</t>
  </si>
  <si>
    <t>Neobežný majetok r. 03 + r. 04 + r. 09</t>
  </si>
  <si>
    <t>Dlhodobý nehmotný majetok(012, 013, 014, 015, 019, 01X, 041, 051) - /072, 073, 074, 075, 079, 07X, 091, 093, 095A/</t>
  </si>
  <si>
    <t>Dlhodobý hmotný majetok r. 05 až r. 08</t>
  </si>
  <si>
    <t>Pozemky a stavby 021, 031,042A, 052A) - /081,092A, 094A, 095A/</t>
  </si>
  <si>
    <t>Samostatné hnuteľné veci a súbory hnuteľných vecí (022, 02X, 042A, 052A) - /082, 08XA, 092A, 094A, 095A/</t>
  </si>
  <si>
    <t>Ostatný dlhodobý hmotný majetok (025, 026, 029, 02X, 032, 042A, 052A) - /085, 086, 089, 08XA, 092A, 094A, 095A/</t>
  </si>
  <si>
    <t>Opravná položka k nadobudnutému majetku (+/- 097 ) - /+/- 098/</t>
  </si>
  <si>
    <t>Dlhodobý finančný majetok r. 10 až r. 12</t>
  </si>
  <si>
    <t>Podielové cenné papiere (061, 062, 063, 043A, 053A) - /095A, 096A/</t>
  </si>
  <si>
    <t>Ostatný dlhodobý finančný majetok (065A, 066A, 067A, 069, 06XA, 043A, 053A)-/095A, 096A/</t>
  </si>
  <si>
    <t>Ostatný dlhodobý finančný majetok so splatnosťou najviac jeden rok (065A, 066A, 067A, 06XA) - /096A/</t>
  </si>
  <si>
    <t>Obežný majetok r. 14 + r. 15+ r. 16 + r. 20</t>
  </si>
  <si>
    <t>Zásoby (112, 119, 11X, 121, 122, 123, 124, 12X, 132, 133, 13X, 139, 314A) - /191, 192,193, 194,195, 196, 19X, 391A/</t>
  </si>
  <si>
    <t>Dlhodobé pohľadávky (311A, 312A, 313A, 314A, 315A, 316A, 31XA, 335A, 33XA, 354A, 358A, 35XA, 371A, 374A, 375A, 378A, 381A, 382A, 385A) - /391A/</t>
  </si>
  <si>
    <t>Krátkodobé pohľadávky súčet (r. 047 až r. 054)</t>
  </si>
  <si>
    <t>Pohľadávky z obchodného styku (311A, 312A, 313A, 314A, 315A, 316A, 31XA) - /391A/</t>
  </si>
  <si>
    <t>Sociálne poistenie, daňové pohľadávky a dotácie (336A, 341A, 342A, 343A, 345A, 346A, 347A, 34XA) - /391A/</t>
  </si>
  <si>
    <t>Ostatné pohľadávky (335A, 33XA, 351, 354A, 355, 358A, 35XA, 371A, 374A, 375A, 378A, 381A, 382A, 385A, 398A) - /391A/</t>
  </si>
  <si>
    <t>Finančné účty r. 21 až r. 23</t>
  </si>
  <si>
    <t>Peniaze a účty v bankách  (211, 213, 21X, 221A, 22XA, +/- 261)</t>
  </si>
  <si>
    <t>Účty v bankách s dobou viazanosti dlhšou ako jeden rok (22XA)</t>
  </si>
  <si>
    <t>Ostatné finančné účty (251, 253, 256,  257, 25X, 259, 314A) - /291,29X/</t>
  </si>
  <si>
    <t>Spolu vlastné imanie a záväzky r. 25 + r. 35</t>
  </si>
  <si>
    <t>Vlastné imanie r. 26 + r. 30 + r. 31 + r. 32 + r. 33 + r. 34</t>
  </si>
  <si>
    <t>Základné imanie r. 27 až r. 29</t>
  </si>
  <si>
    <t>Základné imanie a zmeny základného imania (411, +/-419) alebo (+/-491)</t>
  </si>
  <si>
    <t>Pohľadávky za upísané vlastné imanie (/-/353)</t>
  </si>
  <si>
    <t>Vlastné akcie a obchodné podiely (/-/252)</t>
  </si>
  <si>
    <t>Kapitálové fondy (412, 413, 417, 418)</t>
  </si>
  <si>
    <t>Oceňovacie rozdiely (+/- 415, 416)</t>
  </si>
  <si>
    <t>Fondy zo zisku (421, 422, 423, 427, 42X)</t>
  </si>
  <si>
    <t>Nerozdelený zisk alebo neuhradená strata minulých rokov (428, /-/ 429)</t>
  </si>
  <si>
    <t>Výsledok hospodárenia za účtovné obdobie po zdanení (+/-) r. 01 - (r. 26 + r. 30 + r. 31 + r. 32 + r. 33 + r. 35)</t>
  </si>
  <si>
    <t>Záväzky r. 36 + r. 39 + r. 40 + r. 45 + r. 46</t>
  </si>
  <si>
    <t>Rezervy r. 37 + r. 38</t>
  </si>
  <si>
    <t>Dlhodobé rezervy (451A, 459A, 45XA)</t>
  </si>
  <si>
    <t>Krátkodobé rezervy (323, 32XA, 451A, 459A, 45XA)</t>
  </si>
  <si>
    <t>Dlhodobé záväzky (316A, 321A, 32XA, 372A, 471A, 473A, 474A, 475A, 476A, 478A, 479A, 47XA, /-/255A, 383A, 384A)</t>
  </si>
  <si>
    <t>Krátkodobé záväzky r. 41 až r. 44</t>
  </si>
  <si>
    <t>Krátkodobé záväzky z obchodného styku (316A, 321A, 32XA, 322, 324, 325, 326, 32X, 475A, 476A, 478A, 479A, 47XA)</t>
  </si>
  <si>
    <t>Záväzky voči zamestnancom a zo sociálneho poistenia (331, 333, 336A, 33X, 479A)</t>
  </si>
  <si>
    <t>Daňové záväzky a dotácie (341A, 342A, 343A, 345A, 346A, 347A, 34XA)</t>
  </si>
  <si>
    <t>Ostatné krátkodobé záväzky (361A, 364, 365, 366, 367, 368A, 36X, 372A, 379, 383A, 384A, 398A, 471A, 474A, 478A, 479A, 47XA)</t>
  </si>
  <si>
    <t>Krátkodobé finančné výpomoci (241, 249, 24X, 473A, /-/ 255A)</t>
  </si>
  <si>
    <t>Bankové úvery 46 r. 47 + r. 48</t>
  </si>
  <si>
    <t>Bankové úvery dlhodobé (461A, 46XA)</t>
  </si>
  <si>
    <t>Bežné bankové úvery (221A, 231, 232, 23X, 461A, 46XA)</t>
  </si>
  <si>
    <t>Výnosy z hospodárskej činnosti spolu r. 02 až r. 07</t>
  </si>
  <si>
    <t>Tržby z predaja tovaru (604, 607)</t>
  </si>
  <si>
    <t>Tržby z predaja vlastných výrobkov a služieb (601, 602, 606)</t>
  </si>
  <si>
    <t>Zmena stavu vnútroorganizačných zásob (+/-) (účtová skupina 61)</t>
  </si>
  <si>
    <t>Aktivácia (účtová skupina 62)</t>
  </si>
  <si>
    <t>Tržby z predaja dlhodobého nehmotného majetku, dlhodobého hmotného majetku a materiálu (641, 642)</t>
  </si>
  <si>
    <t>Ostatné výnosy z hospodárskej činnosti (644, 645, 646, 648</t>
  </si>
  <si>
    <t>Náklady na hospodársku činnosť spolu r. 09 až r. 17</t>
  </si>
  <si>
    <t>Náklady vynaložené na obstaranie predaného tovaru (504, 505A, 507)</t>
  </si>
  <si>
    <t>Spotreba matariálu, energie a ostatných neskladovateľných dodávok (501, 502, 503, 505A)</t>
  </si>
  <si>
    <t>Služby (účtová skupina 51)</t>
  </si>
  <si>
    <t>Osobné náklady (účtová skupina 52)</t>
  </si>
  <si>
    <t>Dane a poplatky (účtová skupina 53)</t>
  </si>
  <si>
    <t>Odpisy a opravné položky k dlhodobému nehmotnému majetku a dlhodobému hmotnému majetku (551, 553)</t>
  </si>
  <si>
    <t>Zostatková cena predaného dlhodobého majetku a predaného materiálu (541, 542)</t>
  </si>
  <si>
    <t>Tvorba a zúčtovanie opravných položiek k pohľadávkam (+/-) ( 547)</t>
  </si>
  <si>
    <t>Ostatné náklady na hospodársku činnosť (543, 544, 545, 546, 548, 549, 555, 557, (-) 597)</t>
  </si>
  <si>
    <t>Výsledok hospodárenia z hospodárskej činnosti (+/-) (r. 01 - r. 08)</t>
  </si>
  <si>
    <t>Pridaná hodnota (r. 02 - r. 09) + (r. 03 + r. 04 + r. 05) - ( r. 10 + r. 11)</t>
  </si>
  <si>
    <t>Výnosy z finančnej činnosti spolu r. 21 až r. 26</t>
  </si>
  <si>
    <t>Tržby z predaja cenných papierov a podielov (661)</t>
  </si>
  <si>
    <t>Výnosy z dlhodobého finančného majetku (665)</t>
  </si>
  <si>
    <t>Výnosy z krátkodobého finančného majetku (666)</t>
  </si>
  <si>
    <t>Výnosové úroky (662)</t>
  </si>
  <si>
    <t>Kurzové zisky (663)</t>
  </si>
  <si>
    <t>Ostatné výnosy z finančnej činnosti (668, (-) 698)</t>
  </si>
  <si>
    <t>Náklady na finančnú činnosť spolu r. 28 až r. 33</t>
  </si>
  <si>
    <t>Predané cenné papiere a podiely (561)</t>
  </si>
  <si>
    <t>Náklady na krátkodobý finančný majetok (566)</t>
  </si>
  <si>
    <t>Tvorba a zúčtovanie opravných položiek k finančnému majetku (+/-) (565)</t>
  </si>
  <si>
    <t>Nákladové úroky (562)</t>
  </si>
  <si>
    <t>Kurzové straty (563)</t>
  </si>
  <si>
    <t>Ostatné náklady na finančnú činnosť (568, 569, (-) 598)</t>
  </si>
  <si>
    <t>Výsledok hospodárenia z finančnej činnosti (+/-) (r. 20 - r. 27)</t>
  </si>
  <si>
    <t>Výsledok hospodárenia pred zdanením (+/-) (r. 18 + r. 34)</t>
  </si>
  <si>
    <t>Daň z príjmov (591, 595)</t>
  </si>
  <si>
    <t>Výsledok hospodárenia po zdanení (+/-) (r. 35 - r. 36)</t>
  </si>
  <si>
    <t>Prevod podielov na výsledku hospodárenia spoločníkom (+/- ) (596)</t>
  </si>
  <si>
    <t>Výsledok hospodárenia za účtovné obdobie po zdanení (+/-) (r. 37 - r. 38)</t>
  </si>
  <si>
    <t>Poznámky Úč MÚJ 3 - 01</t>
  </si>
  <si>
    <t>Čl. I  Všeobecné údaje</t>
  </si>
  <si>
    <t>(1)  Informácie o účtovnej jednotke</t>
  </si>
  <si>
    <t>(2) Údaje o konsolidovanom celku, a to</t>
  </si>
  <si>
    <t>b) Účasť účtovnej jednotky na konsolidujúcej účtovnej jednotky, ktorá zostavuje konsolidovanú účtovnú závierku</t>
  </si>
  <si>
    <t>c) Informácie o významných položkach súvahy a výkazu ziskov s strát</t>
  </si>
  <si>
    <t>d) Informácie o účtovných zásadách a účtovných metódach</t>
  </si>
  <si>
    <t>(3) Priemerný prepočítaný počet zamestnancov</t>
  </si>
  <si>
    <t>Čl. II Informácie o prijatých postupoch</t>
  </si>
  <si>
    <t>(1) Informácia, či je účtovná závierka zostavená za splnenia predpokladu, že účtovná jednotka bude nepretržite pokračovať vo svojej činnosti</t>
  </si>
  <si>
    <t>(2)  Spôsob oceňovania jednotlivých položiek majetku a záväzkov,</t>
  </si>
  <si>
    <t>a) dlhodobého nehmotného majetku, dlhodobého hmotného majetku a dlhodobého finančného majetku,</t>
  </si>
  <si>
    <t>b) zásob obstaraných kúpou, zásob vytvorených vlastnou činnosťou,</t>
  </si>
  <si>
    <t>c) pohľadávok,</t>
  </si>
  <si>
    <t>d) krátkodobého finančného majetku,</t>
  </si>
  <si>
    <t>e) záväzkov vrátane rezerv, dlhopisov, pôžičiek a úverov,</t>
  </si>
  <si>
    <t>f) derivátových operácií.</t>
  </si>
  <si>
    <t>(3) Spôsob zostavenia odpisového plánu pre jednotlivé druhy dlhodobého hmotného majetku  a dlhodobého nehmotného majetku</t>
  </si>
  <si>
    <t>Druh investičného majetku</t>
  </si>
  <si>
    <t>Odpisova</t>
  </si>
  <si>
    <t>ročná</t>
  </si>
  <si>
    <t>metóda</t>
  </si>
  <si>
    <t>odpis.</t>
  </si>
  <si>
    <t>spôsob stanovenia</t>
  </si>
  <si>
    <t>doba</t>
  </si>
  <si>
    <t>sadzba</t>
  </si>
  <si>
    <t>odpisovej sadzby</t>
  </si>
  <si>
    <t>(4) Zmeny účtovných zásad a zmeny účtovných metód s uvedením dôvodu týchto zmien a vyčíslením ich vplyvu</t>
  </si>
  <si>
    <t>a) finančnú hodnotu majetku</t>
  </si>
  <si>
    <t>b) záväzkov</t>
  </si>
  <si>
    <t>c) základného imania a výsledku hospodárenia účtovnej jednotky</t>
  </si>
  <si>
    <t>(5) Informácie o dotáciách a ich oceňovanie  v účtovníctve</t>
  </si>
  <si>
    <t>(6) Informácie o účtovaní významných opráv chýb minulých účtovných období v bežnom účtovnom období vplyvu na nerozdelený zisk</t>
  </si>
  <si>
    <t>minulých rokov alebo neuhradenú stratu minulých rokov</t>
  </si>
  <si>
    <t>Čl. III Informácie, ktoré vysvetľujú a dopĺňajú súvahu a výkaz ziskov a strát</t>
  </si>
  <si>
    <t>(1) Výzmané informácia o sume a dôvodoch vzniku jednotlivých položiek nákladov alebo výnosov(napr. predaj podniku, škody...)</t>
  </si>
  <si>
    <t>(2) Informácie o záväzkoch</t>
  </si>
  <si>
    <t>a) celkovej sume záväzkov so zostatkovou dobou splatnosti dlhšou ako päť rokov</t>
  </si>
  <si>
    <t>b) celkovej sume zabezpečených záväzkov, opis a spôsoby zabezpečenia záväzkov.</t>
  </si>
  <si>
    <t>(3) Informácie o vlastných akciách, a to</t>
  </si>
  <si>
    <t>a) dôvode nadobudnutia vlastných akcií počas účtovného obdobia,</t>
  </si>
  <si>
    <t>akcíí</t>
  </si>
  <si>
    <t>Nadobudnuté vlastné akcie</t>
  </si>
  <si>
    <t>Vlastné akcie</t>
  </si>
  <si>
    <t>V držbe vlastné akcie k poslednému dňu účtovného obdobia</t>
  </si>
  <si>
    <t>(4) Informácie o orgánoch účtovnej jednotky, a to</t>
  </si>
  <si>
    <t>a) výške jednotlivých druhov záruk alebo iných zabezpečení poskytnutých pre členov štatutárneho orgánu, dozorného orgánu a iného orgánu účtovnej jednotky, a to v členení za jednotlivé orgány,</t>
  </si>
  <si>
    <t>Druh záruk alebo iné zabezpečenie</t>
  </si>
  <si>
    <t>Druh orgánu ÚJ</t>
  </si>
  <si>
    <t>b) pôžičkách poskytnutých členom štatutárneho orgánu, dozorného orgánu a iného orgánu účtovnej jednotky a to</t>
  </si>
  <si>
    <t>1. celková suma poskytnutých pôžičiek k poslednému dňu účtovného obdobia v členení za jednotlivé orgány</t>
  </si>
  <si>
    <t>Druh poskytnutých požičiek</t>
  </si>
  <si>
    <t>2. celková suma splatených pôžičiek k poslednému dňu účtovného obdobia v členení  za jednotlivé orgány,</t>
  </si>
  <si>
    <t>Splatené pôžičky</t>
  </si>
  <si>
    <t>3. celková suma odpustených pôžičiek a odpísaných pôžičiek k poslednému dňu účtovného obdobia v členení za jednotlivé orgány,</t>
  </si>
  <si>
    <t>Odpustené  pôžičky</t>
  </si>
  <si>
    <t>c) hlavných podmienkach, na základe ktorých im boli záruky alebo iné zabezpečenie a pôžičky poskytnuté; pri pôžičkách sa uvádzajú úrokové sadzby,</t>
  </si>
  <si>
    <t>d) celkovej sume použitých finančných prostriedkov alebo iného plnenia na súkromné účely</t>
  </si>
  <si>
    <t>(5) Informácie o povinnostiach účtovnej jednotky, a to</t>
  </si>
  <si>
    <t>a) celkovej sume finančných povinností, ktoré sa nevykazujú v súvahe, ale sú významné na posúdenie finančnej situácie účtovnej jednotky</t>
  </si>
  <si>
    <t>b) celkovej sume významných podmienených záväzkov</t>
  </si>
  <si>
    <t>1. možná povinnosť, ktorá vznikla ako dôsledok minulej udalosti a ktorej existencia závisí od toho, či nastane alebo nenastane</t>
  </si>
  <si>
    <t>2. existujúca povinnosť, ktorá vznikla ako dôsledok minulej udalosti, ale ktorá sa nevykazuje v súvahe</t>
  </si>
  <si>
    <t>c) opise významných finančných povinností a významných podmienených záväzkov,</t>
  </si>
  <si>
    <t>d) celkovej sume významných finančných povinností a významných podmienených záväzkoch voči dcérskej účtovnej jednotke a účtovnej jednotke s podstatným vplyvom,</t>
  </si>
  <si>
    <t>e) opise významných povinností účtovnej jednotky vyplývajúcich z dôchodkových programov pre zamestnancov.</t>
  </si>
  <si>
    <t>Informácie o prehľade peňažných tokov pri použití priamej metódy</t>
  </si>
  <si>
    <t>Označenie                  položky</t>
  </si>
  <si>
    <t>Obsah položky</t>
  </si>
  <si>
    <t>Peňažné toky z prevádzkovej činnosti</t>
  </si>
  <si>
    <t>A. 1.</t>
  </si>
  <si>
    <t>Príjmy z predaja tovaru  (+)</t>
  </si>
  <si>
    <t>A. 2.</t>
  </si>
  <si>
    <t>Výdavky na nákup tovaru</t>
  </si>
  <si>
    <t>A. 3.</t>
  </si>
  <si>
    <t>Príjmy z predaja vlastných výrobkov (+)</t>
  </si>
  <si>
    <t>A. 4.</t>
  </si>
  <si>
    <t>Príjmy z predaja služieb (+)</t>
  </si>
  <si>
    <t>A. 5.</t>
  </si>
  <si>
    <t>Výdavky na obstaranie materiálu, energie a ostatných neskladovateľných dodávok (-)</t>
  </si>
  <si>
    <t>A. 6.</t>
  </si>
  <si>
    <t>Výdavky na služby (-)</t>
  </si>
  <si>
    <t>A. 7.</t>
  </si>
  <si>
    <t>Výdavky na osobné náklady (-)</t>
  </si>
  <si>
    <t>A. 8.</t>
  </si>
  <si>
    <t>Výdavky na dane a poplatky, s výnimkou výdavkov na daň z príjmov účtovnej  jednotky (-)</t>
  </si>
  <si>
    <t>A. 9.</t>
  </si>
  <si>
    <t>Príjmy z predaja cenných papierov určených na predaj alebo na obchodovanie (+)</t>
  </si>
  <si>
    <t>A. 10.</t>
  </si>
  <si>
    <t>Výdavky na nákup cenných papierov určených na predaj alebo na obchodovanie  (-)</t>
  </si>
  <si>
    <t>A. 11.</t>
  </si>
  <si>
    <t>Príjmy z uzatvorených zmlúv, ktorých predmetom je právo  určené na predaj alebo na obchodovanie  (+)</t>
  </si>
  <si>
    <t>A. 12.</t>
  </si>
  <si>
    <t>Výdavky z uzatvorených zmlúv, ktorých predmetom je právo  určené na predaj alebo na obchodovanie (-)</t>
  </si>
  <si>
    <t>A. 13.</t>
  </si>
  <si>
    <t>Príjmy z úverov, ktoré   účtovnej jednotke poskytla 
banka alebo pobočka zahraničnej banky, ak boli úvery  poskytnuté na zabezpečenie hlavného predmetu činnosti (+)</t>
  </si>
  <si>
    <t>A. 14.</t>
  </si>
  <si>
    <t>Výdavky na splácanie úverov, ktoré  účtovnej jednotke poskytla banka alebo pobočka zahraničnej banky, ak boli úvery poskytnuté na zabezpečenie hlavného predmetu činnosti (-)</t>
  </si>
  <si>
    <t>A. 15.</t>
  </si>
  <si>
    <t>Ostatné príjmy z prevádzkových činností, s výnimkou tých, ktoré sa uvádzajú osobitne  v iných častiach prehľadu peňažných tokov (+)</t>
  </si>
  <si>
    <t>A. 16.</t>
  </si>
  <si>
    <t>Ostatné výdavky na prevádzkové činnosti, s výnimkou tých, ktoré sa uvádzajú osobitne v  iných častiach prehľadu peňažných tokov (-)</t>
  </si>
  <si>
    <t>Peňažné toky z  prevádzkovej činnosti okrem príjmov
a výdavkov, ktoré sa  uvádzajú osobitne  v iných častiach prehľadu peňažných tokov (+/-), (súčet A. 1. až A. 16. )</t>
  </si>
  <si>
    <t>A. 17.</t>
  </si>
  <si>
    <t>Prijaté úroky, s výnimkou tých, ktoré sa začleňujú do investičných činností (+)</t>
  </si>
  <si>
    <t>A. 18.</t>
  </si>
  <si>
    <t>Výdavky na zaplatené úroky, s výnimkou tých, ktoré sa začleňujú do finančných činností (-)</t>
  </si>
  <si>
    <t>A. 19.</t>
  </si>
  <si>
    <t>Príjmy z dividend a iných podielov na zisku, s výnimkou tých, ktoré sa začleňujú do investičných činností (+)</t>
  </si>
  <si>
    <t>A. 20.</t>
  </si>
  <si>
    <t>Výdavky na vyplatené dividendy a iné podiely na zisku, s výnimkou tých, ktoré sa začleňujú do finančných činností (-)</t>
  </si>
  <si>
    <t>Peňažné  toky  z prevádzkovej  činnosti  (+/-),
(súčet A. 1.  až A. 20.)</t>
  </si>
  <si>
    <t>A. 21.</t>
  </si>
  <si>
    <t>Výdavky na daň z príjmov  účtovnej jednotky, s výnimkou tých, ktoré sa  začleňujú do investičných činností alebo do finančných činností (-/+)</t>
  </si>
  <si>
    <t>A. 22.</t>
  </si>
  <si>
    <t>Príjmy mimoriadneho charakteru vzťahujúce sa na 
prevádzkovú činnosť (+)</t>
  </si>
  <si>
    <t>A. 23.</t>
  </si>
  <si>
    <t>Výdavky mimoriadneho charakteru vzťahujúce sa na 
prevádzkovú činnosť (-)</t>
  </si>
  <si>
    <t>Čisté  peňažné  toky  z prevádzkovej  činnosti 
(súčet  A. 1. až A. 23.)</t>
  </si>
  <si>
    <t>Peňažné toky z investičnej činnosti</t>
  </si>
  <si>
    <t>B. 1.</t>
  </si>
  <si>
    <t>Výdavky na obstaranie dlhodobého nehmotného majetku (-)</t>
  </si>
  <si>
    <t>B. 2.</t>
  </si>
  <si>
    <t>Výdavky na obstaranie dlhodobého hmotného majetku (-)</t>
  </si>
  <si>
    <t>B. 3.</t>
  </si>
  <si>
    <t>Výdavky na obstaranie dlhodobých cenných papierov
a podielov  v iných účtovných jednotkách, s výnimkou cenných papierov, ktoré sa považujú za peňažné ekvivalenty  a cenných papierov určených na predaj alebo na obchodovanie  (-)</t>
  </si>
  <si>
    <t>B. 4.</t>
  </si>
  <si>
    <t>Príjmy z predaja dlhodobého nehmotného majetku (+)</t>
  </si>
  <si>
    <t>B. 5.</t>
  </si>
  <si>
    <t>Príjmy z predaja dlhodobého hmotného majetku (+)</t>
  </si>
  <si>
    <t>B. 6.</t>
  </si>
  <si>
    <t>Príjmy z predaja dlhodobých cenných papierov a
podielov v iných účtovných jednotkách, s výnimkou cenných papierov, ktoré sa považujú za peňažné ekvivalenty a cenných papierov určených na predaj alebo na obchodovanie  (+)</t>
  </si>
  <si>
    <t>B. 7.</t>
  </si>
  <si>
    <t>Výdavky na dlhodobé pôžičky poskytnuté  účtovnou jednotkou inej účtovnej jednotke, ktorá je súčasťou konsolidovaného celku (-)</t>
  </si>
  <si>
    <t>B. 8.</t>
  </si>
  <si>
    <t>Príjmy zo splácania dlhodobých pôžičiek poskytnutých účtovnou jednotkou inej účtovnej jednotke, ktorá je súčasťou konsolidovaného celku (+)</t>
  </si>
  <si>
    <t>B. 9.</t>
  </si>
  <si>
    <t>Výdavky na dlhodobé pôžičky poskytnuté  účtovnou jednotkou tretím osobám, s výnimkou dlhodobých pôžičiek poskytnutých účtovnej jednotke, ktorá je súčasťou konsolidovaného celku (-)</t>
  </si>
  <si>
    <t>B. 10.</t>
  </si>
  <si>
    <t>Príjmy zo splácania pôžičiek poskytnutých účtovnou jednotkou tretím osobám,  s výnimkou pôžičiek poskytnutých účtovnej jednotke, ktorá je súčasťou konsolidovaného celku (+)</t>
  </si>
  <si>
    <t>B. 11.</t>
  </si>
  <si>
    <t>Prijaté úroky, s výnimkou tých, ktoré sa začleňujú do prevádzkových činností (+)</t>
  </si>
  <si>
    <t>B. 12.</t>
  </si>
  <si>
    <t>Príjmy z dividend a iných podielov na zisku, s výnimkou tých, ktoré sa začleňujú do prevádzkových činností (+)</t>
  </si>
  <si>
    <t>B. 13.</t>
  </si>
  <si>
    <t>Výdavky súvisiace s derivátmi s výnimkou, ak sú určené na predaj alebo na obchodovanie alebo, ak sa tieto výdavky považujú za peňažné toky z  finančnej činnosti (-)</t>
  </si>
  <si>
    <t>B. 14.</t>
  </si>
  <si>
    <t>Príjmy súvisiace s derivátmi s výnimkou, ak sú určené na predaj alebo na obchodovanie alebo, ak sa tieto výdavky  považujú za peňažné toky  z finančnej činnosti (+)</t>
  </si>
  <si>
    <t>B. 15.</t>
  </si>
  <si>
    <t>Výdavky na daň z príjmov  účtovnej jednotky, ak je ich možné  začleniť do investičných činností (-)</t>
  </si>
  <si>
    <t>B. 16.</t>
  </si>
  <si>
    <t>Príjmy mimoriadneho charakteru vzťahujúce sa na investičnú činnosť (+)</t>
  </si>
  <si>
    <t>B. 17.</t>
  </si>
  <si>
    <t>Výdavky mimoriadneho charakteru vzťahujúce sa na
 investičnú činnosť (-)</t>
  </si>
  <si>
    <t>B. 18.</t>
  </si>
  <si>
    <t>Ostatné príjmy  vzťahujúce sa na investičnú činnosť (+)</t>
  </si>
  <si>
    <t>B. 19.</t>
  </si>
  <si>
    <t>Ostatné výdavky vzťahujúce sa na investičnú činnosť (-)</t>
  </si>
  <si>
    <t>Čisté  peňažné  toky  z investičnej  činnosti 
 (súčet B. 1. až B. 19.)</t>
  </si>
  <si>
    <t>C. 1.</t>
  </si>
  <si>
    <t>Peňažné toky vznikajúce vo  vlastnom  imaní
(súčet C. 1. 1. až C. 1. 8.)</t>
  </si>
  <si>
    <t>C. 1. 1.</t>
  </si>
  <si>
    <t>Príjmy z upísaných akcií a obchodných podielov (+)</t>
  </si>
  <si>
    <t>C. 1. 2.</t>
  </si>
  <si>
    <t>Príjmy z ďalších vkladov do vlastného imania spoločníkmi alebo fyzickou osobou, ak je  účtovnou jednotkou   (+)</t>
  </si>
  <si>
    <t>C. 1. 3.</t>
  </si>
  <si>
    <t>Prijaté peňažné dary (+)</t>
  </si>
  <si>
    <t>C. 1. 4.</t>
  </si>
  <si>
    <t>Príjmy z úhrady straty spoločníkmi (+)</t>
  </si>
  <si>
    <t>C. 1. 5.</t>
  </si>
  <si>
    <t>Výdavky na obstaranie alebo spätné odkúpenie vlastných akcií a vlastných obchodných podielov (-)</t>
  </si>
  <si>
    <t>C. 1. 6.</t>
  </si>
  <si>
    <t>Výdavky spojené so znížením fondov vytvorených účtovnou jednotkou (-)</t>
  </si>
  <si>
    <t>C. 1. 7.</t>
  </si>
  <si>
    <t>Výdavky na vyplatenie podielu na vlastnom imaní spoločníkom alebo fyzickou osobou, ktorá je účtovnou jednotkou (-)</t>
  </si>
  <si>
    <t>C. 1. 8.</t>
  </si>
  <si>
    <t>Výdavky z ďalších dôvodov, ktoré súvisia so znížením vlastného imania (-)</t>
  </si>
  <si>
    <t>C. 2.</t>
  </si>
  <si>
    <t>Peňažné toky vznikajúce z dlhodobých záväzkov  a krátkodobých záväzkov z finančnej  činnosti, (súčet C. 2. 1. až C. 2. 9.)</t>
  </si>
  <si>
    <t>C. 2. 1.</t>
  </si>
  <si>
    <t>Príjmy z emisie dlhových cenných papierov (+)</t>
  </si>
  <si>
    <t>C. 2. 2.</t>
  </si>
  <si>
    <t>Výdavky na úhradu záväzkov z dlhových cenných papierov (-)</t>
  </si>
  <si>
    <t>C. 2. 3.</t>
  </si>
  <si>
    <t>Príjmy z úverov, ktoré  účtovnej jednotke poskytla banka
alebo pobočka zahraničnej banky, s výnimkou úverov, ktoré  boli poskytnuté na zabezpečenie hlavného predmetu  činnosti (+)</t>
  </si>
  <si>
    <t>C. 2. 4.</t>
  </si>
  <si>
    <t>Výdavky na splácanie úverov, ktoré účtovnej jednotke poskytla banka alebo pobočka zahraničnej banky, s výnimkou úverov, ktoré boli poskytnuté na zabezpečenie hlavného predmetu  činnosti (-)</t>
  </si>
  <si>
    <t>C. 2. 5.</t>
  </si>
  <si>
    <t>Príjmy z prijatých pôžičiek (+)</t>
  </si>
  <si>
    <t>C. 2. 6.</t>
  </si>
  <si>
    <t>Výdavky na splácanie pôžičiek (-)</t>
  </si>
  <si>
    <t>C. 2. 7.</t>
  </si>
  <si>
    <t>Výdavky na úhradu záväzkov z  používania majetku, ktorý je predmetom zmluvy o kúpe prenajatej veci (-)</t>
  </si>
  <si>
    <t>Strana 3</t>
  </si>
  <si>
    <t>C. 2. 8.</t>
  </si>
  <si>
    <t>Príjmy z ostatných dlhodobých záväzkov  a krátkodobých záväzkov vyplývajúcich z finančnej činnosti, s výnimkou tých, ktoré sa  uvádzajú osobitne  v inej časti prehľadu peňažných tokov (+)</t>
  </si>
  <si>
    <t>C. 2. 9.</t>
  </si>
  <si>
    <t>Výdavky na splácanie ostatných dlhodobých  záväzkov
a krátkodobých záväzkov vyplývajúcich z finančnej činnosti, s výnimkou tých, ktoré sa  uvádzajú osobitne v inej časti prehľadu peňažných tokov (-)</t>
  </si>
  <si>
    <t>C. 3.</t>
  </si>
  <si>
    <t>Výdavky na zaplatené úroky, s výnimkou tých, ktoré sa začleňujú do prevádzkových činností (-)</t>
  </si>
  <si>
    <t>C. 4.</t>
  </si>
  <si>
    <t>Výdavky na vyplatené dividendy a iné podiely na zisku, s výnimkou tých, ktoré sa  začleňujú do prevádzkových činností (-)</t>
  </si>
  <si>
    <t>C. 5.</t>
  </si>
  <si>
    <t>Výdavky súvisiace s derivátmi s výnimkou, ak sú určené na predaj alebo na obchodovanie, alebo ak sa považujú za peňažné toky z  investičnej činnosti (-)</t>
  </si>
  <si>
    <t>C. 6.</t>
  </si>
  <si>
    <t>Príjmy súvisiace s  derivátmi, s výnimkou, ak sú určené na predaj alebo   na obchodovanie,  alebo ak sa považujú za  peňažné toky z investičnej činnosti (+)</t>
  </si>
  <si>
    <t>C. 7.</t>
  </si>
  <si>
    <t>Výdavky na daň z príjmov  účtovnej jednotky, ak ich možno  začleniť do finančných činností (-)</t>
  </si>
  <si>
    <t>C. 8.</t>
  </si>
  <si>
    <t>Príjmy mimoriadneho charakteru vzťahujúce sa na finančnú činnosť (+)</t>
  </si>
  <si>
    <t>C. 9.</t>
  </si>
  <si>
    <t>Výdavky mimoriadneho charakteru vzťahujúce sa na finančnú činnosť (-)</t>
  </si>
  <si>
    <t>Čisté peňažné  toky  z finančnej činnosti
(súčet C. 1. až C. 9.)</t>
  </si>
  <si>
    <t>Čisté zvýšenie alebo čisté  zníženie peňažných prostriedkov (+/-), (súčet A + B + C)</t>
  </si>
  <si>
    <t>Stav peňažných prostriedkov a peňažných ekvivalentov na začiatku účtovného obdobia (+/-)</t>
  </si>
  <si>
    <t>Stav peňažných prostriedkov a peňažných ekvivalentov na konci  účtovného obdobia pred zohľadnením kurzových rozdielov vyčíslených ku dňu, ku ktorému sa zostavuje účtovná závierka (+/-)</t>
  </si>
  <si>
    <t>Kurzové rozdiely vyčíslené k peňažným prostriedkom a peňažným ekvivalentom ku dňu, ku ktorému sa zostavuje účtovná závierka (+/-)</t>
  </si>
  <si>
    <t>Zostatok peňažných prostriedkov a peňažných ekvivalentov na konci účtovného  obdobia upravený o kurzové rozdiely vyčíslené ku dňu, ku ktorému sa zostavuje  účtovná závierka (+/-)</t>
  </si>
  <si>
    <t>Informácie o prehľade peňažných tokov pri použití nepriamej metódy</t>
  </si>
  <si>
    <t>Z/S</t>
  </si>
  <si>
    <t>Výsledok hospodárenia z bežnej činnosti pred zdanením daňou z príjmov  (+/-)</t>
  </si>
  <si>
    <t>Nepeňažné operácie ovplyvňujúce výsledok hospodárenia 
z bežnej činnosti pred  zdanením daňou z príjmov (+/-), (súčet A. 1. 1. až A. 1. 13.)</t>
  </si>
  <si>
    <t>A. 1. 1.</t>
  </si>
  <si>
    <t>Odpisy dlhodobého nehmotného majetku a dlhodobého hmotného majetku (+)</t>
  </si>
  <si>
    <t>A. 1. 2.</t>
  </si>
  <si>
    <t>Zostatková hodnota dlhodobého nehmotného majetku a dlhodobého hmotného majetku účtovaná pri vyradení tohto majetku do nákladov na bežnú činnosť, s výnimkou  jeho  predaja (+)</t>
  </si>
  <si>
    <t>A. 1. 3.</t>
  </si>
  <si>
    <t>Odpis opravnej položky k nadobudnutému majetku  (+/-)</t>
  </si>
  <si>
    <t>A. 1. 4.</t>
  </si>
  <si>
    <t>Zmena stavu dlhodobých rezerv  (+/-)</t>
  </si>
  <si>
    <t>A. 1. 5.</t>
  </si>
  <si>
    <t>Zmena stavu opravných položiek  (+/-)</t>
  </si>
  <si>
    <t>A. 1. 6.</t>
  </si>
  <si>
    <t>Zmena stavu položiek časového rozlíšenia nákladov a výnosov  (+/-)</t>
  </si>
  <si>
    <t>A. 1. 7.</t>
  </si>
  <si>
    <t>Dividendy a iné podiely na zisku účtované do výnosov   (-)</t>
  </si>
  <si>
    <t>A. 1. 8.</t>
  </si>
  <si>
    <t>Úroky účtované do nákladov   (+)</t>
  </si>
  <si>
    <t>A. 1. 9.</t>
  </si>
  <si>
    <t>Úroky účtované do výnosov    (-)</t>
  </si>
  <si>
    <t>A. 1. 10.</t>
  </si>
  <si>
    <t>Kurzový zisk vyčíslený k peňažným prostriedkom a peňažným ekvivalentom ku dňu, ku ktorému sa zostavuje účtovná závierka (-)</t>
  </si>
  <si>
    <t>A. 1. 11.</t>
  </si>
  <si>
    <t>Kurzová strata vyčíslená k peňažným prostriedkom a peňažným ekvivalentom ku dňu, ku ktorému sa zostavuje účtovná závierka (+)</t>
  </si>
  <si>
    <t>A. 1. 12.</t>
  </si>
  <si>
    <t>Výsledok z predaja dlhodobého majetku, s výnimkou majetku, ktorý sa považuje za peňažný ekvivalent (+/-)</t>
  </si>
  <si>
    <t>A. 1. 13.</t>
  </si>
  <si>
    <t>Ostatné položky nepeňažného charakteru, ktoré ovplyvňujú výsledok hospodárenia z bežnej činnosti, s výnimkou tých, ktoré sa uvádzajú osobitne v iných častiach prehľadu peňažných tokov  (+/-)</t>
  </si>
  <si>
    <t>Vplyv zmien stavu pracovného kapitálu, ktorým sa na účely tohto opatrenia rozumie rozdiel medzi obežným majetkom a krátkodobými záväzkami  s výnimkou položiek obežného majetku, ktoré sú súčasťou peňažných prostriedkov 
a peňažných ekvivalentov, na výsledok hospodárenia
 z bežnej činnosti (súčet A. 2. 1. až A. 2. 4.)</t>
  </si>
  <si>
    <t>A. 2. 1.</t>
  </si>
  <si>
    <t>Zmena stavu pohľadávok z prevádzkovej činnosti (-/+)</t>
  </si>
  <si>
    <t>A. 2. 2.</t>
  </si>
  <si>
    <t>Zmena stavu záväzkov z prevádzkovej činnosti (+/-)</t>
  </si>
  <si>
    <t>A. 2. 3.</t>
  </si>
  <si>
    <t>Zmena stavu zásob (-/+)</t>
  </si>
  <si>
    <t>A. 2. 4.</t>
  </si>
  <si>
    <t>Zmena stavu krátkodobého finančného majetku, s výnimkou majetku, ktorý je súčasťou peňažných prostriedkov 
a peňažných ekvivalentov (-/+)</t>
  </si>
  <si>
    <t>Peňažné  toky  z prevádzkovej  činnosti s výnimkou príjmov a výdavkov, ktoré sa  uvádzajú  osobitne v iných častiach prehľadu  peňažných tokov (+/-),  (súčet Z/S  +  A. 1. + A. 2.)</t>
  </si>
  <si>
    <t>Výdavky na vyplatené dividendy  a iné podiely na zisku, s výnimkou tých, ktoré sa začleňujú do finančných činností (-)</t>
  </si>
  <si>
    <t>Peňažné  toky z prevádzkovej činnosti (+/-), 
(súčet Z/S + A. 1. až A. 6.)</t>
  </si>
  <si>
    <t>Výdavky na daň z príjmov účtovnej jednotky, s výnimkou tých, ktoré sa  začleňujú do investičných činností alebo finančných činností (-/+)</t>
  </si>
  <si>
    <t>Príjmy mimoriadneho charakteru vzťahujúce sa na prevádzkovú činnosť (+)</t>
  </si>
  <si>
    <t>Výdavky mimoriadneho charakteru vzťahujúce sa na prevádzkovú činnosť (-)</t>
  </si>
  <si>
    <t>Čisté peňažné toky z prevádzkovej činnosti (+/-),
(súčet Z/S +  A. 1.  až  A. 9.)</t>
  </si>
  <si>
    <t>Výdavky na obstaranie dlhodobých cenných papierov a 
podielov v iných účtovných jednotkách, s výnimkou cenných papierov, ktoré sa považujú za peňažné ekvivalenty a cenných papierov určených na predaj alebo na obchodovanie (-)</t>
  </si>
  <si>
    <t>Príjmy z predaja dlhodobých cenných papierov 
a podielov v iných účtovných jednotkách, s výnimkou cenných papierov, ktoré sa považujú za peňažné ekvivalenty a cenných papierov určených na predaj alebo na obchodovanie  (+)</t>
  </si>
  <si>
    <t>Výdavky na dlhodobé pôžičky poskytnuté účtovnou jednotkou inej účtovnej jednotke, ktorá je súčasťou konsolidovaného celku (-)</t>
  </si>
  <si>
    <t>Príjmy zo splácania dlhodobých pôžičiek poskytnutých  účtovnou jednotkou inej účtovnej jednotke, ktorá je súčasťou konsolidovaného celku (+)</t>
  </si>
  <si>
    <t>Výdavky na dlhodobé pôžičky poskytnuté účtovnou jednotkou tretím osobám s výnimkou dlhodobých pôžičiek  poskytnutých  účtovnej jednotke, ktorá je súčasťou konsolidovaného celku (-)</t>
  </si>
  <si>
    <t>Príjmy zo splácania pôžičiek poskytnutých účtovnou jednotkou tretím osobám,  s výnimkou  pôžičiek poskytnutých účtovnej jednotke, ktorá je súčasťou konsolidovaného celku (+)</t>
  </si>
  <si>
    <t>Prijaté úroky, s výnimkou tých, ktoré sa začleňujú  do prevádzkových činností (+)</t>
  </si>
  <si>
    <t>Príjmy z dividend a iných podielov na zisku, s výnimkou tých, ktoré sa začleňujú  do prevádzkových činností (+)</t>
  </si>
  <si>
    <t>Výdavky súvisiace s derivátmi s výnimkou, ak sú určené na predaj alebo na obchodovanie, alebo ak sa tieto výdavky považujú za peňažné toky z finančnej  činnosti (-)</t>
  </si>
  <si>
    <t>Príjmy súvisiace s derivátmi s výnimkou, ak sú určené na predaj alebo na obchodovanie, alebo ak sa tieto výdavky považujú za peňažné toky z finančnej činnosti (+)</t>
  </si>
  <si>
    <t>Výdavky na daň z príjmov účtovnej jednotky, ak je ju možné začleniť do  investičných činností (-)</t>
  </si>
  <si>
    <t>Výdavky mimoriadneho charakteru vzťahujúce sa na investičnú činnosť (-)</t>
  </si>
  <si>
    <t>Ostatné príjmy vzťahujúce sa na investičnú činnosť  (+)</t>
  </si>
  <si>
    <t>Čisté  peňažné toky z investičnej  činnosti
(súčet B. 1. až B. 19.)</t>
  </si>
  <si>
    <t>Peňažné toky z finančnej činnosti</t>
  </si>
  <si>
    <t>Peňažné toky vo  vlastnom  imaní (súčet C. 1. 1. až C. 1. 8.)</t>
  </si>
  <si>
    <t>Príjmy z  ďalších vkladov do vlastného imania spoločníkmi alebo fyzickou osobou, ktorá je  účtovnou jednotkou (+)</t>
  </si>
  <si>
    <t>Výdavky spojené so znížením fondov vytvorených  účtovnou jednotkou (-)</t>
  </si>
  <si>
    <t>Výdavky na vyplatenie podielu na vlastnom imaní spoločníkmi účtovnej jednotky   a fyzickou osobou, ktorá je účtovnou jednotkou (-)</t>
  </si>
  <si>
    <t>Výdavky z  iných dôvodov, ktoré súvisia so znížením vlastného imania (-)</t>
  </si>
  <si>
    <t>Peňažné toky vznikajúce z dlhodobých záväzkov  a krátkodobých záväzkov  z finančnej činnost, 
(súčet C. 2. 1. až C. 2. 9.)</t>
  </si>
  <si>
    <t>Výdavky na úhradu záväzkov z dlhových CP (-)</t>
  </si>
  <si>
    <t>Príjmy z úverov, ktoré  účtovnej jednotke poskytla 
banka alebo pobočka zahraničnej banky, s výnimkou úverov, ktoré boli poskytnuté na zabezpečenie hlavného predmetu činnosti  (+)</t>
  </si>
  <si>
    <t>Výdavky na splácanie úverov, ktoré  účtovnej jednotke poskytla banka alebo pobočka zahraničnej banky, s výnimkou úverov, ktoré boli poskytnuté na zabezpečenie hlavného predmetu činnosti (-)</t>
  </si>
  <si>
    <t>Výdavky na úhradu záväzkov z používania majetku, ktorý je predmetom zmluvy o kúpe prenajatej veci (-)</t>
  </si>
  <si>
    <t>Príjmy z ostatných dlhodobých záväzkov a krátkodobých záväzkov vyplývajúcich z finančnej činnosti  účtovnej jednotky, s výnimkou tých, ktoré sa uvádzajú osobitne  v inej časti prehľadu peňažných tokov (+)</t>
  </si>
  <si>
    <t>Výdavky na splácanie ostatných dlhodobých záväzkov  a krátkodobých záväzkov vyplývajúcich z finančnej činnosti  účtovnej jednotky, s výnimkou tých, ktoré sa uvádzajú osobitne  v inej časti prehľadu peňažných tokov (-)</t>
  </si>
  <si>
    <t>Výdavky na vyplatené dividendy a iné podiely na zisku, s výnimkou tých, ktoré sa začleňujú do prevádzkových činností (-)</t>
  </si>
  <si>
    <t>Výdavky súvisiace s derivátmi, s výnimkou, ak sú určené na predaj alebo na obchodovanie, alebo ak sa považujú za  peňažné toky z investičnej činnosti (-)</t>
  </si>
  <si>
    <t>Príjmy súvisiace s  derivátmi, s výnimkou, ak sú určené na predaj alebo na obchodovanie, alebo ak sa považujú za peňažné toky z  investičnej činnosti (+)</t>
  </si>
  <si>
    <t>Výdavky na daň z príjmov   účtovnej jednotky, ak ich možno  začleniť do finančných činností (-)</t>
  </si>
  <si>
    <t>Čisté peňažné  toky  z finančnej činnosti (súčet C. 1. až C. 9.)</t>
  </si>
  <si>
    <t>Stav peňažných prostriedkov a peňažných ekvivalentov 
na začiatku účtovného obdobia (+/-)</t>
  </si>
  <si>
    <t>Stav peňažných prostriedkov a peňažných ekvivalentov na konci účtovného  obdobia pred zohľadnením kurzových rozdielov vyčíslených ku dňu, ku ktorému  sa zostavuje účtovná závierka (+/-)</t>
  </si>
  <si>
    <t>TU NEMATE POVOLENY VSTUP - TU SU PRENESENE VSTUPNE UDAJE HK 2014 A 2013 A Z TEJTO TAB VYTVARAM SUVAHU  A DO POZNAMOK UKLADAM UDAJE</t>
  </si>
  <si>
    <t>Číslo účtu</t>
  </si>
  <si>
    <t>POC.STAV</t>
  </si>
  <si>
    <t>Aktuálny rok 2013</t>
  </si>
  <si>
    <t>Predošlý rok 2012</t>
  </si>
  <si>
    <t>010000</t>
  </si>
  <si>
    <t>Nehmotný investičný majetok</t>
  </si>
  <si>
    <t>011000</t>
  </si>
  <si>
    <t>Zriaďovacie výdavky</t>
  </si>
  <si>
    <t>012000</t>
  </si>
  <si>
    <t>Aktivované náklady na vývoj</t>
  </si>
  <si>
    <t>013000</t>
  </si>
  <si>
    <t>014000</t>
  </si>
  <si>
    <t>Oceniteľné práva</t>
  </si>
  <si>
    <t>015000</t>
  </si>
  <si>
    <t>018</t>
  </si>
  <si>
    <t>Drobný nehmotný investičný majetok</t>
  </si>
  <si>
    <t>019000</t>
  </si>
  <si>
    <t>Ostatný dlhodobý nehmotný majetok</t>
  </si>
  <si>
    <t>Dlhodobý hmotný  majetok - odpisovaný</t>
  </si>
  <si>
    <t>021000</t>
  </si>
  <si>
    <t>022000</t>
  </si>
  <si>
    <t>Samostatné hnuteľné veci a súbory hnuteľných vecí</t>
  </si>
  <si>
    <t>023</t>
  </si>
  <si>
    <t>Dopravné prostriedky</t>
  </si>
  <si>
    <t>024</t>
  </si>
  <si>
    <t>Inventár</t>
  </si>
  <si>
    <t>025000</t>
  </si>
  <si>
    <t>Pestovateľské celky trvalých porastov</t>
  </si>
  <si>
    <t>026000</t>
  </si>
  <si>
    <t>Základné stádo a ťažné zvieratá</t>
  </si>
  <si>
    <t>028</t>
  </si>
  <si>
    <t>Drobný hmotný investičný majetok</t>
  </si>
  <si>
    <t>029000</t>
  </si>
  <si>
    <t>Ostatný dlhodobý hmotný majetok</t>
  </si>
  <si>
    <t>Dlhodobý hmotný  majetok - neodpisovaný</t>
  </si>
  <si>
    <t>031000</t>
  </si>
  <si>
    <t>032000</t>
  </si>
  <si>
    <t>Umelecké diela a zbierky</t>
  </si>
  <si>
    <t>Obstaranie dlhodobého majetku</t>
  </si>
  <si>
    <t>040</t>
  </si>
  <si>
    <t>Obstaranie nehmotných a hmotných investícií</t>
  </si>
  <si>
    <t>041000</t>
  </si>
  <si>
    <t>Obstaranie dlhodobého nehmotného majetku</t>
  </si>
  <si>
    <t>042000</t>
  </si>
  <si>
    <t>Obstaranie dlhodobého hmotného majetku</t>
  </si>
  <si>
    <t>043000</t>
  </si>
  <si>
    <t>Obstaranie dlhodobého finančného majetku</t>
  </si>
  <si>
    <t>Poskytnuté preddavky na  dlhodobý majetok</t>
  </si>
  <si>
    <t>050</t>
  </si>
  <si>
    <t>Poskytnuté preddavky  na nehmotný a hmotný invest.majetok</t>
  </si>
  <si>
    <t>051000</t>
  </si>
  <si>
    <t>Poskytnuté preddavky na dlhodobý nehmotný majetok</t>
  </si>
  <si>
    <t>052000</t>
  </si>
  <si>
    <t>Poskytnuté preddavky na dlhodobý hmotný majetok</t>
  </si>
  <si>
    <t>053000</t>
  </si>
  <si>
    <t>Poskytnuté preddavky na dlhodobý finančný majetok</t>
  </si>
  <si>
    <t>061000</t>
  </si>
  <si>
    <t>Podielové cenné papiere a podiely v ovládanej osobe</t>
  </si>
  <si>
    <t>062000</t>
  </si>
  <si>
    <t>Podielové cenné papiere a podiely v spoločnosti s podst. vplyvom</t>
  </si>
  <si>
    <t>063000</t>
  </si>
  <si>
    <t>Realizovateľné cenné papiere a podiely</t>
  </si>
  <si>
    <t>065000</t>
  </si>
  <si>
    <t>Dlhové cenné papiere držané do splatnosti</t>
  </si>
  <si>
    <t>066000</t>
  </si>
  <si>
    <t>Pôžičky účtovnej jednotke v konsolidovanom celku</t>
  </si>
  <si>
    <t>067000</t>
  </si>
  <si>
    <t>069000</t>
  </si>
  <si>
    <t>Ostatný dlhodobý finančný majetok</t>
  </si>
  <si>
    <t>Oprávky k dlhodobému nehmotnému majetku</t>
  </si>
  <si>
    <t>070</t>
  </si>
  <si>
    <t>Oprávky k nehmotnému investičnému majetku</t>
  </si>
  <si>
    <t>071000</t>
  </si>
  <si>
    <t>Oprávky k zriaďovacím nákladom</t>
  </si>
  <si>
    <t>072000</t>
  </si>
  <si>
    <t>Oprávky k aktivovaným nákladom na vývoj</t>
  </si>
  <si>
    <t>073000</t>
  </si>
  <si>
    <t>Oprávky k softvéru</t>
  </si>
  <si>
    <t>074000</t>
  </si>
  <si>
    <t>Oprávky k oceniteľným právam</t>
  </si>
  <si>
    <t>075000</t>
  </si>
  <si>
    <t>Oprávky ku goodwillu</t>
  </si>
  <si>
    <t>078</t>
  </si>
  <si>
    <t>Oprávky k drobnému nehmotnému investičnému majetku</t>
  </si>
  <si>
    <t>079000</t>
  </si>
  <si>
    <t>Oprávky k ostatnému dlhodobému nehmotnému majetku</t>
  </si>
  <si>
    <t>Oprávky k dlhodobému hmotnému majetku</t>
  </si>
  <si>
    <t>081000</t>
  </si>
  <si>
    <t>Oprávky k stavbám</t>
  </si>
  <si>
    <t>082000</t>
  </si>
  <si>
    <t>Oprávky k samostatným hnuteľným veciam a k súboru hnuteľ. vecí</t>
  </si>
  <si>
    <t>083</t>
  </si>
  <si>
    <t>Oprávky k dopravným prostriedkom</t>
  </si>
  <si>
    <t>084</t>
  </si>
  <si>
    <t>Oprávky k inventáru</t>
  </si>
  <si>
    <t>085000</t>
  </si>
  <si>
    <t>Oprávky k pestovateľským celkom trvalých porastov</t>
  </si>
  <si>
    <t>086000</t>
  </si>
  <si>
    <t>Oprávky k základnému stádu a úžitkovým zvieratám</t>
  </si>
  <si>
    <t>088</t>
  </si>
  <si>
    <t>Oprávky k drobnému hmotnému investičnému majetku</t>
  </si>
  <si>
    <t>089000</t>
  </si>
  <si>
    <t>Oprávky k ostatnému dlhodobému hmotnému majetku</t>
  </si>
  <si>
    <t>Opravné položky k dlhodobému majetku</t>
  </si>
  <si>
    <t>091000</t>
  </si>
  <si>
    <t>Opravná položka k dlhodobému nehmotnému majetku</t>
  </si>
  <si>
    <t>092000</t>
  </si>
  <si>
    <t>Opravná položka k dlhodobému hmotnému majetku</t>
  </si>
  <si>
    <t>093000</t>
  </si>
  <si>
    <t>Opravná položka k nedokončenému dlhodobému nehmotnému majetku</t>
  </si>
  <si>
    <t>094000</t>
  </si>
  <si>
    <t>Opravná položka k nedokončenému dlhodobému hmotnému majetku</t>
  </si>
  <si>
    <t>095000</t>
  </si>
  <si>
    <t>Opravná položka k poskytnutým preddavkom na dlhodobý majetok</t>
  </si>
  <si>
    <t>096000</t>
  </si>
  <si>
    <t>Opravná položka k dlhodobému finančnému majetku</t>
  </si>
  <si>
    <t>097000</t>
  </si>
  <si>
    <t>Opravná položka k nadobudnutému majetku</t>
  </si>
  <si>
    <t>098000</t>
  </si>
  <si>
    <t>Oprávky k opravnej položke k nadobudnutému majetku</t>
  </si>
  <si>
    <t>111000</t>
  </si>
  <si>
    <t>Obstaranie  materiálu</t>
  </si>
  <si>
    <t>112000</t>
  </si>
  <si>
    <t>Materiál na sklade</t>
  </si>
  <si>
    <t>119000</t>
  </si>
  <si>
    <t>Materiál na ceste</t>
  </si>
  <si>
    <t>Zásoby vlastnej výroby</t>
  </si>
  <si>
    <t>121000</t>
  </si>
  <si>
    <t>122000</t>
  </si>
  <si>
    <t>Polotovary vlastnej výroby</t>
  </si>
  <si>
    <t>123000</t>
  </si>
  <si>
    <t>124000</t>
  </si>
  <si>
    <t>131000</t>
  </si>
  <si>
    <t>Obstaranie tovaru</t>
  </si>
  <si>
    <t>132000</t>
  </si>
  <si>
    <t>Tovar na sklade a v predajniach</t>
  </si>
  <si>
    <t>Nehnuteľnosti na predaj</t>
  </si>
  <si>
    <t>139000</t>
  </si>
  <si>
    <t>Tovar na ceste</t>
  </si>
  <si>
    <t>Opravné položky k zásobam</t>
  </si>
  <si>
    <t>191000</t>
  </si>
  <si>
    <t>Opravná položka k materiálu</t>
  </si>
  <si>
    <t>192000</t>
  </si>
  <si>
    <t>Opravná položka k nedokončenej výrobe</t>
  </si>
  <si>
    <t>193000</t>
  </si>
  <si>
    <t>Opravná položka k polotovarom vlastnej výroby</t>
  </si>
  <si>
    <t>194000</t>
  </si>
  <si>
    <t>Opravná položka k výrobkom</t>
  </si>
  <si>
    <t>195000</t>
  </si>
  <si>
    <t>Opravná položka k zvieratám</t>
  </si>
  <si>
    <t>196000</t>
  </si>
  <si>
    <t>Opravná položka k tovaru</t>
  </si>
  <si>
    <t>Peniaze</t>
  </si>
  <si>
    <t>210</t>
  </si>
  <si>
    <t>211000</t>
  </si>
  <si>
    <t>Pokladnica</t>
  </si>
  <si>
    <t>213000</t>
  </si>
  <si>
    <t>Ceniny</t>
  </si>
  <si>
    <t>221000</t>
  </si>
  <si>
    <t>Bankové účty</t>
  </si>
  <si>
    <t>222</t>
  </si>
  <si>
    <t>Bankové účty klientov</t>
  </si>
  <si>
    <t>231000</t>
  </si>
  <si>
    <t>Krátkodobé bankové úvery</t>
  </si>
  <si>
    <t>232000</t>
  </si>
  <si>
    <t>Eskontné úvery</t>
  </si>
  <si>
    <t>Iné krátkodobé finančné výpomoci</t>
  </si>
  <si>
    <t>241000</t>
  </si>
  <si>
    <t>Vydané krátkodobé dlhopisy</t>
  </si>
  <si>
    <t>249000</t>
  </si>
  <si>
    <t>Ostatné krátkodobé finančné výpomoci</t>
  </si>
  <si>
    <t>251000</t>
  </si>
  <si>
    <t>Majetkové cenné papiere na obchodovanie</t>
  </si>
  <si>
    <t>252000</t>
  </si>
  <si>
    <t>253000</t>
  </si>
  <si>
    <t>Dlhové cenné papiere na obchodovanie</t>
  </si>
  <si>
    <t>255000</t>
  </si>
  <si>
    <t>Vlastné dlhopisy</t>
  </si>
  <si>
    <t>256000</t>
  </si>
  <si>
    <t>Dlhové cenné papiere so splatnosťou do jedného roka držané do splatnosti</t>
  </si>
  <si>
    <t>257000</t>
  </si>
  <si>
    <t>Ostatné realizovateľné cenné papiere</t>
  </si>
  <si>
    <t>259000</t>
  </si>
  <si>
    <t>Obstaranie krátkodobého finančného majetku</t>
  </si>
  <si>
    <t>Prevody medzi finančnými účtami</t>
  </si>
  <si>
    <t>261000</t>
  </si>
  <si>
    <t>Peniaze na ceste</t>
  </si>
  <si>
    <t>Opravné položky ku krátkodobému finančnému majetku</t>
  </si>
  <si>
    <t>291000</t>
  </si>
  <si>
    <t>Opravná položka ku krátkodobému finančnému majetku</t>
  </si>
  <si>
    <t>293</t>
  </si>
  <si>
    <t>Opravná položka k dlžným cenným papierom</t>
  </si>
  <si>
    <t>311000</t>
  </si>
  <si>
    <t>Odberatelia</t>
  </si>
  <si>
    <t>312000</t>
  </si>
  <si>
    <t>Zmenky na inkaso</t>
  </si>
  <si>
    <t>313000</t>
  </si>
  <si>
    <t>Pohľadávky za eskontované cenné papiere</t>
  </si>
  <si>
    <t>314000</t>
  </si>
  <si>
    <t>Poskytnuté preddavky</t>
  </si>
  <si>
    <t>315000</t>
  </si>
  <si>
    <t>Ostatné pohľadávky</t>
  </si>
  <si>
    <t>Záväzky</t>
  </si>
  <si>
    <t>321000</t>
  </si>
  <si>
    <t>Dodávatelia</t>
  </si>
  <si>
    <t>322000</t>
  </si>
  <si>
    <t>Zmenky na úhradu</t>
  </si>
  <si>
    <t>323000</t>
  </si>
  <si>
    <t>Krátkodobé rezervy</t>
  </si>
  <si>
    <t>324000</t>
  </si>
  <si>
    <t>Prijaté preddavky</t>
  </si>
  <si>
    <t>325000</t>
  </si>
  <si>
    <t>Ostatné záväzky</t>
  </si>
  <si>
    <t>326000</t>
  </si>
  <si>
    <t>Nevyfaktúrované dodávky</t>
  </si>
  <si>
    <t>327</t>
  </si>
  <si>
    <t>Záväzky vočí trhom</t>
  </si>
  <si>
    <t>Zúčtovanie so zamestnancami a orgánmi sociálneho zabezpečenia a zdravotného poistenia</t>
  </si>
  <si>
    <t>331000</t>
  </si>
  <si>
    <t>Zamestnanci</t>
  </si>
  <si>
    <t>333000</t>
  </si>
  <si>
    <t>Ostatné záväzky voči zamestnancom</t>
  </si>
  <si>
    <t>335000</t>
  </si>
  <si>
    <t>Pohľadávky voči zamestnancom</t>
  </si>
  <si>
    <t>336000</t>
  </si>
  <si>
    <t>Zúčtovanie s inštitúciami soc. zabezpečenia a zdr. poistenia</t>
  </si>
  <si>
    <t>Zúčtovanie daní a dotácií</t>
  </si>
  <si>
    <t>341000</t>
  </si>
  <si>
    <t>Daň z príjmov</t>
  </si>
  <si>
    <t>342000</t>
  </si>
  <si>
    <t>Ostatné priame dane</t>
  </si>
  <si>
    <t>343000</t>
  </si>
  <si>
    <t>Daň z pridanej hodnoty</t>
  </si>
  <si>
    <t>345000</t>
  </si>
  <si>
    <t>Ostatné dane a poplatky</t>
  </si>
  <si>
    <t>346000</t>
  </si>
  <si>
    <t>Dotácie zo štátneho rozpočtu</t>
  </si>
  <si>
    <t>347000</t>
  </si>
  <si>
    <t>Ostatné dotácie</t>
  </si>
  <si>
    <t>Pohľadavky voči spoločníkom a združeniu</t>
  </si>
  <si>
    <t>351000</t>
  </si>
  <si>
    <t>Pohľadávky v rámci konsolidovaného celku</t>
  </si>
  <si>
    <t>353000</t>
  </si>
  <si>
    <t>Pohľadávky za upísané vlastné imanie</t>
  </si>
  <si>
    <t>354000</t>
  </si>
  <si>
    <t>Pohľadávky voči spoločníkom a členom pri úhrade straty</t>
  </si>
  <si>
    <t>355000</t>
  </si>
  <si>
    <t>Ostatné pohľadávky voči spoločníkom a členom</t>
  </si>
  <si>
    <t>358000</t>
  </si>
  <si>
    <t>Pohľadávky voči účastníkom združenia</t>
  </si>
  <si>
    <t>Záväzky voči spoločníkom a združeniu</t>
  </si>
  <si>
    <t>361000</t>
  </si>
  <si>
    <t>Záväzky v rámci konsolidovaného celku</t>
  </si>
  <si>
    <t>364000</t>
  </si>
  <si>
    <t>Záväzky voči spoločníkom a členom pri rozdelení zisku</t>
  </si>
  <si>
    <t>365000</t>
  </si>
  <si>
    <t>Ostatné záväzky voči spoločníkom a členom</t>
  </si>
  <si>
    <t>366000</t>
  </si>
  <si>
    <t>Záväzky voči spoločníkom a členom zo závislej činnosti</t>
  </si>
  <si>
    <t>367000</t>
  </si>
  <si>
    <t>Záväzky z upísaných nesplatených cenných  papierov a vkladov</t>
  </si>
  <si>
    <t>368000</t>
  </si>
  <si>
    <t>Záväzky voči účastníkom združenia</t>
  </si>
  <si>
    <t>Iné pohľadávky a záväzky</t>
  </si>
  <si>
    <t>371000</t>
  </si>
  <si>
    <t>Pohľadávky z predaja podniku</t>
  </si>
  <si>
    <t>372000</t>
  </si>
  <si>
    <t>Záväzky z kúpy podniku</t>
  </si>
  <si>
    <t>373000</t>
  </si>
  <si>
    <t>Pohľadávky a záväzky z pevných termínových operácií</t>
  </si>
  <si>
    <t>374000</t>
  </si>
  <si>
    <t>Pohľadávky z prenájmu</t>
  </si>
  <si>
    <t>375000</t>
  </si>
  <si>
    <t>Pohľadávky z vydaných dlhopisov</t>
  </si>
  <si>
    <t>376000</t>
  </si>
  <si>
    <t>Nakúpené opcie</t>
  </si>
  <si>
    <t>377000</t>
  </si>
  <si>
    <t>Predané opcie</t>
  </si>
  <si>
    <t>378000</t>
  </si>
  <si>
    <t>379000</t>
  </si>
  <si>
    <t>Iné záväzky</t>
  </si>
  <si>
    <t>Prechodné účty aktív a pasív</t>
  </si>
  <si>
    <t>381000</t>
  </si>
  <si>
    <t>Náklady budúcich období</t>
  </si>
  <si>
    <t>382000</t>
  </si>
  <si>
    <t>Komplexné náklady budúcich období</t>
  </si>
  <si>
    <t>383000</t>
  </si>
  <si>
    <t>Výdavky budúcich období</t>
  </si>
  <si>
    <t>384000</t>
  </si>
  <si>
    <t>Výnosy budúcich období</t>
  </si>
  <si>
    <t>385000</t>
  </si>
  <si>
    <t>Príjmy budúcich období</t>
  </si>
  <si>
    <t>386</t>
  </si>
  <si>
    <t>Kurzové rozdiely aktívne</t>
  </si>
  <si>
    <t>387</t>
  </si>
  <si>
    <t>Kurzové rozdiely pasívne</t>
  </si>
  <si>
    <t>388</t>
  </si>
  <si>
    <t>Dohadné účty aktívne</t>
  </si>
  <si>
    <t>389</t>
  </si>
  <si>
    <t>Dohadné účty pasívne</t>
  </si>
  <si>
    <t>Opravná položka k zúčtovacím vzťahom a vnútorné zúčtovanie</t>
  </si>
  <si>
    <t>391000</t>
  </si>
  <si>
    <t>Opravná položka k pohľadávkam</t>
  </si>
  <si>
    <t>395000</t>
  </si>
  <si>
    <t>Vnútorné zúčtovanie</t>
  </si>
  <si>
    <t>398000</t>
  </si>
  <si>
    <t>Spojovací účet pri združení</t>
  </si>
  <si>
    <t>Základné imanie a kapitálové fondy</t>
  </si>
  <si>
    <t>411000</t>
  </si>
  <si>
    <t>Základné imanie</t>
  </si>
  <si>
    <t>412000</t>
  </si>
  <si>
    <t>Emisné ážio</t>
  </si>
  <si>
    <t>413000</t>
  </si>
  <si>
    <t>Ostatné kapitálové fondy</t>
  </si>
  <si>
    <t>414000</t>
  </si>
  <si>
    <t>Oceňovacie rozdiely z precenenia majetku a záväzkov</t>
  </si>
  <si>
    <t>415000</t>
  </si>
  <si>
    <t>Oceňovacie rozdiely z kapitálových účastín</t>
  </si>
  <si>
    <t>416000</t>
  </si>
  <si>
    <t>Oceňovacie rozdiely z precenenia pri splynutí a rozdelení</t>
  </si>
  <si>
    <t>417000</t>
  </si>
  <si>
    <t>Zákonný rezervný fond z kapitálových vkladov</t>
  </si>
  <si>
    <t>418000</t>
  </si>
  <si>
    <t>Nedeliteľný fond z kapitálových vkladov</t>
  </si>
  <si>
    <t>419000</t>
  </si>
  <si>
    <t>Zmeny základného imania</t>
  </si>
  <si>
    <t>Fondy  tvorené zo zisku a prevedené výsledky hospodárenia</t>
  </si>
  <si>
    <t>421000</t>
  </si>
  <si>
    <t>Zákonný rezervný fond</t>
  </si>
  <si>
    <t>422000</t>
  </si>
  <si>
    <t>Nedeliteľný fond</t>
  </si>
  <si>
    <t>423000</t>
  </si>
  <si>
    <t>Štatutárne fondy</t>
  </si>
  <si>
    <t>427000</t>
  </si>
  <si>
    <t>Ostatné fondy</t>
  </si>
  <si>
    <t>428000</t>
  </si>
  <si>
    <t>Nerozdelený zisk minulých rokov</t>
  </si>
  <si>
    <t>429000</t>
  </si>
  <si>
    <t>Neuhradená strata minulých rokov</t>
  </si>
  <si>
    <t>431000</t>
  </si>
  <si>
    <t>Výsledok hospodárenia vo schvaľovacom konaní</t>
  </si>
  <si>
    <t>441</t>
  </si>
  <si>
    <t>Sociálny fond</t>
  </si>
  <si>
    <t>Rezervy</t>
  </si>
  <si>
    <t>451000</t>
  </si>
  <si>
    <t>Rezervy zákonné</t>
  </si>
  <si>
    <t>454</t>
  </si>
  <si>
    <t>Rezerva na kurzové straty</t>
  </si>
  <si>
    <t>459000</t>
  </si>
  <si>
    <t>Ostatné rezervy</t>
  </si>
  <si>
    <t>Bankové úvery</t>
  </si>
  <si>
    <t>461000</t>
  </si>
  <si>
    <t>Dlhodobé záväzky</t>
  </si>
  <si>
    <t>471000</t>
  </si>
  <si>
    <t>Dlhodobé záväzky v rámci konsolidovaného celku</t>
  </si>
  <si>
    <t>472000</t>
  </si>
  <si>
    <t>Záväzky zo sociálneho fondu</t>
  </si>
  <si>
    <t>473000</t>
  </si>
  <si>
    <t>Emitované dlhopisy</t>
  </si>
  <si>
    <t>474000</t>
  </si>
  <si>
    <t>Záväzky z prenájmu</t>
  </si>
  <si>
    <t>475000</t>
  </si>
  <si>
    <t>Dlhodobé prijaté preddavky</t>
  </si>
  <si>
    <t>476000</t>
  </si>
  <si>
    <t>Dlhodobé nevyfaktúrované dodávky</t>
  </si>
  <si>
    <t>478000</t>
  </si>
  <si>
    <t>Dlhodobé zmenky na úhradu</t>
  </si>
  <si>
    <t>479000</t>
  </si>
  <si>
    <t>Ostatné dlhodobé záväzky</t>
  </si>
  <si>
    <t>Odložený daňový záväzok a odložená daňová pohľadávka</t>
  </si>
  <si>
    <t>481000</t>
  </si>
  <si>
    <t>Odložený daňový záväzok a odložená daňová pohľadávka</t>
  </si>
  <si>
    <t>Fyzická osoba - podnikateľ</t>
  </si>
  <si>
    <t>491000</t>
  </si>
  <si>
    <t>Vlastné imanie fyzickej osoby - podnikateľa</t>
  </si>
  <si>
    <t>Spotrebované nákupy</t>
  </si>
  <si>
    <t>500</t>
  </si>
  <si>
    <t>501000</t>
  </si>
  <si>
    <t>Spotreba materiálu</t>
  </si>
  <si>
    <t>502000</t>
  </si>
  <si>
    <t>Spotreba energie</t>
  </si>
  <si>
    <t>503000</t>
  </si>
  <si>
    <t>Spotreba ostatných neskladovateľných dodávok</t>
  </si>
  <si>
    <t>504000</t>
  </si>
  <si>
    <t>Predaný tovar</t>
  </si>
  <si>
    <t>507</t>
  </si>
  <si>
    <t>Služby</t>
  </si>
  <si>
    <t>510</t>
  </si>
  <si>
    <t>511000</t>
  </si>
  <si>
    <t>Opravy a udržiavanie</t>
  </si>
  <si>
    <t>512000</t>
  </si>
  <si>
    <t>Cestovné</t>
  </si>
  <si>
    <t>513000</t>
  </si>
  <si>
    <t>Náklady na reprezentáciu</t>
  </si>
  <si>
    <t>518000</t>
  </si>
  <si>
    <t>Ostatné služby</t>
  </si>
  <si>
    <t>Osobné náklady</t>
  </si>
  <si>
    <t>520</t>
  </si>
  <si>
    <t>521000</t>
  </si>
  <si>
    <t>Mzdové náklady</t>
  </si>
  <si>
    <t>522000</t>
  </si>
  <si>
    <t>Príjmy spoločníkov a členov zo závislej činnosti</t>
  </si>
  <si>
    <t>523000</t>
  </si>
  <si>
    <t>Odmeny členom orgánov spoločnosti a družstva</t>
  </si>
  <si>
    <t>524000</t>
  </si>
  <si>
    <t>Zákonné sociálne poistenie</t>
  </si>
  <si>
    <t>525000</t>
  </si>
  <si>
    <t>Ostatné sociálne zabezpečenie</t>
  </si>
  <si>
    <t>526000</t>
  </si>
  <si>
    <t>Sociálne náklady fyzickej osoby - podnikateľa</t>
  </si>
  <si>
    <t>527000</t>
  </si>
  <si>
    <t>Zákonné sociálne náklady</t>
  </si>
  <si>
    <t>528000</t>
  </si>
  <si>
    <t>Ostatné sociálne náklady</t>
  </si>
  <si>
    <t>Dane a poplatky</t>
  </si>
  <si>
    <t>530</t>
  </si>
  <si>
    <t>531000</t>
  </si>
  <si>
    <t>Cestná daň</t>
  </si>
  <si>
    <t>532000</t>
  </si>
  <si>
    <t>Daň z nehnuteľností</t>
  </si>
  <si>
    <t>538000</t>
  </si>
  <si>
    <t>Iné  náklady na  hospodársku činnosť</t>
  </si>
  <si>
    <t>540</t>
  </si>
  <si>
    <t>Iné prevádzkové náklady</t>
  </si>
  <si>
    <t>541000</t>
  </si>
  <si>
    <t>Zostatková cena predaného dlhodobého nehmotného majetku a dlhodobého hmotného majetku</t>
  </si>
  <si>
    <t>542000</t>
  </si>
  <si>
    <t>Predaný materiál</t>
  </si>
  <si>
    <t>543000</t>
  </si>
  <si>
    <t>544000</t>
  </si>
  <si>
    <t>Zmluvné pokuty, penále a úroky z omeškania</t>
  </si>
  <si>
    <t>545000</t>
  </si>
  <si>
    <t>Ostatné pokuty, penále a úroky z omeškania</t>
  </si>
  <si>
    <t>546000</t>
  </si>
  <si>
    <t>Odpis pohľadávky</t>
  </si>
  <si>
    <t>547</t>
  </si>
  <si>
    <t>548000</t>
  </si>
  <si>
    <t>Tvorba a zúčtovanie opravných položiek k pohľadávkam</t>
  </si>
  <si>
    <t>548</t>
  </si>
  <si>
    <t>549000</t>
  </si>
  <si>
    <t>Ostatné náklady na hospodársku činnosť</t>
  </si>
  <si>
    <t>549</t>
  </si>
  <si>
    <t>Odpisy, rezervy a opravné položky   nákladov na hospodársku  činnosť</t>
  </si>
  <si>
    <t>551000</t>
  </si>
  <si>
    <t>Odpis dlhodobého nehmotného a dlhodobého hmotného majetku</t>
  </si>
  <si>
    <t>552000</t>
  </si>
  <si>
    <t>Tvorba zákonných rezerv</t>
  </si>
  <si>
    <t>553</t>
  </si>
  <si>
    <t>554000</t>
  </si>
  <si>
    <t>Tvorba ostatných rezerv</t>
  </si>
  <si>
    <t>555000</t>
  </si>
  <si>
    <t>Zúčtovanie komplexných nákladov budúcich období</t>
  </si>
  <si>
    <t>557000</t>
  </si>
  <si>
    <t>Zúčtovanie oprávky k opravnej položke k nadobudnutému majetku</t>
  </si>
  <si>
    <t>558000</t>
  </si>
  <si>
    <t>Tvorba zákonných opravných položiek</t>
  </si>
  <si>
    <t>559000</t>
  </si>
  <si>
    <t>Tvorba ostatných opravných položiek</t>
  </si>
  <si>
    <t>Finančné náklady</t>
  </si>
  <si>
    <t>560</t>
  </si>
  <si>
    <t>561000</t>
  </si>
  <si>
    <t>Predané cenné papiere a podiely</t>
  </si>
  <si>
    <t>562000</t>
  </si>
  <si>
    <t>Úroky</t>
  </si>
  <si>
    <t>563000</t>
  </si>
  <si>
    <t>Kurzové straty</t>
  </si>
  <si>
    <t>564000</t>
  </si>
  <si>
    <t>Náklady na precenenie cenných papierov</t>
  </si>
  <si>
    <t>565</t>
  </si>
  <si>
    <t>566000</t>
  </si>
  <si>
    <t>Náklady na krátkodobý finančný majetok</t>
  </si>
  <si>
    <t>567000</t>
  </si>
  <si>
    <t>Náklady na derivátové operácie</t>
  </si>
  <si>
    <t>568000</t>
  </si>
  <si>
    <t>Ostatné finančné náklady</t>
  </si>
  <si>
    <t>569000</t>
  </si>
  <si>
    <t>Manká a škody na finančnom majetku</t>
  </si>
  <si>
    <t>Rezervy a opravné položky finančných nákladov</t>
  </si>
  <si>
    <t>574000</t>
  </si>
  <si>
    <t>Tvorba rezerv</t>
  </si>
  <si>
    <t>579000</t>
  </si>
  <si>
    <t>Tvorba opravných položiek</t>
  </si>
  <si>
    <t>Mimoriadne náklady</t>
  </si>
  <si>
    <t>580</t>
  </si>
  <si>
    <t>581000</t>
  </si>
  <si>
    <t>Náklady na zmenu metódy</t>
  </si>
  <si>
    <t>582000</t>
  </si>
  <si>
    <t>Škody</t>
  </si>
  <si>
    <t>584000</t>
  </si>
  <si>
    <t>588000</t>
  </si>
  <si>
    <t>Ostatné mimoriadne náklady</t>
  </si>
  <si>
    <t>589000</t>
  </si>
  <si>
    <t>Dane z príjmov a prevodové účty</t>
  </si>
  <si>
    <t>591000</t>
  </si>
  <si>
    <t>Splatná daň z príjmov z bežnej činnosti</t>
  </si>
  <si>
    <t>592000</t>
  </si>
  <si>
    <t>Odložená daň z príjmov z mimoriadnej činnosti</t>
  </si>
  <si>
    <t>593000</t>
  </si>
  <si>
    <t>Splatná daň z príjmov z mimoriadnej činnosti</t>
  </si>
  <si>
    <t>594000</t>
  </si>
  <si>
    <t>595000</t>
  </si>
  <si>
    <t>Dodatočné odvody dane z príjmov</t>
  </si>
  <si>
    <t>596000</t>
  </si>
  <si>
    <t>Prevod podielov na výsledku hospodárenia spoločníkom</t>
  </si>
  <si>
    <t>597000</t>
  </si>
  <si>
    <t>Prevod nákladov z hospodárskej činnosti</t>
  </si>
  <si>
    <t>598000</t>
  </si>
  <si>
    <t>Prevod finančných nákladov</t>
  </si>
  <si>
    <t>Tržby za vlastné výkony a  tovar</t>
  </si>
  <si>
    <t>600</t>
  </si>
  <si>
    <t>Tržby za vlastné výkony a tovar</t>
  </si>
  <si>
    <t>601000</t>
  </si>
  <si>
    <t>602000</t>
  </si>
  <si>
    <t>604000</t>
  </si>
  <si>
    <t>606</t>
  </si>
  <si>
    <t>607</t>
  </si>
  <si>
    <t>Zmeny stavu vnútroorganizačných zásob</t>
  </si>
  <si>
    <t>610</t>
  </si>
  <si>
    <t>Zmeny stavu vnútropodnikových zásob</t>
  </si>
  <si>
    <t>611000</t>
  </si>
  <si>
    <t>Zmena stavu nedokončenej výroby</t>
  </si>
  <si>
    <t>612000</t>
  </si>
  <si>
    <t>Zmena stavu polotovarov</t>
  </si>
  <si>
    <t>613000</t>
  </si>
  <si>
    <t>Zmena stavu výrobkov</t>
  </si>
  <si>
    <t>614000</t>
  </si>
  <si>
    <t>Zmena stavu zvierat</t>
  </si>
  <si>
    <t>Aktivácia</t>
  </si>
  <si>
    <t>620</t>
  </si>
  <si>
    <t>621000</t>
  </si>
  <si>
    <t>Aktivácia materiálu a tovaru</t>
  </si>
  <si>
    <t>622000</t>
  </si>
  <si>
    <t>Aktivácia vnútroorganizačných služieb</t>
  </si>
  <si>
    <t>623000</t>
  </si>
  <si>
    <t>Aktivácia dlhodobého nehmotného majetku</t>
  </si>
  <si>
    <t>624000</t>
  </si>
  <si>
    <t>Aktivácia dlhodobého hmotného majetku</t>
  </si>
  <si>
    <t>Iné  výnosy z hospodárskej činnosti</t>
  </si>
  <si>
    <t>640</t>
  </si>
  <si>
    <t>Iné prevádzkové výnosy</t>
  </si>
  <si>
    <t>641000</t>
  </si>
  <si>
    <t>Tržby z predaja dlhodobého nehmot. a dlhodobého hmot. majetku</t>
  </si>
  <si>
    <t>642000</t>
  </si>
  <si>
    <t>Tržby z predaja materiálu</t>
  </si>
  <si>
    <t>644000</t>
  </si>
  <si>
    <t>645000</t>
  </si>
  <si>
    <t>646000</t>
  </si>
  <si>
    <t>Výnosy z odpísaných pohľadávok</t>
  </si>
  <si>
    <t>648000</t>
  </si>
  <si>
    <t>Ostatné výnosy z hospodárskej činnosti</t>
  </si>
  <si>
    <t>Zúčtovanie rezerv a opravných položiek  výnosov z hospodárskej činnosti</t>
  </si>
  <si>
    <t>652000</t>
  </si>
  <si>
    <t>Zúčtovanie zákonných rezerv</t>
  </si>
  <si>
    <t>654000</t>
  </si>
  <si>
    <t>Zúčtovanie ostatných rezerv</t>
  </si>
  <si>
    <t>655000</t>
  </si>
  <si>
    <t>657000</t>
  </si>
  <si>
    <t>Zúčtovanie oprávky k opravnej položke k nadobudnutém majetku</t>
  </si>
  <si>
    <t>658000</t>
  </si>
  <si>
    <t>Zúčtovanie zákonných opravných položiek</t>
  </si>
  <si>
    <t>659000</t>
  </si>
  <si>
    <t>Zúčtovanie ostatných opravných položiek</t>
  </si>
  <si>
    <t>Finančné výnosy</t>
  </si>
  <si>
    <t>660</t>
  </si>
  <si>
    <t>661000</t>
  </si>
  <si>
    <t>Tržby z predaja cenných papierov a podielov</t>
  </si>
  <si>
    <t>662000</t>
  </si>
  <si>
    <t>663000</t>
  </si>
  <si>
    <t>Kurzové zisky</t>
  </si>
  <si>
    <t>664000</t>
  </si>
  <si>
    <t>Výnosy z precenenia cenných papierov</t>
  </si>
  <si>
    <t>665000</t>
  </si>
  <si>
    <t>Výnosy z dlhodobého finančného majetku</t>
  </si>
  <si>
    <t>666000</t>
  </si>
  <si>
    <t>Výnosy z krátkodobého finančného majetku</t>
  </si>
  <si>
    <t>667000</t>
  </si>
  <si>
    <t>Výnosy z derivátových operácií</t>
  </si>
  <si>
    <t>668000</t>
  </si>
  <si>
    <t>Ostatné finančné výnosy</t>
  </si>
  <si>
    <t>Zúčtovanie rezerv a opravných položiek finančných výnosov</t>
  </si>
  <si>
    <t>674000</t>
  </si>
  <si>
    <t>Zúčtovanie rezerv</t>
  </si>
  <si>
    <t>679000</t>
  </si>
  <si>
    <t>Zúčtovanie opravných položiek</t>
  </si>
  <si>
    <t>Mimoriadne výnosy</t>
  </si>
  <si>
    <t>680</t>
  </si>
  <si>
    <t>681000</t>
  </si>
  <si>
    <t>Výnosy zo zmeny metódy</t>
  </si>
  <si>
    <t>682000</t>
  </si>
  <si>
    <t>Náhrady škôd</t>
  </si>
  <si>
    <t>684000</t>
  </si>
  <si>
    <t>688000</t>
  </si>
  <si>
    <t>Ostatné mimoriadne výnosy</t>
  </si>
  <si>
    <t>689000</t>
  </si>
  <si>
    <t>Deferred income (384)</t>
  </si>
  <si>
    <t>Prevodové účty</t>
  </si>
  <si>
    <t>697000</t>
  </si>
  <si>
    <t>Prevod výnosov z hospodárskej činnosti</t>
  </si>
  <si>
    <t>698000</t>
  </si>
  <si>
    <t>Prevod finančných výnosov</t>
  </si>
  <si>
    <t>Účtová trieda 7 – Uzávierkové účty  a podsúvahové účty</t>
  </si>
  <si>
    <t>Súvahové uzávierkové účty</t>
  </si>
  <si>
    <t>701000</t>
  </si>
  <si>
    <t>Začiatočný účet súvahový</t>
  </si>
  <si>
    <t>702000</t>
  </si>
  <si>
    <t>Konečný účet súvahový</t>
  </si>
  <si>
    <t>Výsledkový  uzávierkový účet</t>
  </si>
  <si>
    <t>710000</t>
  </si>
  <si>
    <t>Účet ziskov a strát</t>
  </si>
  <si>
    <t>75 až 79 - Podsúvahové účty</t>
  </si>
  <si>
    <t>Účtové triedy 8 a 9 – Vnútroorganizačné účtovníctvo</t>
  </si>
  <si>
    <t>as of</t>
  </si>
  <si>
    <t>zum</t>
  </si>
  <si>
    <t>ÚČTOVNÁ ZÁVIERKA</t>
  </si>
  <si>
    <t>FINANCIAL STATEMENTS</t>
  </si>
  <si>
    <t>JAHRESABSCHLUSS</t>
  </si>
  <si>
    <t>podnikateľov v podvojnom učtovníctve zostavená</t>
  </si>
  <si>
    <t>of entrepreneurs maintaining accounts under the system of double entry bookkeeping</t>
  </si>
  <si>
    <t>der Unternehmer in der doppelten Buchführung erstellt</t>
  </si>
  <si>
    <t>Identification number (IČO)</t>
  </si>
  <si>
    <t>Preceding period</t>
  </si>
  <si>
    <t>Unmittelbare</t>
  </si>
  <si>
    <t>Tax identification number</t>
  </si>
  <si>
    <t>Financial statements</t>
  </si>
  <si>
    <t>Jahresabschluss</t>
  </si>
  <si>
    <t>Účtovná jednotka</t>
  </si>
  <si>
    <t>Accounting entity</t>
  </si>
  <si>
    <t>Buchführungseinheit</t>
  </si>
  <si>
    <t>For the period</t>
  </si>
  <si>
    <t>Für den Zeitraum</t>
  </si>
  <si>
    <t>Month</t>
  </si>
  <si>
    <t>Monat</t>
  </si>
  <si>
    <t>Year</t>
  </si>
  <si>
    <t>Jahr</t>
  </si>
  <si>
    <t>- riadna</t>
  </si>
  <si>
    <t>- ordinary</t>
  </si>
  <si>
    <t>- ordentlicher</t>
  </si>
  <si>
    <t>- mimoriadna</t>
  </si>
  <si>
    <t>- extraordinary</t>
  </si>
  <si>
    <t>- außerordentlicher</t>
  </si>
  <si>
    <t>- priebežná</t>
  </si>
  <si>
    <t>- interim</t>
  </si>
  <si>
    <t>- Zwischenabschluss</t>
  </si>
  <si>
    <t>- malá</t>
  </si>
  <si>
    <t>- small</t>
  </si>
  <si>
    <t>- kleine</t>
  </si>
  <si>
    <t>- veľká</t>
  </si>
  <si>
    <t>- large</t>
  </si>
  <si>
    <t>- große</t>
  </si>
  <si>
    <t>(vyznačí sa</t>
  </si>
  <si>
    <t>(check</t>
  </si>
  <si>
    <t>(mit einem   zu bezeichnen)</t>
  </si>
  <si>
    <t>Priložené súčasti účtovej závierky</t>
  </si>
  <si>
    <t>Attached parts of the financial statements</t>
  </si>
  <si>
    <t>Beiliegende Bestandteile des Jahresabschlusses</t>
  </si>
  <si>
    <t>Súvaha (Úč POD 1-01)</t>
  </si>
  <si>
    <t>Balance Sheet
(Úč POD 1-01)
(in whole euros)</t>
  </si>
  <si>
    <t>Bilanz (Úč POD 1-01)</t>
  </si>
  <si>
    <t>Výkaz ziskov a strát(Úč POD 2-01)</t>
  </si>
  <si>
    <t>Income Statement
(Úč POD 2-01)
(in whole euros)</t>
  </si>
  <si>
    <t>Gewinn- und Verlustrechnung (Úč POD 2-01)</t>
  </si>
  <si>
    <t>Poznámky (Úč POD 3-01)</t>
  </si>
  <si>
    <t>Notes to the Financial Statements (Úč POD 3-01)
(In whole euros or eurocents)</t>
  </si>
  <si>
    <t>Anhang (Úč POD 3-01)</t>
  </si>
  <si>
    <t>from</t>
  </si>
  <si>
    <t>vom</t>
  </si>
  <si>
    <t>to</t>
  </si>
  <si>
    <t>bis</t>
  </si>
  <si>
    <t>Legal name (designation) of the accounting entity</t>
  </si>
  <si>
    <t>Handelsname  (Bezeichnung) der Buchführungseinheit</t>
  </si>
  <si>
    <t>Sídlo účtovnej jednotky, ulica a číslo</t>
  </si>
  <si>
    <t>Registered office of the accounting entity, street and number</t>
  </si>
  <si>
    <t>Sitz der Buchführungseinheit, Straße und Nummer</t>
  </si>
  <si>
    <t>Zip code</t>
  </si>
  <si>
    <t>PLZ</t>
  </si>
  <si>
    <t>Municipality</t>
  </si>
  <si>
    <t>Ort</t>
  </si>
  <si>
    <t>Označenie obchodného registra a číslo zápisu obchodnej spoločnosti</t>
  </si>
  <si>
    <t>Designation of the Commercial Register and company registration number</t>
  </si>
  <si>
    <t>Bezeichnung des Handelsregisters und die Nummer der Eintragung der Handelsgesellschaft</t>
  </si>
  <si>
    <t>Telefónne číslo</t>
  </si>
  <si>
    <t>Telephone</t>
  </si>
  <si>
    <t>Telefonnummer</t>
  </si>
  <si>
    <t>Faxové číslo</t>
  </si>
  <si>
    <t>Fax</t>
  </si>
  <si>
    <t>Faxnummer</t>
  </si>
  <si>
    <t>Email</t>
  </si>
  <si>
    <t>E-Mail</t>
  </si>
  <si>
    <t>Zostavená dňa:</t>
  </si>
  <si>
    <t>Prepared on:</t>
  </si>
  <si>
    <t>Erstellt am:</t>
  </si>
  <si>
    <t>Schválená dňa:</t>
  </si>
  <si>
    <t>Approved on:</t>
  </si>
  <si>
    <t>Festgestellt am:</t>
  </si>
  <si>
    <t>Podpisový záznam štatutárneho orgánu účtovnej jednotky alebo člena štatutárneho orgánu účtovnej jednotky alebo podpisový záznam fyzickej osoby, ktorá je účtovnou jednotkou:</t>
  </si>
  <si>
    <t>Signature of the accounting entity's statutory body or a member of the accounting entity's statutory body or the signature of a sole trader who is the accounting entity:</t>
  </si>
  <si>
    <t>Unterschriftsaufzeichnung des statutarischen Organs der Buchführungseinheit oder des Mitglieds des Statutarorgans der Buchführungseinheit oder die Unterschriftsaufzeichnung der natürlichen Person, die eine Buchführungseinheit ist:</t>
  </si>
  <si>
    <t>(1) Identifikačné číslo organizácie (IČO) sa vyplňuje podľa Registra organizácií vedeného Štatistickým</t>
  </si>
  <si>
    <t>úradom Slovenskej republiky.</t>
  </si>
  <si>
    <t>(2) Daňové identifikačné číslo (DIČ) sa vyplňuje, ak ho má účtovná jednotka pridelené.</t>
  </si>
  <si>
    <t>(3) Kód SK NACE sa vypĺňa podľa vyhlášky Štatistického úradu Slovenskej republiky č. 306/2007</t>
  </si>
  <si>
    <t>Z. z., ktorou sa vydáva Štatistická klasifikácia ekonomických činností.</t>
  </si>
  <si>
    <t>(4) V bodoch č. 3, 5 a 7 sa prvotným ocenením majetku rozumie jeho ocenenie podľa § 25 zákona.</t>
  </si>
  <si>
    <t>(5) V bodoch č. 2, 9, 22, 25, 29, 30, 31, 32, 35, 37, 39, 46, 48 a 49 sa obsahová náplň tabuliek</t>
  </si>
  <si>
    <t>a počet riadkov v nich uvádzajú podľa potrieb účtovnej jednotky.</t>
  </si>
  <si>
    <t>(6) V bode č. 46 sa kód druhu obchodu vyplňuje takto:</t>
  </si>
  <si>
    <t>Kód druhu obchodu Druh obchodu:</t>
  </si>
  <si>
    <t>01 kúpa</t>
  </si>
  <si>
    <t>02 predaj</t>
  </si>
  <si>
    <t>03 poskytnutie služby</t>
  </si>
  <si>
    <t>04 obchodné zastúpenie</t>
  </si>
  <si>
    <t>05 licencia</t>
  </si>
  <si>
    <t>06 transfer</t>
  </si>
  <si>
    <t>07 know -how</t>
  </si>
  <si>
    <t>08 úver, pôžička</t>
  </si>
  <si>
    <t>09 výpomoc</t>
  </si>
  <si>
    <t>10 záruka</t>
  </si>
  <si>
    <t>11 iný obchod.</t>
  </si>
  <si>
    <t>Použité skratky:</t>
  </si>
  <si>
    <t>kons. – konsolidovaný</t>
  </si>
  <si>
    <t>CP – cenný papier</t>
  </si>
  <si>
    <t>DFM – dlhodobý finančný majetok</t>
  </si>
  <si>
    <t>DHM – dlhodobý hmotný majetok</t>
  </si>
  <si>
    <t>DIČ – daňové identifikačné číslo</t>
  </si>
  <si>
    <t>DNM – dlhodobý nehmotný majetok</t>
  </si>
  <si>
    <t>11/2011 FINANČNÝ SPRAVODAJCA 407</t>
  </si>
  <si>
    <t>DÚJ – dcérska účtovná jednotka</t>
  </si>
  <si>
    <t>IČO – identifikačné číslo organizácie</t>
  </si>
  <si>
    <t>OP – opravná položka</t>
  </si>
  <si>
    <t>PSČ – poštové smerovacie číslo</t>
  </si>
  <si>
    <t>ÚJ – účtovná jednotka</t>
  </si>
  <si>
    <t>VI – vlastné imanie</t>
  </si>
  <si>
    <t>ZI – základné imanie</t>
  </si>
  <si>
    <t>0 - Dlhodobý majetok</t>
  </si>
  <si>
    <t>010</t>
  </si>
  <si>
    <t>Aktíva</t>
  </si>
  <si>
    <t>Súvahový</t>
  </si>
  <si>
    <t>012</t>
  </si>
  <si>
    <t>Software</t>
  </si>
  <si>
    <t>014</t>
  </si>
  <si>
    <t>015</t>
  </si>
  <si>
    <t>019</t>
  </si>
  <si>
    <t>020</t>
  </si>
  <si>
    <t>Dlhodobý hmotný majetok - odpisovaný</t>
  </si>
  <si>
    <t>021</t>
  </si>
  <si>
    <t>022</t>
  </si>
  <si>
    <t>025</t>
  </si>
  <si>
    <t>026</t>
  </si>
  <si>
    <t>029</t>
  </si>
  <si>
    <t>030</t>
  </si>
  <si>
    <t>Dlhodobý hmotný majetok - neodpisovaný</t>
  </si>
  <si>
    <t>031</t>
  </si>
  <si>
    <t>032</t>
  </si>
  <si>
    <t>041</t>
  </si>
  <si>
    <t>Poskytnuté preddavky na dlhodobý majetok</t>
  </si>
  <si>
    <t>051</t>
  </si>
  <si>
    <t>060</t>
  </si>
  <si>
    <t>061</t>
  </si>
  <si>
    <t>Podielové cenné papiere a podiely v dcérskej účtovnej jednotke</t>
  </si>
  <si>
    <t>Podielové cenné papiere a podiely v podnikoch s podstatným vplyvom</t>
  </si>
  <si>
    <t>Pôžičky účtovnej jednotke v konsolidovanom celkuící a řídící osoby, podstatný vliv</t>
  </si>
  <si>
    <t>Oprávky k dlhodobému nehmotnému majetku</t>
  </si>
  <si>
    <t>Pasíva</t>
  </si>
  <si>
    <t>072</t>
  </si>
  <si>
    <t>Oprávky k softwaru</t>
  </si>
  <si>
    <t>074</t>
  </si>
  <si>
    <t>075</t>
  </si>
  <si>
    <t>079</t>
  </si>
  <si>
    <t>080</t>
  </si>
  <si>
    <t>Oprávky k dlhodobému hmotnému majetku</t>
  </si>
  <si>
    <t>081</t>
  </si>
  <si>
    <t>082</t>
  </si>
  <si>
    <t>Oprávky k samostatným hnuteľným veciam a k súboru hnuteľných vecí</t>
  </si>
  <si>
    <t>085</t>
  </si>
  <si>
    <t>Oprávky k pestovateľkým celkom trvalých porastov</t>
  </si>
  <si>
    <t>086</t>
  </si>
  <si>
    <t>Oprávky k základnému stádu a ťažným zvieratám</t>
  </si>
  <si>
    <t>089</t>
  </si>
  <si>
    <t>090</t>
  </si>
  <si>
    <t>Opravné položky k dlhodobému nehmotnému majetku</t>
  </si>
  <si>
    <t>Opravné položky k dlhodobému hmotnému majetku</t>
  </si>
  <si>
    <t>093</t>
  </si>
  <si>
    <t>Opravné položky k nedokončenému dlhodobému nehmotnému majetku</t>
  </si>
  <si>
    <t>Opravné položky k nedokončenému dlhodobému hmotnému majetku</t>
  </si>
  <si>
    <t>Opravné položky k poskytnutým preddavkom na dlhodobý majetok</t>
  </si>
  <si>
    <t>Opravné položky k dlhodobému finančnému majetku</t>
  </si>
  <si>
    <t>097</t>
  </si>
  <si>
    <t>Opravné položky k nadobudnutému majetku</t>
  </si>
  <si>
    <t>098</t>
  </si>
  <si>
    <t>1 - zásoby</t>
  </si>
  <si>
    <t>Obstaranie materiálu</t>
  </si>
  <si>
    <t>190</t>
  </si>
  <si>
    <t>Opravné položky k zásobám</t>
  </si>
  <si>
    <t>191</t>
  </si>
  <si>
    <t>Opravné položky k materiálu</t>
  </si>
  <si>
    <t>192</t>
  </si>
  <si>
    <t>Opravné položky k nedokončenej výrobe</t>
  </si>
  <si>
    <t>193</t>
  </si>
  <si>
    <t>Opravné položky k polotovarom vlastnej výroby</t>
  </si>
  <si>
    <t>194</t>
  </si>
  <si>
    <t>Opravné položky k výrobkom</t>
  </si>
  <si>
    <t>195</t>
  </si>
  <si>
    <t>Opravné položky k zvieratám</t>
  </si>
  <si>
    <t>196</t>
  </si>
  <si>
    <t>Opravné položky k tovaru</t>
  </si>
  <si>
    <t>2 - Finančné účty</t>
  </si>
  <si>
    <t>211</t>
  </si>
  <si>
    <t>213</t>
  </si>
  <si>
    <t>220</t>
  </si>
  <si>
    <t>230</t>
  </si>
  <si>
    <t>231</t>
  </si>
  <si>
    <t>232</t>
  </si>
  <si>
    <t>240</t>
  </si>
  <si>
    <t>241</t>
  </si>
  <si>
    <t>249</t>
  </si>
  <si>
    <t>250</t>
  </si>
  <si>
    <t>252</t>
  </si>
  <si>
    <t>259</t>
  </si>
  <si>
    <t>260</t>
  </si>
  <si>
    <t>261</t>
  </si>
  <si>
    <t>290</t>
  </si>
  <si>
    <t>3 - Zúčtovacie vzťahy</t>
  </si>
  <si>
    <t>310</t>
  </si>
  <si>
    <t>320</t>
  </si>
  <si>
    <t>330</t>
  </si>
  <si>
    <t>Zúčtovanie so zamestnancami a orgánmi sociálneho poistenia a zdravotného poistenia</t>
  </si>
  <si>
    <t>331</t>
  </si>
  <si>
    <t>333</t>
  </si>
  <si>
    <t>Zúčtovanie s orgánmi sociálneho zabezpečenia a zdravotného poistenia</t>
  </si>
  <si>
    <t>340</t>
  </si>
  <si>
    <t>350</t>
  </si>
  <si>
    <t>Pohľadávky voči spoločníkom a združeniu</t>
  </si>
  <si>
    <t>353</t>
  </si>
  <si>
    <t>360</t>
  </si>
  <si>
    <t>361</t>
  </si>
  <si>
    <t>364</t>
  </si>
  <si>
    <t>Záväzky voči spoločníkom a členom pri rozdeľovaní zisku</t>
  </si>
  <si>
    <t>365</t>
  </si>
  <si>
    <t>366</t>
  </si>
  <si>
    <t>367</t>
  </si>
  <si>
    <t>Záväzky z upísaných nesplatených cenných papierov a vkladov</t>
  </si>
  <si>
    <t>368</t>
  </si>
  <si>
    <t>370</t>
  </si>
  <si>
    <t>Iné pohľadávky a iné záväzky</t>
  </si>
  <si>
    <t>Pohľadávky z nájmu</t>
  </si>
  <si>
    <t>379</t>
  </si>
  <si>
    <t>380</t>
  </si>
  <si>
    <t>Časové rozlíšenie nákladov a výnosov</t>
  </si>
  <si>
    <t>390</t>
  </si>
  <si>
    <t>Opravné položky k pohľadávkam</t>
  </si>
  <si>
    <t>395</t>
  </si>
  <si>
    <t>4 - Kapitálové účty a dlhodobé záväzky</t>
  </si>
  <si>
    <t>410</t>
  </si>
  <si>
    <t>411</t>
  </si>
  <si>
    <t>412</t>
  </si>
  <si>
    <t>413</t>
  </si>
  <si>
    <t>414</t>
  </si>
  <si>
    <t>415</t>
  </si>
  <si>
    <t>Oceňovacie rozdiely z kapitálových účastnín</t>
  </si>
  <si>
    <t>416</t>
  </si>
  <si>
    <t>Oceňovacie rozdiely z precenenia pri zlúčení, splynutí a rozdelení</t>
  </si>
  <si>
    <t>418</t>
  </si>
  <si>
    <t>419</t>
  </si>
  <si>
    <t>420</t>
  </si>
  <si>
    <t>Fondy tvorené zo zisku a prevedené výsledky hospodárenia</t>
  </si>
  <si>
    <t>422</t>
  </si>
  <si>
    <t>423</t>
  </si>
  <si>
    <t>427</t>
  </si>
  <si>
    <t>428</t>
  </si>
  <si>
    <t>429</t>
  </si>
  <si>
    <t>430</t>
  </si>
  <si>
    <t>431</t>
  </si>
  <si>
    <t>Výsledok hospodárenia v schvaľovaní</t>
  </si>
  <si>
    <t>450</t>
  </si>
  <si>
    <t>460</t>
  </si>
  <si>
    <t>470</t>
  </si>
  <si>
    <t>472</t>
  </si>
  <si>
    <t>Vydané dlhopisy</t>
  </si>
  <si>
    <t>Záväzky z nájmu</t>
  </si>
  <si>
    <t>480</t>
  </si>
  <si>
    <t>490</t>
  </si>
  <si>
    <t>491</t>
  </si>
  <si>
    <t>5 - Náklady</t>
  </si>
  <si>
    <t>Nákladový</t>
  </si>
  <si>
    <t>Výsledkový</t>
  </si>
  <si>
    <t>501</t>
  </si>
  <si>
    <t>502</t>
  </si>
  <si>
    <t>503</t>
  </si>
  <si>
    <t>504</t>
  </si>
  <si>
    <t>Tvorba a zúčtovanie opravných položiek k zásobám</t>
  </si>
  <si>
    <t>Predaná nehnuteľnosť</t>
  </si>
  <si>
    <t>511</t>
  </si>
  <si>
    <t>512</t>
  </si>
  <si>
    <t>513</t>
  </si>
  <si>
    <t>518</t>
  </si>
  <si>
    <t>521</t>
  </si>
  <si>
    <t>522</t>
  </si>
  <si>
    <t>523</t>
  </si>
  <si>
    <t>524</t>
  </si>
  <si>
    <t>525</t>
  </si>
  <si>
    <t>526</t>
  </si>
  <si>
    <t>527</t>
  </si>
  <si>
    <t>528</t>
  </si>
  <si>
    <t>531</t>
  </si>
  <si>
    <t>Daň z motorových vozidiel</t>
  </si>
  <si>
    <t>532</t>
  </si>
  <si>
    <t>538</t>
  </si>
  <si>
    <t>Iné náklady na hospodársku činnosť</t>
  </si>
  <si>
    <t>541</t>
  </si>
  <si>
    <t>542</t>
  </si>
  <si>
    <t>543</t>
  </si>
  <si>
    <t>544</t>
  </si>
  <si>
    <t>545</t>
  </si>
  <si>
    <t>546</t>
  </si>
  <si>
    <t>550</t>
  </si>
  <si>
    <t>Odpisy a opravné položky k dlhodobému majetku</t>
  </si>
  <si>
    <t>551</t>
  </si>
  <si>
    <t>Odpisy dlhodobého mehmotného majetku a dlhodobého hmotného majetku</t>
  </si>
  <si>
    <t>Tvorba a zúčtovanie opravných položiek k dlhodobému majetku</t>
  </si>
  <si>
    <t>555</t>
  </si>
  <si>
    <t>557</t>
  </si>
  <si>
    <t>561</t>
  </si>
  <si>
    <t>563</t>
  </si>
  <si>
    <t>564</t>
  </si>
  <si>
    <t>Tvorba a zúčtovanie opravných položiek k finančnému majetku</t>
  </si>
  <si>
    <t>566</t>
  </si>
  <si>
    <t>567</t>
  </si>
  <si>
    <t>568</t>
  </si>
  <si>
    <t>569</t>
  </si>
  <si>
    <t>574</t>
  </si>
  <si>
    <t>Tvorba a zúčtování finančních rezerv</t>
  </si>
  <si>
    <t>579</t>
  </si>
  <si>
    <t>Tvorba a zúčtování opravných položek ve finanční činnosti</t>
  </si>
  <si>
    <t>582</t>
  </si>
  <si>
    <t>588</t>
  </si>
  <si>
    <t>590</t>
  </si>
  <si>
    <t>591</t>
  </si>
  <si>
    <t>Splatná daň z príjmov bežnej činnosti</t>
  </si>
  <si>
    <t>592</t>
  </si>
  <si>
    <t>Odložená daň z príjmov z bežnej činnosti</t>
  </si>
  <si>
    <t>593</t>
  </si>
  <si>
    <t>594</t>
  </si>
  <si>
    <t>595</t>
  </si>
  <si>
    <t>596</t>
  </si>
  <si>
    <t>597</t>
  </si>
  <si>
    <t>Prevod nákladov na hospodársku činnosť</t>
  </si>
  <si>
    <t>598</t>
  </si>
  <si>
    <t>6 - Výnosy</t>
  </si>
  <si>
    <t>Výnosový</t>
  </si>
  <si>
    <t>601</t>
  </si>
  <si>
    <t>602</t>
  </si>
  <si>
    <t>604</t>
  </si>
  <si>
    <t>Výnosy za zákazky</t>
  </si>
  <si>
    <t>Výnosy z nehnuťelnosti na predaj</t>
  </si>
  <si>
    <t>Zmena stavu vnútroorganizačných zásob</t>
  </si>
  <si>
    <t>611</t>
  </si>
  <si>
    <t>612</t>
  </si>
  <si>
    <t>613</t>
  </si>
  <si>
    <t>614</t>
  </si>
  <si>
    <t>621</t>
  </si>
  <si>
    <t>622</t>
  </si>
  <si>
    <t>623</t>
  </si>
  <si>
    <t>624</t>
  </si>
  <si>
    <t>Iné výnosy z hospodárskej činnosti</t>
  </si>
  <si>
    <t>641</t>
  </si>
  <si>
    <t>Tržby z predaja dlhodobého nehmotného majetku a dlhodobého hmotného majetku</t>
  </si>
  <si>
    <t>642</t>
  </si>
  <si>
    <t>644</t>
  </si>
  <si>
    <t>645</t>
  </si>
  <si>
    <t>646</t>
  </si>
  <si>
    <t>648</t>
  </si>
  <si>
    <t>650</t>
  </si>
  <si>
    <t>Zúčtovanie niektorých položiek z hospodárskej činnosti</t>
  </si>
  <si>
    <t>655</t>
  </si>
  <si>
    <t>657</t>
  </si>
  <si>
    <t>Zúčtovanie oprávky opravnej položke k nadobudnutému majetku</t>
  </si>
  <si>
    <t>661</t>
  </si>
  <si>
    <t>663</t>
  </si>
  <si>
    <t>664</t>
  </si>
  <si>
    <t>667</t>
  </si>
  <si>
    <t>668</t>
  </si>
  <si>
    <t>682</t>
  </si>
  <si>
    <t>688</t>
  </si>
  <si>
    <t>690</t>
  </si>
  <si>
    <t>697</t>
  </si>
  <si>
    <t>698</t>
  </si>
  <si>
    <t>7 - Uzávierkové účty a podsúvahové účty</t>
  </si>
  <si>
    <t>700</t>
  </si>
  <si>
    <t>Súvahové uzávierkové</t>
  </si>
  <si>
    <t>účty</t>
  </si>
  <si>
    <t>Uzávierkový</t>
  </si>
  <si>
    <t>701</t>
  </si>
  <si>
    <t>Začiatočný účet</t>
  </si>
  <si>
    <t>702</t>
  </si>
  <si>
    <t>Konečný účet</t>
  </si>
  <si>
    <t>710</t>
  </si>
  <si>
    <t>711</t>
  </si>
  <si>
    <t>Začiatočný účet nákladov a výnosov</t>
  </si>
  <si>
    <t>Spolu majetok r. 02 + r. 33 + r. 74</t>
  </si>
  <si>
    <t>TOTAL ASSETS line 02 + line 33 + line 74</t>
  </si>
  <si>
    <t>VERMÖGENSGEGENSTÄNDE INSGESAMT Z. 02 + Z. 33 + Z. 74</t>
  </si>
  <si>
    <t>Neobežný majetok r. 03 + r. 11 + r. 21</t>
  </si>
  <si>
    <t>Non-current assets line 03 + line 11 + line 21</t>
  </si>
  <si>
    <t>Anlagevermögen Z. 03 + Z. 11 + Z. 21</t>
  </si>
  <si>
    <t>Dlhodobý nehmotný majetok súčet  (r. 04 až r. 10)</t>
  </si>
  <si>
    <t>Non-current intangible assets - total  (lines 04 to 10)</t>
  </si>
  <si>
    <t>Langfristige immaterielle Vermögensgegenstände Summe (Z. 04 bis Z. 10)</t>
  </si>
  <si>
    <t>Aktivované náklady na vývoj (012) - /072, 091A/</t>
  </si>
  <si>
    <t>Capitalized development costs (012) - /072, 091A/</t>
  </si>
  <si>
    <t>Aktivierte Entwicklungskosten (012) - /072, 091A/</t>
  </si>
  <si>
    <t>Softvér (013)-/073, 091A/</t>
  </si>
  <si>
    <t>Software (013)-/073, 091A/</t>
  </si>
  <si>
    <t>Oceniteľné práva (014)-/074, 091A/</t>
  </si>
  <si>
    <t>Valuable rights (014)-/074, 091A/</t>
  </si>
  <si>
    <t>Bewertbare Rechte (014) - /074, 091A/</t>
  </si>
  <si>
    <t>Goodwill (015) - /075, 091A/</t>
  </si>
  <si>
    <t>Ostatný dlhodobý nehmotný majetok (019, 01X)
- /079, 07X, 091A/</t>
  </si>
  <si>
    <t>Other non-current intangible assets (019, 01X)
- /079, 07X, 091A/</t>
  </si>
  <si>
    <t>Sonstige langfristige immaterielle Vermögensgegenstände (019, 01X) - /079, 07X, 091A/</t>
  </si>
  <si>
    <t>Obstarávaný dlhodobý nehmotný majetok (041)
- /093/</t>
  </si>
  <si>
    <t>Acquisition of non-current intangible assets (041) - /093/</t>
  </si>
  <si>
    <t>Langfristige immaterielle Vermögensgegenstände in Anschaffung (041) - /093/</t>
  </si>
  <si>
    <t>Poskytnuté preddavky na dlhodobý nehmotný majetok (051) - /095A/</t>
  </si>
  <si>
    <t>Advance payments made for non-current intangible assets (051) - /095A/</t>
  </si>
  <si>
    <t>Geleistete Anzahlungen auf langfristige immaterielle Vermögensgegenstände (051) - /095A/</t>
  </si>
  <si>
    <t>Dlhodobý hmotný majetok súčet (r. 12 až r. 20)</t>
  </si>
  <si>
    <t>Property, plant and equipment - total (lines 12 to 20)</t>
  </si>
  <si>
    <t>Sachanlagen Summe (Z. 12 bis Z. 20)</t>
  </si>
  <si>
    <t>Pozemky (031) - /092A/</t>
  </si>
  <si>
    <t>Land (031) - /092A/</t>
  </si>
  <si>
    <t>Grundstücke (031) - /092A/</t>
  </si>
  <si>
    <t>Stavby (021) - /081, 092A/</t>
  </si>
  <si>
    <t>Structures (021) - /081, 092A/</t>
  </si>
  <si>
    <t>Bauten (021) - /081, 092A/</t>
  </si>
  <si>
    <t>Samostatné hnuteľné veci a súbory hnuteľných vecí (022) - /082, 092A/</t>
  </si>
  <si>
    <t>Individual movable assets and sets of movable assets (022) - /082, 092A/</t>
  </si>
  <si>
    <t>Selbständige bewegbare Sachen und Gesamtheiten von bewegbaren Sachen (022) - /082, 092A/</t>
  </si>
  <si>
    <t>Pestovateľské celky trvalých porastov (025)
- /085, 092A/</t>
  </si>
  <si>
    <t>Perennial crops (025) - /085, 092A/</t>
  </si>
  <si>
    <t>Dauerhafte bepflanzte Bestände (025) - /085, 092A/</t>
  </si>
  <si>
    <t>Základné stádo a ťažné zvieratá (026) - /086, 092A/</t>
  </si>
  <si>
    <t>Livestock (026) - /086, 092A/</t>
  </si>
  <si>
    <t>Zucht- und Zugtiere (026) - /086, 092A/</t>
  </si>
  <si>
    <t>Ostatný dlhodobý hmotný majetok
(029, 02X, 032) - /089, 08X, 092A/</t>
  </si>
  <si>
    <t>Other property, plant and equipment (029, 02X, 032)
- /089, 08X, 092A/</t>
  </si>
  <si>
    <t>Sonstige Sachanlagen (029, 02X, 032) - /089, 08X, 092A/</t>
  </si>
  <si>
    <t>Obstarávaný dlhodobý hmotný majetok
(042) - /094/</t>
  </si>
  <si>
    <t>Acquisition of property, plant and equipment
(042) - /094/</t>
  </si>
  <si>
    <t>Sachanlagen in Anschaffung [Anlagen im Bau] 
(042) - /094/</t>
  </si>
  <si>
    <t>Poskytnuté preddavky na dlhodobý hmotný majetok (052) - /095A/</t>
  </si>
  <si>
    <t>Advance payments made for property, plant and equipment (052) - /095A/</t>
  </si>
  <si>
    <t>Geleistete Anzahlungen auf Sachanlagen (052)
- /095A/</t>
  </si>
  <si>
    <t>Opravná položka k nadobudnutému majetku 
(+/- 097) +/- 098</t>
  </si>
  <si>
    <t>Value adjustment to acquired assets (+/- 097) +/- 098</t>
  </si>
  <si>
    <t>Korrekturposten zum angeschafften Vermögen 
(+/- 097) +/- 098</t>
  </si>
  <si>
    <t>Dlhodobý finančný majetok súčet (r. 22 až r. 32)</t>
  </si>
  <si>
    <t>Non-current financial assets - total (lines 22 to 32)</t>
  </si>
  <si>
    <t>Finanzanlagen Summe  (Z. 22 bis Z. 32)</t>
  </si>
  <si>
    <t>Podielové cenné papiere a podiely v prepojených účtovných jednotkách (061A, 062A, 063A) - /096A/</t>
  </si>
  <si>
    <t>Shares and ownership interests in affiliated accounting entities (061A, 062A, 063A) - /096A/</t>
  </si>
  <si>
    <t>Wertpapiere und Anteile an verbundenen Buchführungseinheiten  (061A, 062A, 063A) - /096A/</t>
  </si>
  <si>
    <t>Podielové cenné papiere a podiely s podielovou účasťou okrem v prepojených účtovných jednotkách 
(062A) - /096A/</t>
  </si>
  <si>
    <t>Shares and ownership interests with participating interest, except for affiliated accounting entities
(062A) - /096A/</t>
  </si>
  <si>
    <t>Wertpapiere und Anteile mit der Beteiligung außer an verbundenen Buchführungseinheiten 
(062A) - /096A/</t>
  </si>
  <si>
    <t>Ostatné realizovateľné cenné papiere a podiely
(063A) - /096A/</t>
  </si>
  <si>
    <t>Other available-for-sale securities and ownership interests (063A) - /096A/</t>
  </si>
  <si>
    <t>Sonstige realisierbare Wertpapiere und Anteile 
(063A) - /096A/</t>
  </si>
  <si>
    <t>Pôžičky prepojeným účtovným jednotkám (066A)
- /096A/</t>
  </si>
  <si>
    <t>Loans to affiliated accounting entities (066A) - /096A/</t>
  </si>
  <si>
    <t>Ausleihungen an verbundene Buchführungseinheiten 
(066A) - /096A/</t>
  </si>
  <si>
    <t>Pôžičky v rámci podielovej účasti okrem prepojeným účtovným jednotkám (066A) - /096A/</t>
  </si>
  <si>
    <t>Loans within participating interest, except for affiliated accounting entities (066A) - /096A/</t>
  </si>
  <si>
    <t>Ausleihungen im Rahmen der Beteiligung außer an verbundene Buchführungseinheiten
(066A) - /096A/</t>
  </si>
  <si>
    <t>Ostatné pôžičky (067A) - /096A/</t>
  </si>
  <si>
    <t>Other loans (067A) - /096A/</t>
  </si>
  <si>
    <t>Sonstige Ausleihungen (067A) - /096A/</t>
  </si>
  <si>
    <t>Dlhové cenné papiere a ostatný dlhodobý finančný majetok (065A, 069A, 06XA) - /096A/</t>
  </si>
  <si>
    <t>Debt securities and other non-current financial assets (065A, 069A, 06XA) - /096A/</t>
  </si>
  <si>
    <t>Schuldverschreibungen und sonstige Finanzanlagen (065A, 069A, 06XA) - /096A/</t>
  </si>
  <si>
    <t>Pôžičky a ostatný dlhodobý finančný majetok so zostatkovou dobou splatnosti najviac jeden rok (066A, 067A, 069A, 06XA) - /096A/</t>
  </si>
  <si>
    <t>Loans and other non-current financial assets with remaining maturity of up to one year (066A, 067A, 069A, 06XA) - /096A/</t>
  </si>
  <si>
    <t>Ausleihungen und sonstige Finanzanlagen mit einer Restlaufzeit bis zu einem Jahr (066A, 067A, 069A, 06XA)
- /096A/</t>
  </si>
  <si>
    <t>Bank accounts with notice period exceeding one year (22XA)</t>
  </si>
  <si>
    <t>Bankguthaben mit einer Bindungsfrist von mehr als einem Jahr (22XA)</t>
  </si>
  <si>
    <t>Obstarávaný dlhodobý finančný majetok (043) - /096A/</t>
  </si>
  <si>
    <t>Acquisition of non-current financial assets(043) - /096A/</t>
  </si>
  <si>
    <t>Finanzanlagen in Anschaffung  (043) - /096A/</t>
  </si>
  <si>
    <t>Poskytnuté preddavky na dlhodobý finančný majetok (053) - /095A/</t>
  </si>
  <si>
    <t>Advance payments made for non-current financial assets (053) - /095A/</t>
  </si>
  <si>
    <t>Geleistete Anzahlungen auf Finanzanlagen 
(053) - /095A/</t>
  </si>
  <si>
    <t>Obežný majetok r. 34 + r. 41 + r. 53 + r. 66 + r. 71</t>
  </si>
  <si>
    <t>Current assets line 34 + line 41 + line 53 + line 66 + line 71</t>
  </si>
  <si>
    <t>Umlaufvermögen Z. 34 + Z. 41 + Z. 53 + Z. 66 + Z. 71</t>
  </si>
  <si>
    <t>Zásoby súčet (r. 35 až r. 40)</t>
  </si>
  <si>
    <t>Inventory - total (lines 35 to 40)</t>
  </si>
  <si>
    <t>Vorräte Summe (Z. 35 bis Z. 40)</t>
  </si>
  <si>
    <t>Materiál (112, 119, 11X) - /191, 19X/</t>
  </si>
  <si>
    <t>Raw material (112, 119, 11X) - /191, 19X/</t>
  </si>
  <si>
    <t>Roh-, Hilfs- und Betriebsstoffe (112, 119, 11X) - /191, 19X/</t>
  </si>
  <si>
    <t>Nedokončená výroba a polotovary vlastnej výroby  (121, 122, 12X) - /192, 193, 19X/</t>
  </si>
  <si>
    <t>Work in progress and semi-finished products 
(121, 122, 12X) - /192, 193, 19X/</t>
  </si>
  <si>
    <t>Unfertige Erzeugnisse und Halbfabrikate  (121, 122, 12X)
- /192, 193, 19X/</t>
  </si>
  <si>
    <t>Výrobky (123) - /194/</t>
  </si>
  <si>
    <t>Finished goods (123) - /194/</t>
  </si>
  <si>
    <t>Fertige Erzeugnisse (123) - /194/</t>
  </si>
  <si>
    <t>Zvieratá (124) - /195/</t>
  </si>
  <si>
    <t>Animals (124) - /195/</t>
  </si>
  <si>
    <t>Tiere (124) - /195/</t>
  </si>
  <si>
    <t>Tovar (132, 133, 13X, 139) - /196, 19X/</t>
  </si>
  <si>
    <t>Merchandise (132, 133, 13X, 139) - /196, 19X/</t>
  </si>
  <si>
    <t>Waren (132, 133, 13X, 139) - /196, 19X/</t>
  </si>
  <si>
    <t>Poskytnuté preddavky na zásoby (314A) - /391A/</t>
  </si>
  <si>
    <t>Advance payments made for
inventory (314A) - /391A/</t>
  </si>
  <si>
    <t>Geleistete Anzahlungen auf Vorräte (314A) - /391A/</t>
  </si>
  <si>
    <t>Dlhodobé pohľadávky súčet (r. 42 + r. 46 až r. 52)</t>
  </si>
  <si>
    <t>Non-current receivables - total (line 42 + lines 46 to 52)</t>
  </si>
  <si>
    <t>Langfristige Forderungen Summe  (Z. 42 + Z. 46 bis Z. 52)</t>
  </si>
  <si>
    <t>Pohľadávky z obchodného styku súčet (r. 43 až r. 45)</t>
  </si>
  <si>
    <t>Trade receivables - total (lines 43 to 45)</t>
  </si>
  <si>
    <t>Forderungen aus Lieferungen und Leistungen Summe
(Z. 43 bis Z. 45)</t>
  </si>
  <si>
    <t>Pohľadávky z obchodného styku voči prepojeným účtovným jednotkám (311A, 312A, 313A, 314A, 315A, 31XA) - /391A/</t>
  </si>
  <si>
    <t>Trade receivables from affiliated accounting entities (311A, 312A, 313A, 314A, 315A, 31XA) - /391A/</t>
  </si>
  <si>
    <t>Forderungen aus Lieferungen und Leistungen gegen verbundene Buchführungseinheiten  (311A, 312A, 313A, 314A, 315A, 31XA) - /391A/</t>
  </si>
  <si>
    <t>Pohľadávky z obchodného styku v rámci podielovej účasti okrem pohľadávok voči prepojeným účtovným jednotkám (311A, 312A, 313A, 314A, 315A, 31XA)
- /391A/</t>
  </si>
  <si>
    <t>Trade receivables within participating interest, except for receivables from affiliated accounting entities (311A, 312A, 313A, 314A, 315A,31XA) - /391A/</t>
  </si>
  <si>
    <t>Forderungen aus Lieferungen und Leistungen im Rahmen der Beteiligung außer Forderungen gegen verbundene Buchführungseinheiten (311A, 312A, 313A, 314A, 315A, 31XA) - /391A/</t>
  </si>
  <si>
    <t>Ostatné pohľadávky z obchodného styku (311A, 312A, 313A, 314A, 315A, 31XA) - /391A/</t>
  </si>
  <si>
    <t>Other trade receivables (311A, 312A, 313A, 314A, 315A,31XA) - /391A/</t>
  </si>
  <si>
    <t>Sonstige Forderungen aus Lieferungen und Leistungen (311A, 312A, 313A, 314A, 315A, 31XA) - /391A/</t>
  </si>
  <si>
    <t>Čistá hodnota zákazky (316A)</t>
  </si>
  <si>
    <t>Net value of contract (316A)</t>
  </si>
  <si>
    <t>Nettowert des Auftrages (316A)</t>
  </si>
  <si>
    <t>Ostatné pohľadávky voči prepojeným účtovným jednotkám (351A) - /391A/</t>
  </si>
  <si>
    <t>Other receivables from affiliated accounting entities (351A) - /391A/</t>
  </si>
  <si>
    <t>Sonstige Forderungen gegen verbundene Buchführungseinheiten  (351A) - /391A/</t>
  </si>
  <si>
    <t>Ostatné pohľadávky v rámci podielovej účasti okrem pohľadávok voči prepojeným účtovným jednotkám (351A) - /391A/</t>
  </si>
  <si>
    <t>Other receivables within participating interest, except for receivables from affiliated accounting entities (351A) - /391A/</t>
  </si>
  <si>
    <t>Sonstige Forderungen im Rahmen der Beteiligung außer Forderungen gegen verbundene Buchführungseinheiten (351A) - /391A/</t>
  </si>
  <si>
    <t>Pohľadávky voči spoločníkom, členom a združeniu (354A, 355A, 358A, 35XA) - /391A/</t>
  </si>
  <si>
    <t>Receivables from participants, members, and association (354A, 355A, 358A, 35XA) - /391A/</t>
  </si>
  <si>
    <t>Forderungen gegen Gesellschafter, Mitglieder und Vereinigungen  (354A, 355A, 358A, 35XA) - /391A/</t>
  </si>
  <si>
    <t>Pohľadávky z derivátových operácií (373A, 376A)</t>
  </si>
  <si>
    <t>Receivables related to derivative transactions (373A, 376A)</t>
  </si>
  <si>
    <t>Forderungen aus Derivatgeschäften (373A, 376A)</t>
  </si>
  <si>
    <t>Iné pohľadávky (335A, 336A, 33XA, 371A, 374A, 375A, 378A) - /391A/</t>
  </si>
  <si>
    <t>Other receivables (335A, 336A, 33XA, 371A, 374A, 375A, 378A) - /391A/</t>
  </si>
  <si>
    <t>Andere Forderungen (335A, 336A, 33XA, 371A, 374A, 375A, 378A) - /391A/</t>
  </si>
  <si>
    <t>Odložená daňová pohľadávka (481A)</t>
  </si>
  <si>
    <t>Deferred tax asset (481A)</t>
  </si>
  <si>
    <t>Latente Steuerforderung (481A)</t>
  </si>
  <si>
    <t>Krátkodobé pohľadávky súčet (r. 54 + r. 58 až r. 65)</t>
  </si>
  <si>
    <t>Current receivables - total (line 54 + lines 58 to 65)</t>
  </si>
  <si>
    <t>Kurzfristige Forderungen Summe (Z. 54 + Z. 58 bis Z. 65)</t>
  </si>
  <si>
    <t>Pohľadávky z obchodného styku súčet (r. 55 až r. 57)</t>
  </si>
  <si>
    <t>Trade receivables - total (lines 55 to 57)</t>
  </si>
  <si>
    <t>Forderungen aus Lieferungen und Leistungen Summe
(Z. 55 bis Z. 57)</t>
  </si>
  <si>
    <t>Forderungen aus Lieferungen und Leistungen gegen verbundene Buchführungseinheiten (311A, 312A, 313A, 314A, 315A, 31XA) - /391A/</t>
  </si>
  <si>
    <t>Trade receivables within participating interest, except for receivables from affiliated accounting entities (311A, 312A, 313A, 314A, 315A, 31XA) - /391A/</t>
  </si>
  <si>
    <t>Other trade receivables (311A, 312A, 313A, 314A, 315A, 31XA) - /391A/</t>
  </si>
  <si>
    <t>Ostatné pohľadávky voči prepojeným účtovným jednotkám  (351A) - /391A/</t>
  </si>
  <si>
    <t>Other receivables from affiliated accounting entities  (351A) - /391A/</t>
  </si>
  <si>
    <t>Ostatné pohľadávky v rámci podielovej účasti okrem pohľadávok voči prepojeným účtovným jednotkám  (351A) - /391A/</t>
  </si>
  <si>
    <t>Sonstige Forderungen im Rahmen der Beteiligung außer Forderungen gegen verbundene Buchführungseinheiten  (351A) - /391A/</t>
  </si>
  <si>
    <t>Pohľadávky voči spoločníkom, členom a združeniu (354A, 355A, 358A, 35XA, 398A) - /391A/</t>
  </si>
  <si>
    <t>Receivables from participants, members, and association (354A, 355A, 358A, 35XA, 398A) - /391A/</t>
  </si>
  <si>
    <t>Forderungen gegen Gesellschafter, Mitglieder und Vereinigungen (354A, 355A, 358A, 35XA, 398A) - /391A/</t>
  </si>
  <si>
    <t>Sociálne poistenie (336A) - /391A/</t>
  </si>
  <si>
    <t>Social security (336A) - /391A/</t>
  </si>
  <si>
    <t>Forderungen im Rahmen der Sozialversicherung
(336) - /391A/</t>
  </si>
  <si>
    <t>Daňové pohľadávky a dotácie (341, 342, 343, 345, 346, 347) - /391A/</t>
  </si>
  <si>
    <t>Tax assets and subsidies (341, 342, 343, 345, 346, 347)
- /391A/</t>
  </si>
  <si>
    <t>Steuerforderungen und Zuschüsse (341, 342, 343, 345, 346, 347) - /391A/</t>
  </si>
  <si>
    <t>Iné pohľadávky (335A, 33XA, 371A, 374A, 375A,  378A)
- /391A/</t>
  </si>
  <si>
    <t>Other receivables (335A, 33XA, 371A, 374A, 375A,  378A)
- /391A/</t>
  </si>
  <si>
    <t>Andere Forderungen (335A, 33XA, 371A, 374A, 375A,  378A) - /391A/</t>
  </si>
  <si>
    <t>Krátkodobý finančný majetok súčet (r . 67 až r. 70)</t>
  </si>
  <si>
    <t>Current financial assets - total (lines 67 to 70)</t>
  </si>
  <si>
    <t>Kurzfristiges Finanzvermögen Summe (Z . 67 bis Z. 70)</t>
  </si>
  <si>
    <t>Krátkodobý finančný majetok v prepojených účtovných jednotkách (251A, 253A, 256A, 257A, 25XA)
- /291A, 29XA/</t>
  </si>
  <si>
    <t>Current financial assets in affiliated accounting entities (251A, 253A, 256A, 257A, 25XA) - /291A, 29XA/</t>
  </si>
  <si>
    <t>Kurzfristiges Finanzvermögen in verbudenen Buchführungseinheiten (251A, 253A, 256A, 257A, 25XA)
- /291A, 29XA/</t>
  </si>
  <si>
    <t>Krátkodobý finančný majetok bez krátkodobého finančného majetku v prepojených účtovných jednotkách (251A, 253A, 256A, 257A, 25XA)
- /291A, 29XA/</t>
  </si>
  <si>
    <t>Current financial assets, not including current financial assets in affiliated accounting entities (251A, 253A, 256A, 257A, 25XA) - /291A, 29XA/</t>
  </si>
  <si>
    <t>Kurzfristiges Finanzvermögen ohne kurzfristiges Finanzvermögen in verbudenen Buchführungseinheiten (251A, 253A, 256A, 257A, 25XA) - /291A, 29XA/</t>
  </si>
  <si>
    <t>Vlastné akcie a vlastné obchodné podiely (252)</t>
  </si>
  <si>
    <t>Own shares and own ownership interests (252)</t>
  </si>
  <si>
    <t>Eigene Aktien und eigene Geschäftsanteile (252)</t>
  </si>
  <si>
    <t>Obstarávaný krátkodobý finančný majetok 
(259, 314A) - /291A/</t>
  </si>
  <si>
    <t>Acquisition of current financial assets (259, 314A)
- /291A/</t>
  </si>
  <si>
    <t>Kurzfristiges Finanzvermögen in Anschaffung
(259, 314A) - /291A/</t>
  </si>
  <si>
    <t>Finančné účty r. 72 + r. 73</t>
  </si>
  <si>
    <t>Financial accounts line 72 + line 73</t>
  </si>
  <si>
    <t>Finanzkonten Z. 72 + Z. 73</t>
  </si>
  <si>
    <t>Peniaze (211, 213, 21X)</t>
  </si>
  <si>
    <t>Cash (211, 213, 21X)</t>
  </si>
  <si>
    <t>Geld (211, 213, 21X)</t>
  </si>
  <si>
    <t>Účty v bankách (221A, 22X, +/- 261)</t>
  </si>
  <si>
    <t>Bank accounts (221A, 22X, +/- 261)</t>
  </si>
  <si>
    <t>Bankguthaben (221A, 22X, +/- 261)</t>
  </si>
  <si>
    <t>Časové rozlíšenie súčet (r. 75 až r. 78)</t>
  </si>
  <si>
    <t>Accruals/deferrals - total (lines 75 to 78)</t>
  </si>
  <si>
    <t>Rechnungsabgrenzungsposten Summe (Z. 75 bis Z. 78)</t>
  </si>
  <si>
    <t>Náklady budúcich období dlhodobé (381A, 382A)</t>
  </si>
  <si>
    <t>Prepaid expenses - long-term (381A, 382A)</t>
  </si>
  <si>
    <t>Aufwendungen künftiger Perioden langfristig
(381A, 382A)</t>
  </si>
  <si>
    <t>Náklady budúcich období krátkodobé (381A, 382A)</t>
  </si>
  <si>
    <t>Prepaid expenses - short-term (381A, 382A)</t>
  </si>
  <si>
    <t>Aufwendungen künftiger Perioden kurzfristig
(381A, 382A)</t>
  </si>
  <si>
    <t>Príjmy budúcich období dlhodobé (385A)</t>
  </si>
  <si>
    <t>Accrued income - long-term (385A)</t>
  </si>
  <si>
    <t>Einnahmen künftiger Perioden langfristig (385A)</t>
  </si>
  <si>
    <t>Príjmy budúcich období krátkodobé (385A)</t>
  </si>
  <si>
    <t>Accrued income - short-term (385A)</t>
  </si>
  <si>
    <t>Einnahmen künftiger Perioden kurzfristig (385A)</t>
  </si>
  <si>
    <t>Spolu vlastné imanie a záväzky r. 80 + r. 101 + r. 141</t>
  </si>
  <si>
    <t>TOTAL EQUITY AND LIABILITIES line 80 + line 101 + line 141</t>
  </si>
  <si>
    <t>EIGENKAPITAL UND VERBINDLICHKEITEN INSGESAMT Z. 80 + Z. 101 + Z. 141</t>
  </si>
  <si>
    <t>Vlastné imanie r. 81 + r. 85 + r. 86 + r. 87 + r. 90 + r. 93
+ r. 97 + r. 100</t>
  </si>
  <si>
    <t>Equity line 81 + line 85 + line 86 + line 87 + line 90 + line 93 + line 97 + line 100</t>
  </si>
  <si>
    <t>Eigenkapital Z. 81 + Z. 85 + Z. 86 + Z. 87 + Z. 90 + Z. 93
+ Z. 97 + Z. 100</t>
  </si>
  <si>
    <t>Základné imanie súčet (r. 82 až r. 84)</t>
  </si>
  <si>
    <t>Share capital - total (lines 82 to 84)</t>
  </si>
  <si>
    <t>Gezeichnetes Kapital Summe (Z. 82 bis Z. 84)</t>
  </si>
  <si>
    <t>Základné imanie (411 alebo +/- 491)</t>
  </si>
  <si>
    <t>Share capital (411 or +/- 491)</t>
  </si>
  <si>
    <t>Gezeichnetes Kapital (411 oder +/- 491)</t>
  </si>
  <si>
    <t>Zmena základného imania +/- 419</t>
  </si>
  <si>
    <t>Change in share capital +/- 419</t>
  </si>
  <si>
    <t>Änderung des Grund-/Stammkapitals +/- 419</t>
  </si>
  <si>
    <t>Unpaid share capital (/-/353)</t>
  </si>
  <si>
    <t>Forderungen aus ausstehenden Einlagen auf das Eigenkapital (/-/353)</t>
  </si>
  <si>
    <t>Emisné ážio (412)</t>
  </si>
  <si>
    <t>Share premium (412)</t>
  </si>
  <si>
    <t>Ausgabeagio (412)</t>
  </si>
  <si>
    <t>Ostatné kapitálové fondy (413)</t>
  </si>
  <si>
    <t>Other capital funds (413)</t>
  </si>
  <si>
    <t>Sonstige Kapitalrücklagen (413)</t>
  </si>
  <si>
    <t>Zákonné rezervné fondy r. 88 + r. 89</t>
  </si>
  <si>
    <t>Legal reserve funds line 88 + line 89</t>
  </si>
  <si>
    <t>Gesetzliche Rücklagen Z. 88 + Z. 89</t>
  </si>
  <si>
    <t>Zákonný rezervný fond a nedeliteľný fond (417A, 418, 421A, 422)</t>
  </si>
  <si>
    <t>Legal reserve fund and non-distributable fund (417A, 418, 421A, 422)</t>
  </si>
  <si>
    <t>Gesetzliche Rücklage und nicht verteilbare Rücklage (417A, 418, 421A, 422)</t>
  </si>
  <si>
    <t>Rezervný fond na vlastné akcie a vlastné podiely (417A, 421A)</t>
  </si>
  <si>
    <t>Reserve fund for own shares and own ownership interests (417A, 421A)</t>
  </si>
  <si>
    <t>Rücklage für eigene Aktien und eigene Geschäftsanteile (417A, 421A)</t>
  </si>
  <si>
    <t>Ostatné fondy zo zisku r. 91 + r. 92</t>
  </si>
  <si>
    <t>Other funds created from profit line 91 + line 92</t>
  </si>
  <si>
    <t>Sonstige Gewinnrücklagen Z. 91 + Z. 92</t>
  </si>
  <si>
    <t>Štatutárne fondy (423, 42X)</t>
  </si>
  <si>
    <t>Statutory funds (423, 42X)</t>
  </si>
  <si>
    <t>Satzungsmäßigen Rücklagen (423, 42X)</t>
  </si>
  <si>
    <t>Ostatné fondy (427, 42X)</t>
  </si>
  <si>
    <t>Other funds (427, 42X)</t>
  </si>
  <si>
    <t>Sonstige Rücklagen (427, 42X)</t>
  </si>
  <si>
    <t>Oceňovacie rozdiely z precenenia súčet (r. 94 až r. 96)</t>
  </si>
  <si>
    <t>Differences from revaluation - total (lines 94 to 96)</t>
  </si>
  <si>
    <t>Bewertungsdifferenzen aus der Neubewertung Summe (Z. 94 bis Z. 96)</t>
  </si>
  <si>
    <t>Oceňovacie rozdiely z precenenia majetku a záväzkov (+/- 414)</t>
  </si>
  <si>
    <t>Differences from revaluation of assets and liabilities
(+/- 414)</t>
  </si>
  <si>
    <t>Bewertungsdifferenzen aus der Neubewertung von Vermögensgegenständen und Verbindlichkeiten
(+/- 414)</t>
  </si>
  <si>
    <t>Oceňovacie rozdiely z kapitálových účastín
(+/- 415)</t>
  </si>
  <si>
    <t>Investment revaluation reserves (+/- 415)</t>
  </si>
  <si>
    <t>Bewertungsdifferenzen aus der Beteiligungsneubewertung (+/- 415)</t>
  </si>
  <si>
    <t>Oceňovacie rozdiely z precenenia pri zlúčení, splynutí a rozdelení (+/- 416)</t>
  </si>
  <si>
    <t>Differences from revaluation in the event of a merger, amalgamation into a separate accounting entity or demerger (+/- 416)</t>
  </si>
  <si>
    <t>Bewertungsdifferenzen aus der Neubewertung bei der Verschmelzung durch Aufnahme, bei der Verschmelzung durch Neugründung und bei der Spaltung (+/- 416)</t>
  </si>
  <si>
    <t>Výsledok hospodárenia minulých rokov r. 98 + r. 99</t>
  </si>
  <si>
    <t>Net profit/loss of previous years line 98 + line 99</t>
  </si>
  <si>
    <t>Gewinnvortrag/Verlustvortrag Z. 98 + Z. 99</t>
  </si>
  <si>
    <t>Nerozdelený zisk minulých rokov (428)</t>
  </si>
  <si>
    <t>Retained earnings from previous years (428)</t>
  </si>
  <si>
    <t>Gewinnvortrag (428)</t>
  </si>
  <si>
    <t>Neuhradená strata minulých rokov (/-/429)</t>
  </si>
  <si>
    <t>Accumulated losses from previous years (/-/429)</t>
  </si>
  <si>
    <t>Verlustvortrag (/-/429)</t>
  </si>
  <si>
    <t>Výsledok hospodárenia za účtovné obdobie po zdanení /+-/  r. 01 - (r. 81 + r. 85 + r. 86 + r. 87 + r. 90 + r. 93 + r. 97
+ r. 101 + r. 141)</t>
  </si>
  <si>
    <t>Net profit/loss for the accounting period after tax /+-/  line 01 - (line 81 + line 85 + line 86 + line 87 + line 90
+ line 93 + line 97 + line 101 + line 141)</t>
  </si>
  <si>
    <t>Jahresüberschuss/Jahresfehlbetrag nach Steuern /+-/  Z. 01 - (Z. 81 + Z. 85 + Z. 86 + Z. 87 + Z. 90 + Z. 93 + Z. 97 + Z. 101 + Z. 141)</t>
  </si>
  <si>
    <t>Záväzky r. 102 + r. 118 + r. 121 + r. 122 + r. 136 + r. 139
 + r. 140</t>
  </si>
  <si>
    <t>Liabilities line 102 + line 118 + line 121 + line 122 + line 136 + line 139 + line 140</t>
  </si>
  <si>
    <t>Verbindlichkeiten Z. 102 + Z. 118 + Z. 121 + Z. 122 + Z. 136
 + Z. 139 + Z. 140</t>
  </si>
  <si>
    <t>Dlhodobé záväzky súčet (r. 103 + r. 107 až r. 117)</t>
  </si>
  <si>
    <t>Non-current liabilities - total (line 103 + lines 107 to 117)</t>
  </si>
  <si>
    <t>Langfristige Verbindlichkeiten Summe (Z. 103 + Z. 107 bis Z. 117)</t>
  </si>
  <si>
    <t>Dlhodobé záväzky z obchodného styku súčet
(r. 104 až r. 106)</t>
  </si>
  <si>
    <t>Non-current trade liabilities - total (lines 104 to 106)</t>
  </si>
  <si>
    <t>Langfristige Verbindlichkeiten aus Lieferungen und Leistungen Summe (Z. 104 bis Z. 106)</t>
  </si>
  <si>
    <t>Záväzky z obchodného styku voči prepojeným účtovným jednotkám (321A, 475A, 476A)</t>
  </si>
  <si>
    <t>Trade liabilities to affiliated accounting entities (321A, 475A, 476A)</t>
  </si>
  <si>
    <t>Verbindlichkeiten aus Lieferungen und Leistungen gegenüber verbundene Buchführungseinheiten
(321A, 475A, 476A)</t>
  </si>
  <si>
    <t>Záväzky z obchodného styku v rámci podielovej účasti okrem záväzkov voči prepojeným účtovným jednotkám (321A, 475A, 476A)</t>
  </si>
  <si>
    <t>Trade liabilities within participating interest, except for liabilities to affiliated accounting entities (321A, 475A, 476A)</t>
  </si>
  <si>
    <t>Verbindlichkeiten aus Lieferungen und Leistungen im Rahmen der Beteiligung außer Verbindlichkeiten gegenüber verbundene Buchführungseinheiten  (321A, 475A, 476A)</t>
  </si>
  <si>
    <t>Ostatné záväzky z obchodného styku (321A, 475A, 476A)</t>
  </si>
  <si>
    <t>Other trade liabilities (321A, 475A, 476A)</t>
  </si>
  <si>
    <t>Sonstige Verbindlichkeiten aus Lieferungen und Leistungen (321A, 475A, 476A)</t>
  </si>
  <si>
    <t>Ostatné záväzky voči prepojeným účtovným jednotkám (471A, 47XA)</t>
  </si>
  <si>
    <t>Other liabilities to affiliated accounting entities (471A, 47XA)</t>
  </si>
  <si>
    <t>Sonstige Verbindlichkeiten gegenüber verbundene Buchführungseinheiten  (471A, 47XA)</t>
  </si>
  <si>
    <t>Ostatné záväzky v rámci podielovej účasti okrem záväzkov voči prepojeným účtovným jednotkám (471A, 47XA)</t>
  </si>
  <si>
    <t>Other  liabilities within participating interest, except for liabilities to affiliated accounting entities (471A, 47XA)</t>
  </si>
  <si>
    <t>Sonstige Verbindlichkeiten im Rahmen der Beteiligung außer Verbindlichkeiten gegenüber verbundene Buchführungseinheiten (471A, 47XA)</t>
  </si>
  <si>
    <t>Ostatné dlhodobé záväzky (479A, 47XA)</t>
  </si>
  <si>
    <t>Other non-current liabilities(479A, 47XA)</t>
  </si>
  <si>
    <t>Sonstige langfristige Verbindlichkeiten (479A, 47XA)</t>
  </si>
  <si>
    <t>Dlhodobé prijaté preddavky (475A)</t>
  </si>
  <si>
    <t>Long-term advance payments received (475A)</t>
  </si>
  <si>
    <t>Langfristige erhaltene Anzahlungen (475A)</t>
  </si>
  <si>
    <t>Dlhodobé zmenky na úhradu (478A)</t>
  </si>
  <si>
    <t>Long-term bills of exchange to be paid (478A)</t>
  </si>
  <si>
    <t>Langfristige Wechselverbindlichkeiten (478A)</t>
  </si>
  <si>
    <t>Vydané dlhopisy (473A/-/255A)</t>
  </si>
  <si>
    <t>Bonds issued (473A/-/255A)</t>
  </si>
  <si>
    <t>Ausgegebene Schuldscheine (473A/-/255A)</t>
  </si>
  <si>
    <t>Záväzky zo sociálneho fondu (472)</t>
  </si>
  <si>
    <t>Liabilities related to social fund (472)</t>
  </si>
  <si>
    <t>Verbindlichkeiten aus dem Sozialfond (472)</t>
  </si>
  <si>
    <t>Iné dlhodobé záväzky (336A, 372A, 474A, 47XA)</t>
  </si>
  <si>
    <t>Other non-current liabilities (336A, 372A, 474A, 47XA)</t>
  </si>
  <si>
    <t>Andere langfristige Verbindlichkeiten (336A, 372A, 474A, 47XA)</t>
  </si>
  <si>
    <t>Dlhodobé záväzky z derivátových operácií (373A, 377A)</t>
  </si>
  <si>
    <t>Non-current liabilities related to derivative transactions (373A, 377A)</t>
  </si>
  <si>
    <t>Langfristige Verbindlichkeiten aus Derivatgeschäften (373A, 377A)</t>
  </si>
  <si>
    <t>Odložený daňový záväzok (481A)</t>
  </si>
  <si>
    <t>Deferred tax liability (481A)</t>
  </si>
  <si>
    <t>Latente Steuerverbindlichkeit (481A)</t>
  </si>
  <si>
    <t>Dlhodobé rezervy r. 119 + r. 120</t>
  </si>
  <si>
    <t>Long-term provisions line 119 + line 120</t>
  </si>
  <si>
    <t>Langfristige Rückstellungen Z. 119 + Z. 120</t>
  </si>
  <si>
    <t>Zákonné rezervy  (451A)</t>
  </si>
  <si>
    <t>Legal provisions  (451A)</t>
  </si>
  <si>
    <t>Gesetzliche Rückstellungen (451A)</t>
  </si>
  <si>
    <t>Ostatné rezervy (459A, 45XA)</t>
  </si>
  <si>
    <t>Other provisions (459A, 45XA)</t>
  </si>
  <si>
    <t>Sonstige Rückstellungen (459A, 45XA)</t>
  </si>
  <si>
    <t>Dlhodobé bankové úvery (461A, 46XA)</t>
  </si>
  <si>
    <t>Long-term bank loans (461A, 46XA)</t>
  </si>
  <si>
    <t>Langfristige Bankkredite (461A, 46XA)</t>
  </si>
  <si>
    <t>Krátkodobé záväzky súčet (r. 123 + r. 127 až r. 135)</t>
  </si>
  <si>
    <t>Current liabilities - total (line 123 + lines 127 to 135)</t>
  </si>
  <si>
    <t>Kurzfristige Verbindlichkeiten Summe (Z. 123 + Z. 127 bis Z. 135)</t>
  </si>
  <si>
    <t>Záväzky z obchodného styku súčet (r.124 až r. 126)</t>
  </si>
  <si>
    <t>Trade liabilities - total (lines124 to 126)</t>
  </si>
  <si>
    <t>Verbindlichkeiten aus Lieferungen und Leistungen Summe (Z. 124 bis Z. 126)</t>
  </si>
  <si>
    <t>Záväzky z obchodného styku voči prepojeným účtovným jednotkám (321A, 322A, 324A, 325A, 326A, 32XA, 475A, 476A, 478A, 47XA)</t>
  </si>
  <si>
    <t>Trade liabilities to affiliated accounting entities  (321A, 322A, 324A, 325A, 326A, 32XA, 475A, 476A, 478A, 47XA)</t>
  </si>
  <si>
    <t>Verbindlichkeiten aus Lieferungen und Leistungen gegenüber verbundene Buchführungseinheiten (321A, 322A, 324A, 325A, 326A, 32XA, 475A, 476A, 478A, 47XA)</t>
  </si>
  <si>
    <t>Záväzky z obchodného styku v rámci podielovej účasti okrem záväzkov voči prepojeným účtovným jednotkám (321A, 322A, 324A, 325A, 326A, 32XA, 475A, 476A, 478A, 47XA)</t>
  </si>
  <si>
    <t>Trade  liabilities within participating interest, except for liabilities to affiliated accounting entities (321A, 322A, 324A, 325A, 326A, 32XA, 475A, 476A, 478A, 47XA)</t>
  </si>
  <si>
    <t>Verbindlichkeiten aus Lieferungen und Leistungen im Rahmen der Beteiligung außer Verbindlichkeiten gegenüber verbundene Buchführungseinheiten (321A, 322A, 324A, 325A, 326A, 32XA, 475A, 476A, 478A, 47XA)</t>
  </si>
  <si>
    <t>Ostatné záväzky z obchodného styku (321A, 322A, 324A, 325A, 326A, 32XA, 475A, 476A, 478A, 47XA)</t>
  </si>
  <si>
    <t>Other trade liabilities (321A, 322A, 324A, 325A, 326A, 32XA, 475A, 476A, 478A, 47XA)</t>
  </si>
  <si>
    <t>Sonstige Verbindlichkeiten aus Lieferungen und Leistungen (321A, 322A, 324A, 325A, 326A, 32XA, 475A, 476A, 478A, 47XA)</t>
  </si>
  <si>
    <t>Ostatné záväzky voči prepojeným účtovným jednotkám (361A, 36XA, 471A, 47XA)</t>
  </si>
  <si>
    <t>Other liabilities to affiliated accounting entities (361A, 36XA, 471A, 47XA)</t>
  </si>
  <si>
    <t>Sonstige Verbindlichkeiten gegenüber verbundene Buchführungseinheiten  (361A, 36XA, 471A, 47XA)</t>
  </si>
  <si>
    <t>Ostatné záväzky v rámci podielovej účasti okrem záväzkov voči prepojeným účtovným jednotkám (361A, 36XA, 471A, 47XA)</t>
  </si>
  <si>
    <t>Other liabilities within participating interest, except for liabilities to affiliated accounting entities (361A, 36XA, 471A, 47XA)</t>
  </si>
  <si>
    <t>Sonstige Verbindlichkeiten im Rahmen der Beteiligung außer Verbindlichkeiten gegenüber verbundene Buchführungseinheiten (361A, 36XA, 471A, 47XA)</t>
  </si>
  <si>
    <t>Záväzky voči spoločníkom a združeniu (364, 365, 366, 367, 368, 398A, 478A, 479A)</t>
  </si>
  <si>
    <t>Liabilities to partners and association (364, 365, 366, 367, 368, 398A, 478A, 479A)</t>
  </si>
  <si>
    <t>Verbindlichkeiten gegenüber Gesellschaftern und Vereinigungen (364, 365, 366, 367, 368, 398A, 478A, 479A)</t>
  </si>
  <si>
    <t>Záväzky voči zamestnancom (331, 333, 33X, 479A)</t>
  </si>
  <si>
    <t>Liabilities to employees (331, 333, 33X, 479A)</t>
  </si>
  <si>
    <t>Verbindlichkeiten gegenüber Mitarbeitern (331, 333, 33X, 479A)</t>
  </si>
  <si>
    <t>Záväzky zo sociálneho poistenia (336A)</t>
  </si>
  <si>
    <t>Liabilities related to social security (336A)</t>
  </si>
  <si>
    <t>Verbindlichkeiten aus der Sozialversicherung (336)</t>
  </si>
  <si>
    <t>Daňové záväzky a dotácie (341, 342, 343, 345, 346, 347, 34X)</t>
  </si>
  <si>
    <t>Tax liabilities and subsidies (341, 342, 343, 345, 346, 347, 34X)</t>
  </si>
  <si>
    <t>Steuerverbindlichkeiten und Zuschüsse (341, 342, 343, 345, 346, 347, 34X)</t>
  </si>
  <si>
    <t>Záväzky z derivátových operácií (373A, 377A)</t>
  </si>
  <si>
    <t>Liabilities related to derivative transactions (373A, 377A)</t>
  </si>
  <si>
    <t>Verbindlichkeiten aus Derivatgeschäften (373A, 377A)</t>
  </si>
  <si>
    <t>Iné záväzky (372A, 379A, 474A, 475A, 479A, 47XA)</t>
  </si>
  <si>
    <t>Other liabilities (372A, 379A, 474A, 475A, 479A, 47XA)</t>
  </si>
  <si>
    <t>Andere Verbindlichkeiten (372A, 379A, 474A, 475A, 479A, 47XA)</t>
  </si>
  <si>
    <t>Krátkodobé rezervy r. 137 + r. 138</t>
  </si>
  <si>
    <t>Short-term provisions line 137 + line 138</t>
  </si>
  <si>
    <t>Kurzfristige Rückstellungen Z. 137 + Z. 138</t>
  </si>
  <si>
    <t>Zákonné rezervy (323A, 451A)</t>
  </si>
  <si>
    <t>Legal provisions (323A, 451A)</t>
  </si>
  <si>
    <t>Gesetzliche Rückstellungen (323A, 451A)</t>
  </si>
  <si>
    <t>Ostatné rezervy (323A, 32X, 459A, 45XA)</t>
  </si>
  <si>
    <t>Other provisions (323A, 32X, 459A, 45XA)</t>
  </si>
  <si>
    <t>Sonstige Rückstellungen (323A, 32X, 459A, 45XA)</t>
  </si>
  <si>
    <t>Current bank loans (221A, 231, 232, 23X, 461A, 46XA)</t>
  </si>
  <si>
    <t>Laufende Bankkredite (221A, 231, 232, 23X, 461A, 46XA)</t>
  </si>
  <si>
    <t>Krátkodobé finančné výpomoci (241, 249, 24X, 473A,
 /-/255A)</t>
  </si>
  <si>
    <t>Short-term financial assistance (241, 249, 24X, 473A
/-/255A)</t>
  </si>
  <si>
    <t>Kurzfristige Finanzierungshilfen (241, 249, 24X, 473A
/-/255A)</t>
  </si>
  <si>
    <t>Časové rozlíšenie súčet (r. 142 až r. 145)</t>
  </si>
  <si>
    <t>Accruals/deferrals - total (lines 142 to 145)</t>
  </si>
  <si>
    <t>Rechnungsabgrenzungsposten Summe
(Z. 142 bis Z. 145)</t>
  </si>
  <si>
    <t>Výdavky budúcich období dlhodobé (383A)</t>
  </si>
  <si>
    <t>Accrued expenses - long-term (383A)</t>
  </si>
  <si>
    <t>Ausgaben künftiger Perioden langfristig (383A)</t>
  </si>
  <si>
    <t>Výdavky budúcich období krátkodobé (383A)</t>
  </si>
  <si>
    <t>Accrued expenses - short-term (383A)</t>
  </si>
  <si>
    <t>Ausgaben künftiger Perioden kurzfristig (383A)</t>
  </si>
  <si>
    <t>Výnosy budúcich období dlhodobé (384A)</t>
  </si>
  <si>
    <t>Deferred income - long-term (384A)</t>
  </si>
  <si>
    <t>Erträge künftiger Perioden langfristig (384A)</t>
  </si>
  <si>
    <t>Výnosy budúcich období krátkodobé (384A)</t>
  </si>
  <si>
    <t>Deferred income - short-term (384A)</t>
  </si>
  <si>
    <t>Erträge künftiger Perioden kurzfristig (384A)</t>
  </si>
  <si>
    <t>Označenie</t>
  </si>
  <si>
    <t>Designation</t>
  </si>
  <si>
    <t>Ident</t>
  </si>
  <si>
    <t>STRANA AKTÍV</t>
  </si>
  <si>
    <t>ASSETS</t>
  </si>
  <si>
    <t>AKTIVSEITE</t>
  </si>
  <si>
    <t>STRANA PASÍV</t>
  </si>
  <si>
    <t>LIABILITIES AND EQUITY</t>
  </si>
  <si>
    <t>PASSIVSEITE</t>
  </si>
  <si>
    <t>Číslo riadku</t>
  </si>
  <si>
    <t>Line No.</t>
  </si>
  <si>
    <t>Zeile Nr.</t>
  </si>
  <si>
    <t>Current accounting period</t>
  </si>
  <si>
    <t>Laufende Buchungsperiode</t>
  </si>
  <si>
    <t>Preceding accounting period</t>
  </si>
  <si>
    <t>Unmittelbare Vorperiode</t>
  </si>
  <si>
    <t>Brutto-časť 1</t>
  </si>
  <si>
    <t>Gross - Part 1</t>
  </si>
  <si>
    <t>Brutto-Teil 1</t>
  </si>
  <si>
    <t>Correction-Part 1</t>
  </si>
  <si>
    <t>Korrektur-Teil 1</t>
  </si>
  <si>
    <t>Correction-Part 2</t>
  </si>
  <si>
    <t>Korrektur-Teil 2</t>
  </si>
  <si>
    <t>Netto</t>
  </si>
  <si>
    <t>Net</t>
  </si>
  <si>
    <t>Text</t>
  </si>
  <si>
    <t>Skutočnosť</t>
  </si>
  <si>
    <t>Actual data</t>
  </si>
  <si>
    <t>Istbestand</t>
  </si>
  <si>
    <t>Net turnover (part of account class 6 according to the Act)</t>
  </si>
  <si>
    <t>Nettoumsatzerlöse (Teil der Kontenklasse 6 gemäß dem Gesetz)</t>
  </si>
  <si>
    <t>Výnosy z hospodárskej činnosti spolu súčet
(r. 03 až r. 09)</t>
  </si>
  <si>
    <t>Operating income - total (lines 03 to 09)</t>
  </si>
  <si>
    <t>Erträge aus der Wirtschaftstätigkeit [betriebliche Tätigkeit] insgesamt Summe (Z. 03 bis Z. 09)</t>
  </si>
  <si>
    <t>Revenue from the sale of merchandise (604, 607)</t>
  </si>
  <si>
    <t>Umsatzerlöse aus dem Verkauf von Waren (604, 607)</t>
  </si>
  <si>
    <t>Tržby z predaja vlastných výrobkov (601)</t>
  </si>
  <si>
    <t>Revenue from the sale of own products (601)</t>
  </si>
  <si>
    <t>Erlöse aus dem Verkauf von eigenen Erzeugnissen (601)</t>
  </si>
  <si>
    <t>Tržby z predaja služieb (602, 606)</t>
  </si>
  <si>
    <t>Revenue from the sale of services (602, 606)</t>
  </si>
  <si>
    <t>Erlöse aus dem Verkauf von Dienstleistungen (602, 606)</t>
  </si>
  <si>
    <t>Zmeny stavu vnútroorganizačných zásob (+/-)
(účtová skupina 61)</t>
  </si>
  <si>
    <t>Changes in internal inventory (+/-) (account group 61)</t>
  </si>
  <si>
    <t>Bestandsveränderung der innerbetrieblichen Vorräte (+/-) (Kontengruppe 61)</t>
  </si>
  <si>
    <t>Own work capitalized (account group 62)</t>
  </si>
  <si>
    <t>Aktivierte Eigenleistungen  (Kontengruppe 62)</t>
  </si>
  <si>
    <t>Revenue from the sale of non-current intangible assets, property, plant and equipment, and raw materials (641, 642)</t>
  </si>
  <si>
    <t>Erlöse aus dem Verkauf von langfristigen immateriellen Vermögensgegenständen, Sachanlagen und Material (641, 642)</t>
  </si>
  <si>
    <t>Ostatné výnosy z hospodárskej činnosti (644, 645, 646, 648, 655, 657)</t>
  </si>
  <si>
    <t>Other operating income(644, 645, 646, 648, 655, 657)</t>
  </si>
  <si>
    <t>Sonstige betriebliche Erträge (644, 645, 646, 648, 655, 657)</t>
  </si>
  <si>
    <t>Náklady na hospodársku činnosť spolu r. 11 + r. 12
+ r. 13 + r. 14 + r. 15 + r. 20 +r. 21 + r. 24 + r. 25 + r. 26</t>
  </si>
  <si>
    <t>Operating expenses - total line 11 + line 12
+ line 13 + line 14 + line 15 + line 20 + line 21 + line 24
+ line 25 + line 26</t>
  </si>
  <si>
    <t>Aufwendungen auf die Wirtschaftstätigkeit [betriebliche Tätigkeit] insgesamt Z. 11 + Z. 12 + Z. 13
+ Z. 14 + Z. 15 + Z. 20 +Z. 21 +Z. 24 + Z. 25 + Z. 26</t>
  </si>
  <si>
    <t>Náklady vynaložené na obstaranie predaného tovaru (504, 507)</t>
  </si>
  <si>
    <t>Cost of merchandise sold (504, 507)</t>
  </si>
  <si>
    <t>Aufwendungen zur Anschaffung von verkauften Waren (504, 507)</t>
  </si>
  <si>
    <t>Spotreba materiálu, energie a ostatných neskladovateľných dodávok (501, 502, 503)</t>
  </si>
  <si>
    <t>Consumed raw materials, energy consumption, and consumption of other non-inventory supplies (501, 502, 503)</t>
  </si>
  <si>
    <t>Materialverbrauch, Energieverbrauch und Verbrauch sonstiger nicht lagerfähiger Lieferungen (501, 502, 503)</t>
  </si>
  <si>
    <t>Opravné položky k zásobám (+/-) (505)</t>
  </si>
  <si>
    <t>Value adjustments to inventory (+/-) (505)</t>
  </si>
  <si>
    <t>Wertberichtigungen zu Vorräten (+/-) (505)</t>
  </si>
  <si>
    <t>Services (account group 51)</t>
  </si>
  <si>
    <t>Dienstleistungen (Kontengruppe 51)</t>
  </si>
  <si>
    <t>Osobné náklady súčet (r. 16 až r. 19)</t>
  </si>
  <si>
    <t>Personnel expenses - total (lines 16 to 19)</t>
  </si>
  <si>
    <t>Personalaufwendungen (Z. 16 bis Z. 19)</t>
  </si>
  <si>
    <t>Mzdové náklady (521, 522)</t>
  </si>
  <si>
    <t>Wages and salaries (521, 522)</t>
  </si>
  <si>
    <t>Löhne und Gehälter (521, 522)</t>
  </si>
  <si>
    <t>Odmeny členom orgánov spoločnosti a družstva (523)</t>
  </si>
  <si>
    <t>Remuneration of board members of company or cooperative (523)</t>
  </si>
  <si>
    <t>Vergütungen an Organmitglieder der Gesellschaft und Genossenschaft (523)</t>
  </si>
  <si>
    <t>Náklady na sociálne poistenie (524, 525, 526)</t>
  </si>
  <si>
    <t>Social security expenses (524, 525, 526)</t>
  </si>
  <si>
    <t>Aufwendungen für Sozialversicherung  (524, 525, 526)</t>
  </si>
  <si>
    <t>Sociálne náklady (527, 528)</t>
  </si>
  <si>
    <t>Social  expenses (527, 528)</t>
  </si>
  <si>
    <t>Sonstige Sozialaufwendungen (527, 528)</t>
  </si>
  <si>
    <t>Taxes and fees (account group 53)</t>
  </si>
  <si>
    <t>Steuern und Gebühren  (Kontengruppe 53)</t>
  </si>
  <si>
    <t>Odpisy a opravné položky k dlhodobému nehmotnému majetku a dlhodobému hmotnému majetku (r. 22 + r. 23)</t>
  </si>
  <si>
    <t>Amortization and value adjustments to non-current intangible assets and depreciation and value adjustments to property, plant and equipment (line 22 + line 23)</t>
  </si>
  <si>
    <t>Abschreibungen und Wertberichtigungen auf langfristige immaterielle Vermögensgegenstände und Sachanlagen (Z. 22 + Z. 23)</t>
  </si>
  <si>
    <t>Odpisy dlhodobého nehmotného majetku a dlhodobého hmotného majetku (551)</t>
  </si>
  <si>
    <t>Amortization of non-current intangible assets and depreciation of property, plant and equipment (551)</t>
  </si>
  <si>
    <t>Abschreibungen auf langfristige immaterielle Vermögensgegenstände und Sachanlagen (551)</t>
  </si>
  <si>
    <t>Opravné položky  k dlhodobému nehmotnému majetku a dlhodobému hmotnému majetku (+/-) (553)</t>
  </si>
  <si>
    <t>Value adjustments to non-current intangible assets and property, plant  and equipment (+/-) (553)</t>
  </si>
  <si>
    <t>Wertberichtigungen auf langfristige immaterielle Vermögensgegenstände und Sachanlagen (+/-) (553)</t>
  </si>
  <si>
    <t>Carrying value of non-current assets sold and raw materials sold (541, 542)</t>
  </si>
  <si>
    <t>Restbuchwert der verkauften langfristigen Vermögensgegenstände und des verkauften Materials (541, 542)</t>
  </si>
  <si>
    <t>Opravné položky k pohľadávkam (+/-) (547)</t>
  </si>
  <si>
    <t>Value adjustments to receivables (+/-) (547)</t>
  </si>
  <si>
    <t>Wertberichtigungen zu Forderungen (+/-) (547)</t>
  </si>
  <si>
    <t>Ostatné náklady na hospodársku činnosť 
(543, 544, 545, 546, 548, 549, 555, 557)</t>
  </si>
  <si>
    <t>Other operating expenses
(543, 544, 545, 546, 548, 549, 555, 557)</t>
  </si>
  <si>
    <t>Sonstige betriebliche Aufwendungen
(543, 544, 545, 546, 548, 549, 555, 557)</t>
  </si>
  <si>
    <t>Výsledok hospodárenia z hospodárskej činnosti (+/-) (r. 02 - r. 10)</t>
  </si>
  <si>
    <t>Profit/loss from operations (+/-) (line 02 - line 10)</t>
  </si>
  <si>
    <t>Ergebnis der Geschäftstätigkeit aus der Wirtschaftstätigkeit [Betriebsergebnis] (+/-) (r. 02
- r. 10)</t>
  </si>
  <si>
    <t>Pridaná hodnota (r. 03 + r. 04 + r. 05 + r. 06 + r. 07)
- (r. 11 + r. 12 + r. 13 + r. 14)</t>
  </si>
  <si>
    <t>Added value (line 03 + line 04 + line 05 + line 06 + line 07 ) - (line 11 + line 12 + line 13 + line 14)</t>
  </si>
  <si>
    <t>Mehrwert (Z. 03 + Z. 04 + Z. 05 + Z. 06 + Z. 07)
- (Z. 11 + Z. 12 + Z. 13 + Z. 14)</t>
  </si>
  <si>
    <t>Výnosy z finančnej činnosti spolu r. 30 + r. 31 + r. 35
+ r. 39 + r. 42 + r. 43 + r. 44</t>
  </si>
  <si>
    <t>Income from financial activities - total line 30 + line 31 + line 35 + line 39 + line 42 + line 43 + line 44</t>
  </si>
  <si>
    <t>Erträge aus der Finanzierungstätigkeit insgesamt Z. 30 + Z. 31 + Z. 35 + Z. 39 + Z. 42 + Z. 43 + Z. 44</t>
  </si>
  <si>
    <t>Revenue from the sale of securities and shares (661)</t>
  </si>
  <si>
    <t>Erlöse aus dem Verkauf von Wertpapieren und Anteilen (661)</t>
  </si>
  <si>
    <t>Výnosy z dlhodobého finančného majetku súčet
(r. 32 až r. 34)</t>
  </si>
  <si>
    <t>Income from non-current financial assets 
(lines 32 to 34)</t>
  </si>
  <si>
    <t>Erträge aus Finanzanlagen (Z. 32 bis Z. 34)</t>
  </si>
  <si>
    <t>Výnosy z cenných papierov a podielov od prepojených účtovných jednotiek (665A)</t>
  </si>
  <si>
    <t>Income from securities and ownership
interests in affiliated accounting entities (665A)</t>
  </si>
  <si>
    <t>Erträge aus Wertpapieren und Anteilen von verbundenen Buchführungseinheiten  (665A)</t>
  </si>
  <si>
    <t>Výnosy z cenných papierov a podielov v podielovej účasti okrem výnosov prepojených účtovných jednotiek (665A)</t>
  </si>
  <si>
    <t>Income from securities and ownership
interests within participating interest, except for income of affiliated accounting entities (665A )</t>
  </si>
  <si>
    <t>Erträge aus Wertpapieren und Anteilen in der Beteiligung außer  Erträge der verbundenen Buchführungseinheiten (665A )</t>
  </si>
  <si>
    <t>Ostatné výnosy z cenných papierov a podielov (665A)</t>
  </si>
  <si>
    <t>Other income from securities and ownership interests (665A)</t>
  </si>
  <si>
    <t>Sonstige Erträge aus Wertpapieren und Anteilen (665A)</t>
  </si>
  <si>
    <t>Výnosy z krátkodobého finančného majetku súčet
(r. 36 až r. 38)</t>
  </si>
  <si>
    <t>Income from current financial assets - total
(lines 36 to 38)</t>
  </si>
  <si>
    <t>Erträge aus dem kurzfristigen Finanzvermögen Summe (Z. 36 bis Z. 38)</t>
  </si>
  <si>
    <t>Výnosy z krátkodobého finančného majetku od prepojených účtovných jednotiek (666A)</t>
  </si>
  <si>
    <t>Income from current financial assets in affiliated accounting entities (666A)</t>
  </si>
  <si>
    <t>Erträge aus dem kurzfristigen Finanzvermögen von verbundenen Buchführungseinheiten  (666A)</t>
  </si>
  <si>
    <t>Výnosy z krátkodobého finančného majetku v podielovej účasti okrem výnosov prepojených účtovných jednotiek (666A)</t>
  </si>
  <si>
    <t>Income from current financial assets within participating interest, except for income of affiliated accounting entities (666A)</t>
  </si>
  <si>
    <t>Erträge aus dem kurzfristigen Finanzvermögen in der Beteiligung außer Erträge der verbundenen Buchführungseinheiten (666A)</t>
  </si>
  <si>
    <t>Ostatné výnosy z krátkodobého finančného majetku (666A)</t>
  </si>
  <si>
    <t>Other income from current financial assets (666A)</t>
  </si>
  <si>
    <t>Sonstige Erträge aus dem kurzfristigen Finanzvermögen (666A)</t>
  </si>
  <si>
    <t>Výnosové úroky (r. 40 + r. 41)</t>
  </si>
  <si>
    <t>Interest income (line 40 + line 41)</t>
  </si>
  <si>
    <t>Zinserträge (Z. 40 + Z. 41)</t>
  </si>
  <si>
    <t>Výnosové úroky od prepojených účtovných jednotiek (662A)</t>
  </si>
  <si>
    <t>Interest income from affiliated accounting entities (662A)</t>
  </si>
  <si>
    <t>Zinserträge von verbundenen Buchführungseinheiten (662A)</t>
  </si>
  <si>
    <t>Ostatné výnosové úroky (662A)</t>
  </si>
  <si>
    <t>Other interest income (662A)</t>
  </si>
  <si>
    <t>Sonstige Zinserträge (662A)</t>
  </si>
  <si>
    <t>Exchange rate gains (663)</t>
  </si>
  <si>
    <t>Kursgewinne (663)</t>
  </si>
  <si>
    <t>Výnosy z precenenia cenných papierov a výnosy z derivátových operácií (664, 667)</t>
  </si>
  <si>
    <t>Gains on revaluation of securities and income from derivative transactions (664, 667)</t>
  </si>
  <si>
    <t>Erträge aus der Neubewertung von Wertpapieren und Erträge aus Derivatgeschäften (664, 667)</t>
  </si>
  <si>
    <t>Ostatné výnosy z finančnej činnosti (668)</t>
  </si>
  <si>
    <t>Other income from financial activities (668)</t>
  </si>
  <si>
    <t>Sonstige Erträge aus der Finanzierungstätigkeit (668)</t>
  </si>
  <si>
    <t>Náklady na finančnú činnosť spolu r. 46 + r. 47 + r. 48
+ r. 49 + r. 52 + r. 53 + r. 54</t>
  </si>
  <si>
    <t>Expenses related to financial activities - total line 46
+ line 47 + line 48 + line 49 + line 52 + line 53 + line 54</t>
  </si>
  <si>
    <t>Aufwendungen auf Finanzierungstätigkeit insgesamt Z. 46 + Z. 47 + Z. 48 + Z. 49 + Z. 52 + Z. 53 + Z. 54</t>
  </si>
  <si>
    <t>Securities and shares sold (561)</t>
  </si>
  <si>
    <t>Verkaufte Wertpapiere und Anteile (561)</t>
  </si>
  <si>
    <t>Expenses related to current financial assets (566)</t>
  </si>
  <si>
    <t>Aufwendungen auf kurzfristiges Finanzvermögen (566)</t>
  </si>
  <si>
    <t>Opravné položky k finančnému majetku (+/-) (565)</t>
  </si>
  <si>
    <t>Value adjustments to financial assets (+/-) (565)</t>
  </si>
  <si>
    <t>Wertberichtigungen zum Finanzvermögen (+/-) (565)</t>
  </si>
  <si>
    <t>Nákladové úroky (r. 50 + r. 51)</t>
  </si>
  <si>
    <t>Interest expense (line 50 + line 51)</t>
  </si>
  <si>
    <t>Zinsaufwendungen (Z. 50 + Z. 51)</t>
  </si>
  <si>
    <t>Nákladové úroky pre prepojené účtovné jednotky (562A)</t>
  </si>
  <si>
    <t>Interest expenses related to affiliated accounting entities (562A)</t>
  </si>
  <si>
    <t>Zinsaufwendungen für verbundene Buchführungseinheiten (562A)</t>
  </si>
  <si>
    <t>Ostatné nákladové úroky (562A)</t>
  </si>
  <si>
    <t>Other interest expenses (562A)</t>
  </si>
  <si>
    <t>Sonstige Zinsaufwendungen (562A)</t>
  </si>
  <si>
    <t>Exchange rate losses (563)</t>
  </si>
  <si>
    <t>Kursverluste (563)</t>
  </si>
  <si>
    <t>Náklady na precenenie cenných papierov a náklady na derivátové operácie (564, 567)</t>
  </si>
  <si>
    <t>Loss on revaluation of securities and expenses related to derivative transactions (564, 567)</t>
  </si>
  <si>
    <t>Aufwendungen auf die Neubewertung von Wertpapieren und Aufwendungen auf  Derivatgeschäfte (564, 567)</t>
  </si>
  <si>
    <t>Ostatné náklady na finančnú činnosť (568, 569)</t>
  </si>
  <si>
    <t>Other expenses related to financial activities (568, 569)</t>
  </si>
  <si>
    <t>Sonstige Aufwendungen auf Finanzierungstätigkeit (568, 569)</t>
  </si>
  <si>
    <t>Výsledok hospodárenia z finančnej činnosti (+/-)
(r. 29 - r. 45)</t>
  </si>
  <si>
    <t>Profit/loss from financial activities (+/-)
(line 29 - line 45)</t>
  </si>
  <si>
    <t>Ergebnis der Geschäftstätigkeit aus Finanzierungstätigkeit (+/-) (Z. 29 - Z. 45)</t>
  </si>
  <si>
    <t>Výsledok hospodárenia za účtovné obdobie pred zdanením (+/-) (r. 27 + r. 55)</t>
  </si>
  <si>
    <t>Profit/loss for the accounting period before tax (+/-) (line 27 + line 55)</t>
  </si>
  <si>
    <t>Jahresüberschuss/Jahresfehlbetrag vor Steuern (+/-) (r. 27 + r. 55)</t>
  </si>
  <si>
    <t>Daň z príjmov (r. 58 + r. 59)</t>
  </si>
  <si>
    <t>Income tax (line 58 + line 59)</t>
  </si>
  <si>
    <t>Einkommensteuer (Z. 58 + Z. 59)</t>
  </si>
  <si>
    <t>Daň z príjmov  splatná (591, 595)</t>
  </si>
  <si>
    <t>Income tax - current (591, 595)</t>
  </si>
  <si>
    <t>Einkommensteuer fällig (591, 595)</t>
  </si>
  <si>
    <t>Daň z príjmov odložená (+/-) (592)</t>
  </si>
  <si>
    <t>Income tax - deferred (+/-) (592)</t>
  </si>
  <si>
    <t>Einkommensteuer latent (+/-) (592)</t>
  </si>
  <si>
    <t>Prevod podielov na výsledku hospodárenia spoločníkom (+/- 596)</t>
  </si>
  <si>
    <t>Transfer of net profit/net loss shares to partners (+/-596)</t>
  </si>
  <si>
    <t>Übertrag der Ergebnisanteile an die Gesellschafter
(+/- 596)</t>
  </si>
  <si>
    <t>Výsledok hospodárenia za účtovné obdobie po  zdanení (+/-) (r. 56 - r. 57 - r. 60)</t>
  </si>
  <si>
    <t>Profit/loss for the accounting period after tax (+/-) (line 56 - line 57 - line 60)</t>
  </si>
  <si>
    <t>Jahresüberschuss/Jahresfehlbetrag nach Steuern
(+/-) (r. 56 - r. 57 - r. 60)</t>
  </si>
</sst>
</file>

<file path=xl/styles.xml><?xml version="1.0" encoding="utf-8"?>
<styleSheet xmlns="http://schemas.openxmlformats.org/spreadsheetml/2006/main">
  <numFmts count="9">
    <numFmt formatCode="GENERAL" numFmtId="164"/>
    <numFmt formatCode="@" numFmtId="165"/>
    <numFmt formatCode="D/M/YYYY" numFmtId="166"/>
    <numFmt formatCode="DD/" numFmtId="167"/>
    <numFmt formatCode="MM/" numFmtId="168"/>
    <numFmt formatCode="YYYY" numFmtId="169"/>
    <numFmt formatCode="#,##0.00" numFmtId="170"/>
    <numFmt formatCode="0" numFmtId="171"/>
    <numFmt formatCode="0.00" numFmtId="172"/>
  </numFmts>
  <fonts count="78">
    <font>
      <name val="Arial CE"/>
      <charset val="238"/>
      <family val="2"/>
      <sz val="10"/>
    </font>
    <font>
      <name val="Arial"/>
      <charset val="238"/>
      <family val="0"/>
      <sz val="10"/>
    </font>
    <font>
      <name val="Arial"/>
      <charset val="238"/>
      <family val="0"/>
      <sz val="10"/>
    </font>
    <font>
      <name val="Arial"/>
      <charset val="238"/>
      <family val="0"/>
      <sz val="10"/>
    </font>
    <font>
      <name val="Arial CE"/>
      <charset val="238"/>
      <family val="2"/>
      <sz val="8"/>
    </font>
    <font>
      <name val="Arial CE"/>
      <charset val="238"/>
      <family val="2"/>
      <b val="true"/>
      <sz val="11"/>
    </font>
    <font>
      <name val="Arial CE"/>
      <charset val="238"/>
      <family val="2"/>
      <b val="true"/>
      <sz val="9"/>
    </font>
    <font>
      <name val="Arial CE"/>
      <charset val="238"/>
      <family val="2"/>
      <b val="true"/>
      <sz val="12"/>
    </font>
    <font>
      <name val="Arial CE"/>
      <charset val="238"/>
      <family val="2"/>
      <sz val="9"/>
    </font>
    <font>
      <name val="Arial CE"/>
      <charset val="238"/>
      <family val="2"/>
      <sz val="11"/>
    </font>
    <font>
      <name val="Arial CE"/>
      <charset val="238"/>
      <family val="2"/>
      <b val="true"/>
      <sz val="8"/>
    </font>
    <font>
      <name val="Arial"/>
      <charset val="238"/>
      <family val="2"/>
      <sz val="8"/>
    </font>
    <font>
      <name val="Arial CE"/>
      <charset val="238"/>
      <family val="2"/>
      <color rgb="FF0000FF"/>
      <sz val="11.5"/>
      <u val="single"/>
    </font>
    <font>
      <name val="Arial CE"/>
      <charset val="238"/>
      <family val="2"/>
      <sz val="7"/>
    </font>
    <font>
      <name val="Arial CE"/>
      <charset val="238"/>
      <family val="2"/>
      <b val="true"/>
      <sz val="20"/>
    </font>
    <font>
      <name val="Arial CE"/>
      <charset val="238"/>
      <family val="2"/>
      <sz val="12"/>
    </font>
    <font>
      <name val="Arial CE"/>
      <charset val="238"/>
      <family val="2"/>
      <b val="true"/>
      <sz val="10"/>
    </font>
    <font>
      <name val="Arial CE"/>
      <charset val="238"/>
      <family val="2"/>
      <i val="true"/>
      <sz val="10"/>
    </font>
    <font>
      <name val="Arial CE"/>
      <charset val="238"/>
      <family val="2"/>
      <sz val="14"/>
    </font>
    <font>
      <name val="Arial CE"/>
      <charset val="238"/>
      <family val="2"/>
      <color rgb="FFFFFFFF"/>
      <sz val="10"/>
    </font>
    <font>
      <name val="Arial CE"/>
      <charset val="238"/>
      <family val="2"/>
      <color rgb="FFFFFFFF"/>
      <sz val="12"/>
    </font>
    <font>
      <name val="Arial CE"/>
      <charset val="238"/>
      <family val="2"/>
      <color rgb="FFFFFFFF"/>
      <sz val="12"/>
      <u val="single"/>
    </font>
    <font>
      <name val="Arial Narrow"/>
      <charset val="238"/>
      <family val="2"/>
      <sz val="10"/>
    </font>
    <font>
      <name val="Arial CE"/>
      <charset val="238"/>
      <family val="2"/>
      <b val="true"/>
      <color rgb="FFFF0000"/>
      <sz val="11"/>
    </font>
    <font>
      <name val="Arial CE"/>
      <charset val="238"/>
      <family val="2"/>
      <b val="true"/>
      <sz val="16"/>
    </font>
    <font>
      <name val="Arial CE"/>
      <charset val="238"/>
      <family val="2"/>
      <color rgb="FF339966"/>
      <sz val="8"/>
    </font>
    <font>
      <name val="Arial CE"/>
      <charset val="238"/>
      <family val="2"/>
      <color rgb="FFFF0000"/>
      <sz val="10"/>
    </font>
    <font>
      <name val="Arial CE"/>
      <charset val="238"/>
      <family val="2"/>
      <b val="true"/>
      <color rgb="FFFF0000"/>
      <sz val="8"/>
    </font>
    <font>
      <name val="Arial CE"/>
      <charset val="238"/>
      <family val="2"/>
      <b val="true"/>
      <color rgb="FF0000FF"/>
      <sz val="8"/>
    </font>
    <font>
      <name val="Arial CE"/>
      <charset val="238"/>
      <family val="2"/>
      <b val="true"/>
      <color rgb="FF008000"/>
      <sz val="8"/>
    </font>
    <font>
      <name val="Arial CE"/>
      <charset val="238"/>
      <family val="2"/>
      <color rgb="FFFF0000"/>
      <sz val="8"/>
    </font>
    <font>
      <name val="Arial CE"/>
      <charset val="238"/>
      <family val="2"/>
      <color rgb="FFFF0000"/>
      <sz val="7"/>
    </font>
    <font>
      <name val="Arial CE"/>
      <charset val="238"/>
      <family val="2"/>
      <color rgb="FF0000CC"/>
      <sz val="7"/>
    </font>
    <font>
      <name val="Arial CE"/>
      <charset val="238"/>
      <family val="2"/>
      <color rgb="FF0000FF"/>
      <sz val="8"/>
    </font>
    <font>
      <name val="Arial CE"/>
      <charset val="238"/>
      <family val="2"/>
      <b val="true"/>
      <color rgb="FF000000"/>
      <sz val="8"/>
    </font>
    <font>
      <name val="Arial CE"/>
      <charset val="238"/>
      <family val="2"/>
      <color rgb="FF000000"/>
      <sz val="8"/>
    </font>
    <font>
      <name val="Tahoma"/>
      <charset val="238"/>
      <family val="2"/>
      <b val="true"/>
      <color rgb="FF000000"/>
      <sz val="9"/>
    </font>
    <font>
      <name val="Arial CE"/>
      <charset val="238"/>
      <family val="2"/>
      <color rgb="FF0000CC"/>
      <sz val="10"/>
    </font>
    <font>
      <name val="Arial CE"/>
      <charset val="238"/>
      <family val="2"/>
      <b val="true"/>
      <color rgb="FFFF0000"/>
      <sz val="10"/>
    </font>
    <font>
      <name val="Tahoma"/>
      <charset val="238"/>
      <family val="2"/>
      <b val="true"/>
      <color rgb="FFFF00FF"/>
      <sz val="10"/>
    </font>
    <font>
      <name val="Arial CE"/>
      <charset val="238"/>
      <family val="2"/>
      <b val="true"/>
      <color rgb="FF0000CC"/>
      <sz val="12"/>
    </font>
    <font>
      <name val="Arial CE"/>
      <charset val="238"/>
      <family val="2"/>
      <b val="true"/>
      <color rgb="FF006600"/>
      <sz val="10"/>
    </font>
    <font>
      <name val="Arial CE"/>
      <charset val="238"/>
      <family val="2"/>
      <b val="true"/>
      <color rgb="FF0000CC"/>
      <sz val="10"/>
    </font>
    <font>
      <name val="Arial Narrow"/>
      <charset val="238"/>
      <family val="2"/>
      <sz val="8"/>
    </font>
    <font>
      <name val="Arial CE"/>
      <charset val="238"/>
      <family val="2"/>
      <b val="true"/>
      <color rgb="FFFFFFFF"/>
      <sz val="9"/>
    </font>
    <font>
      <name val="Arial CE"/>
      <charset val="238"/>
      <family val="2"/>
      <b val="true"/>
      <color rgb="FF006600"/>
      <sz val="8"/>
    </font>
    <font>
      <name val="Arial CE"/>
      <charset val="238"/>
      <family val="2"/>
      <color rgb="FFFFFFFF"/>
      <sz val="9"/>
    </font>
    <font>
      <name val="Arial CE"/>
      <charset val="238"/>
      <family val="2"/>
      <color rgb="FF000000"/>
      <sz val="9"/>
    </font>
    <font>
      <name val="Arial CE"/>
      <charset val="238"/>
      <family val="2"/>
      <color rgb="FF0000CC"/>
      <sz val="8"/>
    </font>
    <font>
      <name val="Arial CE"/>
      <charset val="238"/>
      <family val="2"/>
      <b val="true"/>
      <color rgb="FF0000CC"/>
      <sz val="8"/>
    </font>
    <font>
      <name val="Arial CE"/>
      <charset val="238"/>
      <family val="2"/>
      <b val="true"/>
      <color rgb="FFC00000"/>
      <sz val="8"/>
    </font>
    <font>
      <name val="Arial CE"/>
      <charset val="238"/>
      <family val="2"/>
      <color rgb="FFC00000"/>
      <sz val="8"/>
    </font>
    <font>
      <name val="Arial Narrow"/>
      <charset val="238"/>
      <family val="2"/>
      <color rgb="FF000000"/>
      <sz val="8"/>
    </font>
    <font>
      <name val="Arial Narrow"/>
      <charset val="238"/>
      <family val="2"/>
      <sz val="9"/>
    </font>
    <font>
      <name val="Arial CE"/>
      <charset val="238"/>
      <family val="2"/>
      <b val="true"/>
      <sz val="7.5"/>
    </font>
    <font>
      <name val="Arial CE"/>
      <charset val="238"/>
      <family val="2"/>
      <b val="true"/>
      <sz val="8.25"/>
    </font>
    <font>
      <name val="Arial CE"/>
      <charset val="238"/>
      <family val="2"/>
      <sz val="8.25"/>
    </font>
    <font>
      <name val="Arial CE"/>
      <charset val="238"/>
      <family val="2"/>
      <sz val="8.5"/>
    </font>
    <font>
      <name val="Arial CE"/>
      <charset val="238"/>
      <family val="2"/>
      <b val="true"/>
      <sz val="8.5"/>
    </font>
    <font>
      <name val="Arial CE"/>
      <charset val="238"/>
      <family val="2"/>
      <color rgb="FFFF0000"/>
      <sz val="9"/>
    </font>
    <font>
      <name val="Arial CE"/>
      <charset val="238"/>
      <family val="2"/>
      <b val="true"/>
      <color rgb="FFFF0000"/>
      <sz val="9"/>
    </font>
    <font>
      <name val="Calibri"/>
      <charset val="238"/>
      <family val="2"/>
      <color rgb="FFFFFFFF"/>
      <sz val="12"/>
    </font>
    <font>
      <name val="Calibri"/>
      <charset val="238"/>
      <family val="2"/>
      <color rgb="FFFFFFFF"/>
      <sz val="9"/>
    </font>
    <font>
      <name val="Arial CE"/>
      <charset val="238"/>
      <family val="2"/>
      <b val="true"/>
      <color rgb="FFFF0000"/>
      <sz val="12"/>
    </font>
    <font>
      <name val="Arial CE"/>
      <charset val="238"/>
      <family val="2"/>
      <b val="true"/>
      <color rgb="FFC00000"/>
      <sz val="10"/>
    </font>
    <font>
      <name val="Arial CE"/>
      <charset val="238"/>
      <family val="2"/>
      <b val="true"/>
      <color rgb="FFA50021"/>
      <sz val="8"/>
    </font>
    <font>
      <name val="Calibri"/>
      <charset val="238"/>
      <family val="2"/>
      <b val="true"/>
      <color rgb="FFFFFFFF"/>
      <sz val="12"/>
    </font>
    <font>
      <name val="Calibri"/>
      <charset val="238"/>
      <family val="2"/>
      <color rgb="FFFFFFFF"/>
      <sz val="11"/>
    </font>
    <font>
      <name val="MS Sans Serif"/>
      <charset val="238"/>
      <family val="2"/>
      <sz val="8.5"/>
    </font>
    <font>
      <name val="Arial CE"/>
      <charset val="238"/>
      <family val="2"/>
      <b val="true"/>
      <color rgb="FF0066CC"/>
      <sz val="8.5"/>
    </font>
    <font>
      <name val="Arial CE"/>
      <charset val="238"/>
      <family val="2"/>
      <b val="true"/>
      <color rgb="FFFF0000"/>
      <sz val="8.5"/>
    </font>
    <font>
      <name val="Arial CE"/>
      <charset val="238"/>
      <family val="2"/>
      <color rgb="FF0000FF"/>
      <sz val="8.5"/>
    </font>
    <font>
      <name val="Arial CE"/>
      <charset val="238"/>
      <family val="2"/>
      <b val="true"/>
      <color rgb="FF0000FF"/>
      <sz val="8.5"/>
    </font>
    <font>
      <name val="Arial CE"/>
      <charset val="238"/>
      <family val="2"/>
      <color rgb="FFFF0000"/>
      <sz val="8.5"/>
    </font>
    <font>
      <name val="Arial"/>
      <charset val="238"/>
      <family val="2"/>
      <color rgb="FFFF0000"/>
      <sz val="8.5"/>
    </font>
    <font>
      <name val="Arial"/>
      <charset val="238"/>
      <family val="2"/>
      <b val="true"/>
      <color rgb="FFFF0000"/>
      <sz val="8.5"/>
    </font>
    <font>
      <name val="Arial Narrow"/>
      <charset val="238"/>
      <family val="2"/>
      <color rgb="FFFFFFFF"/>
      <sz val="8"/>
    </font>
    <font>
      <name val="Arial CE"/>
      <charset val="238"/>
      <family val="2"/>
      <color rgb="FFFFFFFF"/>
      <sz val="8"/>
    </font>
  </fonts>
  <fills count="16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CCFFCC"/>
        <bgColor rgb="FFCCFFFF"/>
      </patternFill>
    </fill>
    <fill>
      <patternFill patternType="solid">
        <fgColor rgb="FF0000CC"/>
        <bgColor rgb="FF0000FF"/>
      </patternFill>
    </fill>
    <fill>
      <patternFill patternType="solid">
        <fgColor rgb="FF006600"/>
        <bgColor rgb="FF008000"/>
      </patternFill>
    </fill>
    <fill>
      <patternFill patternType="solid">
        <fgColor rgb="FFCCFFFF"/>
        <bgColor rgb="FFCCFFCC"/>
      </patternFill>
    </fill>
    <fill>
      <patternFill patternType="solid">
        <fgColor rgb="FFCCCCFF"/>
        <bgColor rgb="FFD9D9D9"/>
      </patternFill>
    </fill>
    <fill>
      <patternFill patternType="solid">
        <fgColor rgb="FFDDDDDD"/>
        <bgColor rgb="FFD9D9D9"/>
      </patternFill>
    </fill>
    <fill>
      <patternFill patternType="solid">
        <fgColor rgb="FF99FF66"/>
        <bgColor rgb="FFCCFF99"/>
      </patternFill>
    </fill>
    <fill>
      <patternFill patternType="solid">
        <fgColor rgb="FFCCFF99"/>
        <bgColor rgb="FFCCFFCC"/>
      </patternFill>
    </fill>
    <fill>
      <patternFill patternType="solid">
        <fgColor rgb="FFFFFFFF"/>
        <bgColor rgb="FFF2F2F2"/>
      </patternFill>
    </fill>
    <fill>
      <patternFill patternType="solid">
        <fgColor rgb="FFFFFF99"/>
        <bgColor rgb="FFFFFFCC"/>
      </patternFill>
    </fill>
    <fill>
      <patternFill patternType="solid">
        <fgColor rgb="FF99CCFF"/>
        <bgColor rgb="FFCCCCFF"/>
      </patternFill>
    </fill>
    <fill>
      <patternFill patternType="solid">
        <fgColor rgb="FFC0C0C0"/>
        <bgColor rgb="FFC3D69B"/>
      </patternFill>
    </fill>
    <fill>
      <patternFill patternType="solid">
        <fgColor rgb="FFFFFF00"/>
        <bgColor rgb="FFFFCC00"/>
      </patternFill>
    </fill>
  </fills>
  <borders count="23">
    <border diagonalDown="false" diagonalUp="false">
      <left/>
      <right/>
      <top/>
      <bottom/>
      <diagonal/>
    </border>
    <border diagonalDown="false" diagonalUp="false">
      <left style="thick"/>
      <right style="thick"/>
      <top style="thick"/>
      <bottom style="thick"/>
      <diagonal/>
    </border>
    <border diagonalDown="false" diagonalUp="false">
      <left/>
      <right/>
      <top/>
      <bottom style="thick"/>
      <diagonal/>
    </border>
    <border diagonalDown="false" diagonalUp="false">
      <left style="thick"/>
      <right style="thick"/>
      <top/>
      <bottom/>
      <diagonal/>
    </border>
    <border diagonalDown="false" diagonalUp="false">
      <left/>
      <right style="thick"/>
      <top/>
      <bottom/>
      <diagonal/>
    </border>
    <border diagonalDown="false" diagonalUp="false">
      <left style="thick"/>
      <right/>
      <top/>
      <bottom/>
      <diagonal/>
    </border>
    <border diagonalDown="false" diagonalUp="false">
      <left/>
      <right/>
      <top style="thick"/>
      <bottom/>
      <diagonal/>
    </border>
    <border diagonalDown="false" diagonalUp="false">
      <left style="thick"/>
      <right/>
      <top style="thick"/>
      <bottom/>
      <diagonal/>
    </border>
    <border diagonalDown="false" diagonalUp="false">
      <left/>
      <right style="thick"/>
      <top style="thick"/>
      <bottom/>
      <diagonal/>
    </border>
    <border diagonalDown="false" diagonalUp="false">
      <left style="thick"/>
      <right style="thick"/>
      <top style="thick"/>
      <bottom/>
      <diagonal/>
    </border>
    <border diagonalDown="false" diagonalUp="false">
      <left style="thick"/>
      <right/>
      <top/>
      <bottom style="thick"/>
      <diagonal/>
    </border>
    <border diagonalDown="false" diagonalUp="false">
      <left/>
      <right style="thick"/>
      <top/>
      <bottom style="thick"/>
      <diagonal/>
    </border>
    <border diagonalDown="false" diagonalUp="false">
      <left style="thick"/>
      <right style="thick"/>
      <top/>
      <bottom style="thick"/>
      <diagonal/>
    </border>
    <border diagonalDown="false" diagonalUp="false">
      <left style="thick"/>
      <right/>
      <top style="thick"/>
      <bottom style="thick"/>
      <diagonal/>
    </border>
    <border diagonalDown="false" diagonalUp="false">
      <left/>
      <right/>
      <top style="thick"/>
      <bottom style="thick"/>
      <diagonal/>
    </border>
    <border diagonalDown="false" diagonalUp="false">
      <left/>
      <right style="thick"/>
      <top style="thick"/>
      <bottom style="thick"/>
      <diagonal/>
    </border>
    <border diagonalDown="false" diagonalUp="false">
      <left style="thick">
        <color rgb="FFC3D69B"/>
      </left>
      <right style="thick">
        <color rgb="FFC3D69B"/>
      </right>
      <top style="thick">
        <color rgb="FFC3D69B"/>
      </top>
      <bottom style="thick">
        <color rgb="FFC3D69B"/>
      </bottom>
      <diagonal/>
    </border>
    <border diagonalDown="false" diagonalUp="false">
      <left/>
      <right/>
      <top style="thick">
        <color rgb="FFD9D9D9"/>
      </top>
      <bottom style="thick">
        <color rgb="FFD9D9D9"/>
      </bottom>
      <diagonal/>
    </border>
    <border diagonalDown="false" diagonalUp="false">
      <left/>
      <right style="thick">
        <color rgb="FFD9D9D9"/>
      </right>
      <top style="thick">
        <color rgb="FFD9D9D9"/>
      </top>
      <bottom style="thick">
        <color rgb="FFD9D9D9"/>
      </bottom>
      <diagonal/>
    </border>
    <border diagonalDown="false" diagonalUp="false">
      <left style="thick">
        <color rgb="FFD9D9D9"/>
      </left>
      <right style="thick">
        <color rgb="FFD9D9D9"/>
      </right>
      <top style="thick">
        <color rgb="FFD9D9D9"/>
      </top>
      <bottom style="thick">
        <color rgb="FFD9D9D9"/>
      </bottom>
      <diagonal/>
    </border>
    <border diagonalDown="false" diagonalUp="false">
      <left style="thick">
        <color rgb="FFF2F2F2"/>
      </left>
      <right style="thick">
        <color rgb="FFF2F2F2"/>
      </right>
      <top style="thick">
        <color rgb="FFF2F2F2"/>
      </top>
      <bottom style="thick">
        <color rgb="FFF2F2F2"/>
      </bottom>
      <diagonal/>
    </border>
    <border diagonalDown="false" diagonalUp="false">
      <left style="thick">
        <color rgb="FFF2F2F2"/>
      </left>
      <right style="thick">
        <color rgb="FFF2F2F2"/>
      </right>
      <top style="thick">
        <color rgb="FFF2F2F2"/>
      </top>
      <bottom/>
      <diagonal/>
    </border>
    <border diagonalDown="false" diagonalUp="false">
      <left/>
      <right/>
      <top style="thick">
        <color rgb="FFF2F2F2"/>
      </top>
      <bottom style="thick">
        <color rgb="FFF2F2F2"/>
      </bottom>
      <diagonal/>
    </border>
  </borders>
  <cellStyleXfs count="3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  <xf applyAlignment="true" applyBorder="true" applyFont="true" applyProtection="true" borderId="0" fillId="0" fontId="12" numFmtId="164">
      <alignment horizontal="general" indent="0" shrinkToFit="false" textRotation="0" vertical="bottom" wrapText="false"/>
      <protection hidden="false" locked="true"/>
    </xf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true" applyBorder="true" applyFont="true" applyProtection="true" borderId="0" fillId="0" fontId="4" numFmtId="164">
      <alignment horizontal="general" indent="0" shrinkToFit="false" textRotation="0" vertical="bottom" wrapText="false"/>
      <protection hidden="false" locked="true"/>
    </xf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true" applyBorder="true" applyFont="true" applyProtection="true" borderId="0" fillId="0" fontId="34" numFmtId="164">
      <alignment horizontal="right" indent="0" shrinkToFit="false" textRotation="0" vertical="top" wrapText="false"/>
      <protection hidden="false" locked="true"/>
    </xf>
    <xf applyAlignment="true" applyBorder="true" applyFont="true" applyProtection="true" borderId="0" fillId="0" fontId="47" numFmtId="164">
      <alignment horizontal="general" indent="0" shrinkToFit="false" textRotation="0" vertical="bottom" wrapText="false"/>
      <protection hidden="false" locked="true"/>
    </xf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</cellStyleXfs>
  <cellXfs count="878">
    <xf applyAlignment="false" applyBorder="false" applyFont="false" applyProtection="false" borderId="0" fillId="0" fontId="0" numFmtId="164" xfId="0">
      <alignment horizontal="general" indent="0" shrinkToFit="false" textRotation="0" vertical="bottom" wrapText="false"/>
      <protection hidden="false" locked="true"/>
    </xf>
    <xf applyAlignment="false" applyBorder="false" applyFont="false" applyProtection="true" borderId="0" fillId="0" fontId="0" numFmtId="164" xfId="0">
      <alignment horizontal="general" indent="0" shrinkToFit="false" textRotation="0" vertical="bottom" wrapText="false"/>
      <protection hidden="true" locked="false"/>
    </xf>
    <xf applyAlignment="true" applyBorder="false" applyFont="true" applyProtection="true" borderId="0" fillId="0" fontId="4" numFmtId="165" xfId="21">
      <alignment horizontal="center" indent="0" shrinkToFit="false" textRotation="0" vertical="bottom" wrapText="false"/>
      <protection hidden="true" locked="false"/>
    </xf>
    <xf applyAlignment="true" applyBorder="false" applyFont="true" applyProtection="true" borderId="0" fillId="0" fontId="5" numFmtId="165" xfId="21">
      <alignment horizontal="general" indent="0" shrinkToFit="false" textRotation="0" vertical="bottom" wrapText="false"/>
      <protection hidden="true" locked="false"/>
    </xf>
    <xf applyAlignment="true" applyBorder="false" applyFont="true" applyProtection="true" borderId="0" fillId="0" fontId="6" numFmtId="165" xfId="21">
      <alignment horizontal="center" indent="0" shrinkToFit="false" textRotation="0" vertical="bottom" wrapText="false"/>
      <protection hidden="true" locked="false"/>
    </xf>
    <xf applyAlignment="true" applyBorder="true" applyFont="true" applyProtection="true" borderId="0" fillId="0" fontId="4" numFmtId="165" xfId="21">
      <alignment horizontal="center" indent="0" shrinkToFit="false" textRotation="0" vertical="bottom" wrapText="false"/>
      <protection hidden="true" locked="false"/>
    </xf>
    <xf applyAlignment="true" applyBorder="true" applyFont="true" applyProtection="true" borderId="0" fillId="0" fontId="7" numFmtId="165" xfId="21">
      <alignment horizontal="center" indent="0" shrinkToFit="false" textRotation="0" vertical="bottom" wrapText="false"/>
      <protection hidden="true" locked="false"/>
    </xf>
    <xf applyAlignment="true" applyBorder="true" applyFont="true" applyProtection="true" borderId="0" fillId="0" fontId="8" numFmtId="165" xfId="21">
      <alignment horizontal="center" indent="0" shrinkToFit="false" textRotation="0" vertical="bottom" wrapText="false"/>
      <protection hidden="true" locked="false"/>
    </xf>
    <xf applyAlignment="true" applyBorder="true" applyFont="true" applyProtection="true" borderId="0" fillId="2" fontId="9" numFmtId="165" xfId="21">
      <alignment horizontal="right" indent="0" shrinkToFit="false" textRotation="0" vertical="bottom" wrapText="false"/>
      <protection hidden="true" locked="false"/>
    </xf>
    <xf applyAlignment="true" applyBorder="false" applyFont="true" applyProtection="true" borderId="0" fillId="0" fontId="9" numFmtId="165" xfId="21">
      <alignment horizontal="general" indent="0" shrinkToFit="false" textRotation="0" vertical="bottom" wrapText="false"/>
      <protection hidden="true" locked="false"/>
    </xf>
    <xf applyAlignment="true" applyBorder="true" applyFont="true" applyProtection="true" borderId="0" fillId="0" fontId="9" numFmtId="165" xfId="21">
      <alignment horizontal="left" indent="0" shrinkToFit="false" textRotation="0" vertical="bottom" wrapText="false"/>
      <protection hidden="true" locked="true"/>
    </xf>
    <xf applyAlignment="true" applyBorder="false" applyFont="true" applyProtection="true" borderId="0" fillId="0" fontId="6" numFmtId="165" xfId="21">
      <alignment horizontal="general" indent="0" shrinkToFit="false" textRotation="0" vertical="bottom" wrapText="false"/>
      <protection hidden="true" locked="false"/>
    </xf>
    <xf applyAlignment="true" applyBorder="true" applyFont="true" applyProtection="true" borderId="0" fillId="0" fontId="9" numFmtId="165" xfId="21">
      <alignment horizontal="general" indent="0" shrinkToFit="false" textRotation="0" vertical="bottom" wrapText="false"/>
      <protection hidden="true" locked="false"/>
    </xf>
    <xf applyAlignment="true" applyBorder="true" applyFont="true" applyProtection="true" borderId="0" fillId="0" fontId="9" numFmtId="165" xfId="21">
      <alignment horizontal="center" indent="0" shrinkToFit="false" textRotation="0" vertical="bottom" wrapText="false"/>
      <protection hidden="true" locked="false"/>
    </xf>
    <xf applyAlignment="true" applyBorder="false" applyFont="true" applyProtection="true" borderId="0" fillId="0" fontId="8" numFmtId="165" xfId="21">
      <alignment horizontal="general" indent="0" shrinkToFit="false" textRotation="0" vertical="bottom" wrapText="false"/>
      <protection hidden="true" locked="false"/>
    </xf>
    <xf applyAlignment="true" applyBorder="true" applyFont="true" applyProtection="true" borderId="1" fillId="0" fontId="6" numFmtId="165" xfId="21">
      <alignment horizontal="center" indent="0" shrinkToFit="false" textRotation="0" vertical="bottom" wrapText="false"/>
      <protection hidden="true" locked="false"/>
    </xf>
    <xf applyAlignment="true" applyBorder="false" applyFont="true" applyProtection="true" borderId="0" fillId="0" fontId="4" numFmtId="165" xfId="21">
      <alignment horizontal="general" indent="0" shrinkToFit="false" textRotation="0" vertical="bottom" wrapText="false"/>
      <protection hidden="true" locked="false"/>
    </xf>
    <xf applyAlignment="true" applyBorder="true" applyFont="true" applyProtection="true" borderId="0" fillId="0" fontId="5" numFmtId="165" xfId="21">
      <alignment horizontal="general" indent="0" shrinkToFit="false" textRotation="0" vertical="bottom" wrapText="false"/>
      <protection hidden="true" locked="false"/>
    </xf>
    <xf applyAlignment="true" applyBorder="true" applyFont="true" applyProtection="true" borderId="0" fillId="0" fontId="5" numFmtId="165" xfId="21">
      <alignment horizontal="left" indent="0" shrinkToFit="false" textRotation="0" vertical="bottom" wrapText="false"/>
      <protection hidden="true" locked="false"/>
    </xf>
    <xf applyAlignment="true" applyBorder="false" applyFont="true" applyProtection="true" borderId="0" fillId="0" fontId="5" numFmtId="165" xfId="21">
      <alignment horizontal="center" indent="0" shrinkToFit="false" textRotation="0" vertical="bottom" wrapText="false"/>
      <protection hidden="true" locked="false"/>
    </xf>
    <xf applyAlignment="true" applyBorder="true" applyFont="true" applyProtection="true" borderId="0" fillId="0" fontId="7" numFmtId="165" xfId="21">
      <alignment horizontal="general" indent="0" shrinkToFit="false" textRotation="0" vertical="bottom" wrapText="false"/>
      <protection hidden="true" locked="false"/>
    </xf>
    <xf applyAlignment="true" applyBorder="true" applyFont="true" applyProtection="true" borderId="2" fillId="0" fontId="10" numFmtId="165" xfId="21">
      <alignment horizontal="general" indent="0" shrinkToFit="false" textRotation="0" vertical="bottom" wrapText="false"/>
      <protection hidden="true" locked="false"/>
    </xf>
    <xf applyAlignment="true" applyBorder="false" applyFont="true" applyProtection="true" borderId="0" fillId="0" fontId="10" numFmtId="165" xfId="21">
      <alignment horizontal="center" indent="0" shrinkToFit="false" textRotation="0" vertical="bottom" wrapText="false"/>
      <protection hidden="true" locked="false"/>
    </xf>
    <xf applyAlignment="true" applyBorder="true" applyFont="true" applyProtection="true" borderId="2" fillId="0" fontId="10" numFmtId="165" xfId="21">
      <alignment horizontal="left" indent="0" shrinkToFit="false" textRotation="0" vertical="bottom" wrapText="false"/>
      <protection hidden="true" locked="false"/>
    </xf>
    <xf applyAlignment="true" applyBorder="true" applyFont="true" applyProtection="true" borderId="0" fillId="0" fontId="10" numFmtId="165" xfId="21">
      <alignment horizontal="center" indent="0" shrinkToFit="false" textRotation="0" vertical="bottom" wrapText="false"/>
      <protection hidden="true" locked="false"/>
    </xf>
    <xf applyAlignment="true" applyBorder="true" applyFont="true" applyProtection="true" borderId="1" fillId="0" fontId="6" numFmtId="165" xfId="21">
      <alignment horizontal="center" indent="0" shrinkToFit="false" textRotation="0" vertical="center" wrapText="false"/>
      <protection hidden="true" locked="false"/>
    </xf>
    <xf applyAlignment="true" applyBorder="true" applyFont="true" applyProtection="true" borderId="1" fillId="0" fontId="6" numFmtId="165" xfId="21">
      <alignment horizontal="center" indent="0" shrinkToFit="false" textRotation="0" vertical="center" wrapText="false"/>
      <protection hidden="true" locked="true"/>
    </xf>
    <xf applyAlignment="true" applyBorder="true" applyFont="true" applyProtection="true" borderId="3" fillId="0" fontId="4" numFmtId="165" xfId="21">
      <alignment horizontal="center" indent="0" shrinkToFit="false" textRotation="0" vertical="bottom" wrapText="false"/>
      <protection hidden="true" locked="false"/>
    </xf>
    <xf applyAlignment="true" applyBorder="true" applyFont="true" applyProtection="true" borderId="0" fillId="0" fontId="6" numFmtId="165" xfId="21">
      <alignment horizontal="center" indent="0" shrinkToFit="false" textRotation="0" vertical="center" wrapText="false"/>
      <protection hidden="true" locked="false"/>
    </xf>
    <xf applyAlignment="true" applyBorder="true" applyFont="true" applyProtection="true" borderId="0" fillId="0" fontId="6" numFmtId="165" xfId="21">
      <alignment horizontal="center" indent="0" shrinkToFit="false" textRotation="0" vertical="center" wrapText="false"/>
      <protection hidden="true" locked="true"/>
    </xf>
    <xf applyAlignment="true" applyBorder="true" applyFont="true" applyProtection="true" borderId="4" fillId="0" fontId="10" numFmtId="165" xfId="21">
      <alignment horizontal="center" indent="0" shrinkToFit="false" textRotation="0" vertical="bottom" wrapText="false"/>
      <protection hidden="true" locked="false"/>
    </xf>
    <xf applyAlignment="true" applyBorder="true" applyFont="true" applyProtection="true" borderId="0" fillId="0" fontId="4" numFmtId="165" xfId="21">
      <alignment horizontal="left" indent="0" shrinkToFit="false" textRotation="0" vertical="bottom" wrapText="false"/>
      <protection hidden="true" locked="false"/>
    </xf>
    <xf applyAlignment="true" applyBorder="true" applyFont="true" applyProtection="true" borderId="1" fillId="0" fontId="10" numFmtId="165" xfId="21">
      <alignment horizontal="center" indent="0" shrinkToFit="false" textRotation="0" vertical="bottom" wrapText="false"/>
      <protection hidden="true" locked="false"/>
    </xf>
    <xf applyAlignment="true" applyBorder="true" applyFont="true" applyProtection="true" borderId="1" fillId="0" fontId="4" numFmtId="165" xfId="21">
      <alignment horizontal="center" indent="0" shrinkToFit="false" textRotation="0" vertical="bottom" wrapText="false"/>
      <protection hidden="true" locked="false"/>
    </xf>
    <xf applyAlignment="true" applyBorder="true" applyFont="true" applyProtection="true" borderId="5" fillId="0" fontId="4" numFmtId="165" xfId="21">
      <alignment horizontal="left" indent="0" shrinkToFit="false" textRotation="0" vertical="bottom" wrapText="false"/>
      <protection hidden="true" locked="false"/>
    </xf>
    <xf applyAlignment="true" applyBorder="true" applyFont="true" applyProtection="true" borderId="0" fillId="0" fontId="6" numFmtId="165" xfId="21">
      <alignment horizontal="center" indent="0" shrinkToFit="false" textRotation="0" vertical="top" wrapText="false"/>
      <protection hidden="true" locked="false"/>
    </xf>
    <xf applyAlignment="true" applyBorder="false" applyFont="false" applyProtection="true" borderId="0" fillId="0" fontId="0" numFmtId="164" xfId="0">
      <alignment horizontal="general" indent="0" shrinkToFit="false" textRotation="0" vertical="bottom" wrapText="false"/>
      <protection hidden="true" locked="false"/>
    </xf>
    <xf applyAlignment="true" applyBorder="true" applyFont="true" applyProtection="true" borderId="0" fillId="0" fontId="10" numFmtId="165" xfId="21">
      <alignment horizontal="left" indent="0" shrinkToFit="false" textRotation="0" vertical="bottom" wrapText="false"/>
      <protection hidden="true" locked="false"/>
    </xf>
    <xf applyAlignment="true" applyBorder="true" applyFont="true" applyProtection="true" borderId="2" fillId="0" fontId="4" numFmtId="165" xfId="21">
      <alignment horizontal="left" indent="0" shrinkToFit="false" textRotation="0" vertical="bottom" wrapText="false"/>
      <protection hidden="true" locked="false"/>
    </xf>
    <xf applyAlignment="true" applyBorder="true" applyFont="true" applyProtection="true" borderId="2" fillId="0" fontId="4" numFmtId="165" xfId="21">
      <alignment horizontal="center" indent="0" shrinkToFit="false" textRotation="0" vertical="bottom" wrapText="false"/>
      <protection hidden="true" locked="false"/>
    </xf>
    <xf applyAlignment="true" applyBorder="true" applyFont="true" applyProtection="true" borderId="1" fillId="0" fontId="10" numFmtId="165" xfId="21">
      <alignment horizontal="left" indent="0" shrinkToFit="false" textRotation="0" vertical="bottom" wrapText="false"/>
      <protection hidden="true" locked="true"/>
    </xf>
    <xf applyAlignment="true" applyBorder="false" applyFont="true" applyProtection="true" borderId="0" fillId="0" fontId="4" numFmtId="165" xfId="21">
      <alignment horizontal="center" indent="0" shrinkToFit="false" textRotation="0" vertical="bottom" wrapText="false"/>
      <protection hidden="true" locked="true"/>
    </xf>
    <xf applyAlignment="true" applyBorder="true" applyFont="true" applyProtection="true" borderId="1" fillId="0" fontId="4" numFmtId="165" xfId="21">
      <alignment horizontal="left" indent="0" shrinkToFit="false" textRotation="0" vertical="top" wrapText="true"/>
      <protection hidden="true" locked="false"/>
    </xf>
    <xf applyAlignment="true" applyBorder="true" applyFont="true" applyProtection="true" borderId="0" fillId="0" fontId="10" numFmtId="165" xfId="21">
      <alignment horizontal="general" indent="0" shrinkToFit="false" textRotation="0" vertical="bottom" wrapText="false"/>
      <protection hidden="true" locked="false"/>
    </xf>
    <xf applyAlignment="true" applyBorder="true" applyFont="true" applyProtection="true" borderId="1" fillId="0" fontId="4" numFmtId="165" xfId="21">
      <alignment horizontal="left" indent="0" shrinkToFit="false" textRotation="0" vertical="bottom" wrapText="false"/>
      <protection hidden="true" locked="false"/>
    </xf>
    <xf applyAlignment="true" applyBorder="true" applyFont="true" applyProtection="true" borderId="1" fillId="0" fontId="6" numFmtId="165" xfId="21">
      <alignment horizontal="left" indent="0" shrinkToFit="false" textRotation="0" vertical="center" wrapText="false"/>
      <protection hidden="true" locked="false"/>
    </xf>
    <xf applyAlignment="true" applyBorder="false" applyFont="true" applyProtection="true" borderId="0" fillId="0" fontId="4" numFmtId="165" xfId="21">
      <alignment horizontal="left" indent="0" shrinkToFit="false" textRotation="0" vertical="bottom" wrapText="false"/>
      <protection hidden="true" locked="false"/>
    </xf>
    <xf applyAlignment="true" applyBorder="true" applyFont="true" applyProtection="true" borderId="3" fillId="0" fontId="6" numFmtId="165" xfId="21">
      <alignment horizontal="center" indent="0" shrinkToFit="false" textRotation="0" vertical="center" wrapText="false"/>
      <protection hidden="true" locked="false"/>
    </xf>
    <xf applyAlignment="true" applyBorder="true" applyFont="true" applyProtection="true" borderId="5" fillId="0" fontId="6" numFmtId="165" xfId="21">
      <alignment horizontal="center" indent="0" shrinkToFit="false" textRotation="0" vertical="center" wrapText="false"/>
      <protection hidden="true" locked="false"/>
    </xf>
    <xf applyAlignment="true" applyBorder="true" applyFont="true" applyProtection="true" borderId="4" fillId="0" fontId="6" numFmtId="165" xfId="21">
      <alignment horizontal="center" indent="0" shrinkToFit="false" textRotation="0" vertical="center" wrapText="false"/>
      <protection hidden="true" locked="false"/>
    </xf>
    <xf applyAlignment="true" applyBorder="true" applyFont="true" applyProtection="true" borderId="6" fillId="0" fontId="4" numFmtId="165" xfId="21">
      <alignment horizontal="left" indent="0" shrinkToFit="false" textRotation="0" vertical="bottom" wrapText="false"/>
      <protection hidden="true" locked="false"/>
    </xf>
    <xf applyAlignment="true" applyBorder="true" applyFont="false" applyProtection="true" borderId="1" fillId="0" fontId="12" numFmtId="165" xfId="20">
      <alignment horizontal="left" indent="0" shrinkToFit="false" textRotation="0" vertical="bottom" wrapText="false"/>
      <protection hidden="true" locked="false"/>
    </xf>
    <xf applyAlignment="true" applyBorder="true" applyFont="true" applyProtection="true" borderId="7" fillId="0" fontId="4" numFmtId="165" xfId="21">
      <alignment horizontal="left" indent="0" shrinkToFit="false" textRotation="0" vertical="top" wrapText="false"/>
      <protection hidden="true" locked="false"/>
    </xf>
    <xf applyAlignment="true" applyBorder="true" applyFont="true" applyProtection="true" borderId="6" fillId="0" fontId="4" numFmtId="165" xfId="21">
      <alignment horizontal="left" indent="0" shrinkToFit="false" textRotation="0" vertical="top" wrapText="false"/>
      <protection hidden="true" locked="false"/>
    </xf>
    <xf applyAlignment="true" applyBorder="true" applyFont="true" applyProtection="true" borderId="8" fillId="0" fontId="4" numFmtId="165" xfId="21">
      <alignment horizontal="left" indent="0" shrinkToFit="false" textRotation="0" vertical="top" wrapText="false"/>
      <protection hidden="true" locked="false"/>
    </xf>
    <xf applyAlignment="true" applyBorder="true" applyFont="true" applyProtection="true" borderId="9" fillId="0" fontId="4" numFmtId="165" xfId="21">
      <alignment horizontal="general" indent="0" shrinkToFit="false" textRotation="0" vertical="top" wrapText="true"/>
      <protection hidden="true" locked="false"/>
    </xf>
    <xf applyAlignment="true" applyBorder="true" applyFont="true" applyProtection="true" borderId="5" fillId="0" fontId="4" numFmtId="165" xfId="21">
      <alignment horizontal="left" indent="0" shrinkToFit="false" textRotation="0" vertical="top" wrapText="false"/>
      <protection hidden="true" locked="false"/>
    </xf>
    <xf applyAlignment="true" applyBorder="true" applyFont="true" applyProtection="true" borderId="0" fillId="0" fontId="4" numFmtId="165" xfId="21">
      <alignment horizontal="left" indent="0" shrinkToFit="false" textRotation="0" vertical="top" wrapText="false"/>
      <protection hidden="true" locked="false"/>
    </xf>
    <xf applyAlignment="true" applyBorder="true" applyFont="true" applyProtection="true" borderId="4" fillId="0" fontId="4" numFmtId="165" xfId="21">
      <alignment horizontal="left" indent="0" shrinkToFit="false" textRotation="0" vertical="top" wrapText="false"/>
      <protection hidden="true" locked="false"/>
    </xf>
    <xf applyAlignment="true" applyBorder="true" applyFont="true" applyProtection="true" borderId="1" fillId="0" fontId="4" numFmtId="165" xfId="21">
      <alignment horizontal="left" indent="0" shrinkToFit="false" textRotation="0" vertical="top" wrapText="false"/>
      <protection hidden="true" locked="false"/>
    </xf>
    <xf applyAlignment="true" applyBorder="true" applyFont="true" applyProtection="true" borderId="10" fillId="0" fontId="4" numFmtId="165" xfId="21">
      <alignment horizontal="left" indent="0" shrinkToFit="false" textRotation="0" vertical="top" wrapText="false"/>
      <protection hidden="true" locked="false"/>
    </xf>
    <xf applyAlignment="true" applyBorder="true" applyFont="true" applyProtection="true" borderId="2" fillId="0" fontId="4" numFmtId="165" xfId="21">
      <alignment horizontal="left" indent="0" shrinkToFit="false" textRotation="0" vertical="top" wrapText="false"/>
      <protection hidden="true" locked="false"/>
    </xf>
    <xf applyAlignment="true" applyBorder="true" applyFont="true" applyProtection="true" borderId="11" fillId="0" fontId="4" numFmtId="165" xfId="21">
      <alignment horizontal="left" indent="0" shrinkToFit="false" textRotation="0" vertical="top" wrapText="false"/>
      <protection hidden="true" locked="false"/>
    </xf>
    <xf applyAlignment="true" applyBorder="true" applyFont="true" applyProtection="true" borderId="0" fillId="0" fontId="6" numFmtId="165" xfId="21">
      <alignment horizontal="center" indent="0" shrinkToFit="false" textRotation="0" vertical="bottom" wrapText="false"/>
      <protection hidden="true" locked="false"/>
    </xf>
    <xf applyAlignment="true" applyBorder="true" applyFont="true" applyProtection="true" borderId="12" fillId="0" fontId="4" numFmtId="165" xfId="21">
      <alignment horizontal="center" indent="0" shrinkToFit="false" textRotation="0" vertical="center" wrapText="true"/>
      <protection hidden="true" locked="false"/>
    </xf>
    <xf applyAlignment="true" applyBorder="true" applyFont="true" applyProtection="true" borderId="0" fillId="0" fontId="13" numFmtId="165" xfId="21">
      <alignment horizontal="left" indent="0" shrinkToFit="false" textRotation="0" vertical="bottom" wrapText="false"/>
      <protection hidden="true" locked="false"/>
    </xf>
    <xf applyAlignment="true" applyBorder="false" applyFont="true" applyProtection="true" borderId="0" fillId="0" fontId="11" numFmtId="165" xfId="21">
      <alignment horizontal="center" indent="0" shrinkToFit="false" textRotation="0" vertical="bottom" wrapText="false"/>
      <protection hidden="true" locked="false"/>
    </xf>
    <xf applyAlignment="true" applyBorder="false" applyFont="false" applyProtection="false" borderId="0" fillId="0" fontId="0" numFmtId="164" xfId="0">
      <alignment horizontal="general" indent="0" shrinkToFit="false" textRotation="0" vertical="bottom" wrapText="false"/>
      <protection hidden="false" locked="true"/>
    </xf>
    <xf applyAlignment="true" applyBorder="true" applyFont="true" applyProtection="true" borderId="1" fillId="0" fontId="10" numFmtId="165" xfId="21">
      <alignment horizontal="left" indent="0" shrinkToFit="false" textRotation="0" vertical="bottom" wrapText="false"/>
      <protection hidden="true" locked="false"/>
    </xf>
    <xf applyAlignment="true" applyBorder="true" applyFont="true" applyProtection="true" borderId="0" fillId="0" fontId="4" numFmtId="165" xfId="21">
      <alignment horizontal="center" indent="0" shrinkToFit="false" textRotation="0" vertical="bottom" wrapText="false"/>
      <protection hidden="true" locked="true"/>
    </xf>
    <xf applyAlignment="true" applyBorder="true" applyFont="true" applyProtection="true" borderId="0" fillId="0" fontId="10" numFmtId="165" xfId="21">
      <alignment horizontal="left" indent="0" shrinkToFit="false" textRotation="0" vertical="bottom" wrapText="false"/>
      <protection hidden="true" locked="true"/>
    </xf>
    <xf applyAlignment="true" applyBorder="true" applyFont="true" applyProtection="true" borderId="0" fillId="0" fontId="13" numFmtId="165" xfId="21">
      <alignment horizontal="left" indent="0" shrinkToFit="false" textRotation="0" vertical="bottom" wrapText="false"/>
      <protection hidden="true" locked="true"/>
    </xf>
    <xf applyAlignment="false" applyBorder="false" applyFont="false" applyProtection="true" borderId="0" fillId="0" fontId="0" numFmtId="164" xfId="0">
      <alignment horizontal="general" indent="0" shrinkToFit="false" textRotation="0" vertical="bottom" wrapText="false"/>
      <protection hidden="true" locked="true"/>
    </xf>
    <xf applyAlignment="false" applyBorder="true" applyFont="false" applyProtection="true" borderId="7" fillId="0" fontId="0" numFmtId="164" xfId="0">
      <alignment horizontal="general" indent="0" shrinkToFit="false" textRotation="0" vertical="bottom" wrapText="false"/>
      <protection hidden="true" locked="true"/>
    </xf>
    <xf applyAlignment="false" applyBorder="true" applyFont="false" applyProtection="true" borderId="6" fillId="0" fontId="0" numFmtId="164" xfId="0">
      <alignment horizontal="general" indent="0" shrinkToFit="false" textRotation="0" vertical="bottom" wrapText="false"/>
      <protection hidden="true" locked="true"/>
    </xf>
    <xf applyAlignment="false" applyBorder="true" applyFont="false" applyProtection="true" borderId="8" fillId="0" fontId="0" numFmtId="164" xfId="0">
      <alignment horizontal="general" indent="0" shrinkToFit="false" textRotation="0" vertical="bottom" wrapText="false"/>
      <protection hidden="true" locked="true"/>
    </xf>
    <xf applyAlignment="false" applyBorder="false" applyFont="false" applyProtection="true" borderId="0" fillId="0" fontId="0" numFmtId="165" xfId="0">
      <alignment horizontal="general" indent="0" shrinkToFit="false" textRotation="0" vertical="bottom" wrapText="false"/>
      <protection hidden="true" locked="true"/>
    </xf>
    <xf applyAlignment="false" applyBorder="false" applyFont="true" applyProtection="true" borderId="0" fillId="0" fontId="4" numFmtId="164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0" fillId="0" fontId="14" numFmtId="164" xfId="0">
      <alignment horizontal="center" indent="0" shrinkToFit="false" textRotation="0" vertical="center" wrapText="false"/>
      <protection hidden="true" locked="true"/>
    </xf>
    <xf applyAlignment="false" applyBorder="true" applyFont="true" applyProtection="true" borderId="13" fillId="0" fontId="0" numFmtId="164" xfId="0">
      <alignment horizontal="general" indent="0" shrinkToFit="false" textRotation="0" vertical="bottom" wrapText="false"/>
      <protection hidden="true" locked="true"/>
    </xf>
    <xf applyAlignment="false" applyBorder="true" applyFont="false" applyProtection="true" borderId="14" fillId="0" fontId="0" numFmtId="164" xfId="0">
      <alignment horizontal="general" indent="0" shrinkToFit="false" textRotation="0" vertical="bottom" wrapText="false"/>
      <protection hidden="true" locked="true"/>
    </xf>
    <xf applyAlignment="false" applyBorder="true" applyFont="false" applyProtection="true" borderId="15" fillId="0" fontId="0" numFmtId="164" xfId="0">
      <alignment horizontal="general" indent="0" shrinkToFit="false" textRotation="0" vertical="bottom" wrapText="false"/>
      <protection hidden="true" locked="true"/>
    </xf>
    <xf applyAlignment="false" applyBorder="false" applyFont="true" applyProtection="true" borderId="0" fillId="0" fontId="15" numFmtId="164" xfId="0">
      <alignment horizontal="general" indent="0" shrinkToFit="false" textRotation="0" vertical="bottom" wrapText="false"/>
      <protection hidden="true" locked="true"/>
    </xf>
    <xf applyAlignment="false" applyBorder="false" applyFont="false" applyProtection="true" borderId="0" fillId="3" fontId="0" numFmtId="164" xfId="0">
      <alignment horizontal="general" indent="0" shrinkToFit="false" textRotation="0" vertical="bottom" wrapText="false"/>
      <protection hidden="true" locked="true"/>
    </xf>
    <xf applyAlignment="false" applyBorder="false" applyFont="true" applyProtection="true" borderId="0" fillId="0" fontId="0" numFmtId="164" xfId="0">
      <alignment horizontal="general" indent="0" shrinkToFit="false" textRotation="0" vertical="bottom" wrapText="false"/>
      <protection hidden="true" locked="true"/>
    </xf>
    <xf applyAlignment="false" applyBorder="false" applyFont="true" applyProtection="true" borderId="0" fillId="3" fontId="0" numFmtId="164" xfId="0">
      <alignment horizontal="general" indent="0" shrinkToFit="false" textRotation="0" vertical="bottom" wrapText="false"/>
      <protection hidden="true" locked="true"/>
    </xf>
    <xf applyAlignment="false" applyBorder="false" applyFont="true" applyProtection="true" borderId="0" fillId="3" fontId="15" numFmtId="164" xfId="0">
      <alignment horizontal="general" indent="0" shrinkToFit="false" textRotation="0" vertical="bottom" wrapText="false"/>
      <protection hidden="true" locked="true"/>
    </xf>
    <xf applyAlignment="true" applyBorder="false" applyFont="true" applyProtection="true" borderId="0" fillId="3" fontId="16" numFmtId="164" xfId="0">
      <alignment horizontal="center" indent="0" shrinkToFit="false" textRotation="0" vertical="center" wrapText="false"/>
      <protection hidden="true" locked="true"/>
    </xf>
    <xf applyAlignment="true" applyBorder="false" applyFont="false" applyProtection="true" borderId="0" fillId="3" fontId="0" numFmtId="164" xfId="0">
      <alignment horizontal="center" indent="0" shrinkToFit="false" textRotation="0" vertical="bottom" wrapText="false"/>
      <protection hidden="true" locked="true"/>
    </xf>
    <xf applyAlignment="false" applyBorder="false" applyFont="true" applyProtection="true" borderId="0" fillId="0" fontId="8" numFmtId="164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7" fillId="3" fontId="8" numFmtId="164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6" fillId="3" fontId="8" numFmtId="164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8" fillId="3" fontId="8" numFmtId="164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5" fillId="3" fontId="8" numFmtId="164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0" fillId="3" fontId="8" numFmtId="164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4" fillId="3" fontId="8" numFmtId="164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10" fillId="3" fontId="8" numFmtId="164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2" fillId="3" fontId="8" numFmtId="164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11" fillId="3" fontId="8" numFmtId="164" xfId="0">
      <alignment horizontal="general" indent="0" shrinkToFit="false" textRotation="0" vertical="bottom" wrapText="false"/>
      <protection hidden="true" locked="true"/>
    </xf>
    <xf applyAlignment="false" applyBorder="true" applyFont="false" applyProtection="true" borderId="4" fillId="0" fontId="0" numFmtId="164" xfId="0">
      <alignment horizontal="general" indent="0" shrinkToFit="false" textRotation="0" vertical="bottom" wrapText="false"/>
      <protection hidden="true" locked="true"/>
    </xf>
    <xf applyAlignment="false" applyBorder="true" applyFont="false" applyProtection="true" borderId="6" fillId="3" fontId="0" numFmtId="164" xfId="0">
      <alignment horizontal="general" indent="0" shrinkToFit="false" textRotation="0" vertical="bottom" wrapText="false"/>
      <protection hidden="true" locked="true"/>
    </xf>
    <xf applyAlignment="false" applyBorder="true" applyFont="false" applyProtection="true" borderId="7" fillId="3" fontId="0" numFmtId="164" xfId="0">
      <alignment horizontal="general" indent="0" shrinkToFit="false" textRotation="0" vertical="bottom" wrapText="false"/>
      <protection hidden="true" locked="true"/>
    </xf>
    <xf applyAlignment="false" applyBorder="true" applyFont="false" applyProtection="true" borderId="8" fillId="3" fontId="0" numFmtId="164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7" fillId="3" fontId="4" numFmtId="164" xfId="0">
      <alignment horizontal="center" indent="0" shrinkToFit="false" textRotation="0" vertical="center" wrapText="false"/>
      <protection hidden="true" locked="true"/>
    </xf>
    <xf applyAlignment="false" applyBorder="true" applyFont="true" applyProtection="true" borderId="0" fillId="3" fontId="4" numFmtId="164" xfId="0">
      <alignment horizontal="general" indent="0" shrinkToFit="false" textRotation="0" vertical="bottom" wrapText="false"/>
      <protection hidden="true" locked="true"/>
    </xf>
    <xf applyAlignment="false" applyBorder="true" applyFont="false" applyProtection="true" borderId="0" fillId="3" fontId="0" numFmtId="164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0" fillId="3" fontId="15" numFmtId="164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5" fillId="3" fontId="4" numFmtId="164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4" fillId="3" fontId="4" numFmtId="164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4" fillId="3" fontId="15" numFmtId="164" xfId="0">
      <alignment horizontal="general" indent="0" shrinkToFit="false" textRotation="0" vertical="bottom" wrapText="false"/>
      <protection hidden="true" locked="true"/>
    </xf>
    <xf applyAlignment="false" applyBorder="true" applyFont="false" applyProtection="true" borderId="5" fillId="3" fontId="0" numFmtId="164" xfId="0">
      <alignment horizontal="general" indent="0" shrinkToFit="false" textRotation="0" vertical="bottom" wrapText="false"/>
      <protection hidden="true" locked="true"/>
    </xf>
    <xf applyAlignment="false" applyBorder="true" applyFont="false" applyProtection="true" borderId="4" fillId="3" fontId="0" numFmtId="164" xfId="0">
      <alignment horizontal="general" indent="0" shrinkToFit="false" textRotation="0" vertical="bottom" wrapText="false"/>
      <protection hidden="true" locked="true"/>
    </xf>
    <xf applyAlignment="false" applyBorder="true" applyFont="false" applyProtection="true" borderId="0" fillId="0" fontId="0" numFmtId="164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0" fillId="3" fontId="13" numFmtId="164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4" fillId="3" fontId="13" numFmtId="164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0" fillId="0" fontId="15" numFmtId="165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5" fillId="3" fontId="15" numFmtId="164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0" fillId="0" fontId="15" numFmtId="165" xfId="0">
      <alignment horizontal="general" indent="0" shrinkToFit="false" textRotation="0" vertical="bottom" wrapText="false"/>
      <protection hidden="true" locked="false"/>
    </xf>
    <xf applyAlignment="false" applyBorder="true" applyFont="true" applyProtection="true" borderId="4" fillId="0" fontId="15" numFmtId="165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0" fillId="0" fontId="15" numFmtId="164" xfId="0">
      <alignment horizontal="general" indent="0" shrinkToFit="false" textRotation="0" vertical="bottom" wrapText="false"/>
      <protection hidden="true" locked="false"/>
    </xf>
    <xf applyAlignment="true" applyBorder="true" applyFont="true" applyProtection="true" borderId="13" fillId="3" fontId="4" numFmtId="164" xfId="0">
      <alignment horizontal="center" indent="0" shrinkToFit="false" textRotation="0" vertical="center" wrapText="true"/>
      <protection hidden="true" locked="true"/>
    </xf>
    <xf applyAlignment="false" applyBorder="true" applyFont="false" applyProtection="true" borderId="0" fillId="0" fontId="0" numFmtId="164" xfId="0">
      <alignment horizontal="general" indent="0" shrinkToFit="false" textRotation="0" vertical="bottom" wrapText="false"/>
      <protection hidden="true" locked="false"/>
    </xf>
    <xf applyAlignment="false" applyBorder="true" applyFont="false" applyProtection="true" borderId="10" fillId="3" fontId="0" numFmtId="164" xfId="0">
      <alignment horizontal="general" indent="0" shrinkToFit="false" textRotation="0" vertical="bottom" wrapText="false"/>
      <protection hidden="true" locked="true"/>
    </xf>
    <xf applyAlignment="false" applyBorder="true" applyFont="false" applyProtection="true" borderId="2" fillId="3" fontId="0" numFmtId="164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2" fillId="3" fontId="13" numFmtId="164" xfId="0">
      <alignment horizontal="general" indent="0" shrinkToFit="false" textRotation="0" vertical="bottom" wrapText="false"/>
      <protection hidden="true" locked="true"/>
    </xf>
    <xf applyAlignment="false" applyBorder="true" applyFont="false" applyProtection="true" borderId="11" fillId="3" fontId="0" numFmtId="164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0" fillId="3" fontId="7" numFmtId="164" xfId="0">
      <alignment horizontal="center" indent="0" shrinkToFit="false" textRotation="0" vertical="center" wrapText="false"/>
      <protection hidden="true" locked="true"/>
    </xf>
    <xf applyAlignment="false" applyBorder="true" applyFont="false" applyProtection="true" borderId="0" fillId="3" fontId="0" numFmtId="164" xfId="0">
      <alignment horizontal="general" indent="0" shrinkToFit="false" textRotation="0" vertical="bottom" wrapText="false"/>
      <protection hidden="true" locked="false"/>
    </xf>
    <xf applyAlignment="true" applyBorder="true" applyFont="true" applyProtection="true" borderId="0" fillId="3" fontId="4" numFmtId="164" xfId="0">
      <alignment horizontal="center" indent="0" shrinkToFit="false" textRotation="0" vertical="center" wrapText="true"/>
      <protection hidden="true" locked="true"/>
    </xf>
    <xf applyAlignment="false" applyBorder="true" applyFont="true" applyProtection="true" borderId="6" fillId="3" fontId="4" numFmtId="164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6" fillId="3" fontId="15" numFmtId="164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8" fillId="3" fontId="15" numFmtId="164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0" fillId="0" fontId="15" numFmtId="164" xfId="0">
      <alignment horizontal="center" indent="0" shrinkToFit="false" textRotation="0" vertical="bottom" wrapText="false"/>
      <protection hidden="true" locked="true"/>
    </xf>
    <xf applyAlignment="true" applyBorder="true" applyFont="true" applyProtection="true" borderId="0" fillId="3" fontId="15" numFmtId="164" xfId="0">
      <alignment horizontal="center" indent="0" shrinkToFit="false" textRotation="0" vertical="bottom" wrapText="false"/>
      <protection hidden="true" locked="true"/>
    </xf>
    <xf applyAlignment="true" applyBorder="true" applyFont="true" applyProtection="true" borderId="4" fillId="0" fontId="15" numFmtId="164" xfId="0">
      <alignment horizontal="center" indent="0" shrinkToFit="false" textRotation="0" vertical="bottom" wrapText="false"/>
      <protection hidden="true" locked="true"/>
    </xf>
    <xf applyAlignment="false" applyBorder="true" applyFont="true" applyProtection="true" borderId="4" fillId="0" fontId="15" numFmtId="164" xfId="0">
      <alignment horizontal="general" indent="0" shrinkToFit="false" textRotation="0" vertical="bottom" wrapText="false"/>
      <protection hidden="true" locked="false"/>
    </xf>
    <xf applyAlignment="false" applyBorder="true" applyFont="false" applyProtection="true" borderId="5" fillId="0" fontId="0" numFmtId="164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7" fillId="3" fontId="4" numFmtId="164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6" fillId="3" fontId="13" numFmtId="164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5" fillId="0" fontId="15" numFmtId="164" xfId="0">
      <alignment horizontal="center" indent="0" shrinkToFit="false" textRotation="0" vertical="bottom" wrapText="false"/>
      <protection hidden="true" locked="true"/>
    </xf>
    <xf applyAlignment="true" applyBorder="true" applyFont="false" applyProtection="true" borderId="0" fillId="3" fontId="0" numFmtId="164" xfId="0">
      <alignment horizontal="center" indent="0" shrinkToFit="false" textRotation="0" vertical="bottom" wrapText="false"/>
      <protection hidden="true" locked="true"/>
    </xf>
    <xf applyAlignment="false" applyBorder="true" applyFont="true" applyProtection="true" borderId="0" fillId="0" fontId="15" numFmtId="164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5" fillId="0" fontId="17" numFmtId="164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0" fillId="3" fontId="18" numFmtId="164" xfId="0">
      <alignment horizontal="center" indent="0" shrinkToFit="false" textRotation="0" vertical="center" wrapText="false"/>
      <protection hidden="true" locked="true"/>
    </xf>
    <xf applyAlignment="false" applyBorder="true" applyFont="true" applyProtection="true" borderId="0" fillId="0" fontId="17" numFmtId="164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10" fillId="3" fontId="4" numFmtId="164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2" fillId="3" fontId="15" numFmtId="164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2" fillId="3" fontId="4" numFmtId="164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11" fillId="3" fontId="15" numFmtId="164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2" fillId="0" fontId="15" numFmtId="164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1" fillId="3" fontId="4" numFmtId="164" xfId="0">
      <alignment horizontal="left" indent="0" shrinkToFit="false" textRotation="0" vertical="top" wrapText="true"/>
      <protection hidden="true" locked="true"/>
    </xf>
    <xf applyAlignment="true" applyBorder="true" applyFont="true" applyProtection="true" borderId="0" fillId="3" fontId="15" numFmtId="164" xfId="0">
      <alignment horizontal="center" indent="0" shrinkToFit="false" textRotation="0" vertical="center" wrapText="false"/>
      <protection hidden="true" locked="true"/>
    </xf>
    <xf applyAlignment="true" applyBorder="true" applyFont="true" applyProtection="true" borderId="1" fillId="0" fontId="0" numFmtId="165" xfId="0">
      <alignment horizontal="center" indent="0" shrinkToFit="false" textRotation="0" vertical="center" wrapText="false"/>
      <protection hidden="true" locked="false"/>
    </xf>
    <xf applyAlignment="true" applyBorder="true" applyFont="true" applyProtection="true" borderId="1" fillId="0" fontId="8" numFmtId="165" xfId="0">
      <alignment horizontal="center" indent="0" shrinkToFit="false" textRotation="0" vertical="center" wrapText="false"/>
      <protection hidden="true" locked="false"/>
    </xf>
    <xf applyAlignment="true" applyBorder="true" applyFont="true" applyProtection="true" borderId="1" fillId="0" fontId="0" numFmtId="165" xfId="0">
      <alignment horizontal="center" indent="0" shrinkToFit="false" textRotation="0" vertical="center" wrapText="true"/>
      <protection hidden="true" locked="false"/>
    </xf>
    <xf applyAlignment="true" applyBorder="true" applyFont="true" applyProtection="true" borderId="0" fillId="3" fontId="16" numFmtId="164" xfId="0">
      <alignment horizontal="center" indent="0" shrinkToFit="false" textRotation="0" vertical="center" wrapText="false"/>
      <protection hidden="true" locked="true"/>
    </xf>
    <xf applyAlignment="true" applyBorder="true" applyFont="true" applyProtection="true" borderId="0" fillId="3" fontId="0" numFmtId="164" xfId="0">
      <alignment horizontal="center" indent="0" shrinkToFit="false" textRotation="0" vertical="center" wrapText="false"/>
      <protection hidden="true" locked="true"/>
    </xf>
    <xf applyAlignment="false" applyBorder="true" applyFont="true" applyProtection="true" borderId="7" fillId="3" fontId="15" numFmtId="164" xfId="0">
      <alignment horizontal="general" indent="0" shrinkToFit="false" textRotation="0" vertical="bottom" wrapText="false"/>
      <protection hidden="true" locked="true"/>
    </xf>
    <xf applyAlignment="false" applyBorder="true" applyFont="false" applyProtection="true" borderId="10" fillId="0" fontId="0" numFmtId="164" xfId="0">
      <alignment horizontal="general" indent="0" shrinkToFit="false" textRotation="0" vertical="bottom" wrapText="false"/>
      <protection hidden="true" locked="true"/>
    </xf>
    <xf applyAlignment="false" applyBorder="true" applyFont="false" applyProtection="true" borderId="2" fillId="0" fontId="0" numFmtId="164" xfId="0">
      <alignment horizontal="general" indent="0" shrinkToFit="false" textRotation="0" vertical="bottom" wrapText="false"/>
      <protection hidden="true" locked="true"/>
    </xf>
    <xf applyAlignment="false" applyBorder="false" applyFont="true" applyProtection="true" borderId="0" fillId="0" fontId="13" numFmtId="164" xfId="0">
      <alignment horizontal="general" indent="0" shrinkToFit="false" textRotation="0" vertical="bottom" wrapText="false"/>
      <protection hidden="true" locked="true"/>
    </xf>
    <xf applyAlignment="false" applyBorder="true" applyFont="false" applyProtection="true" borderId="11" fillId="0" fontId="0" numFmtId="164" xfId="0">
      <alignment horizontal="general" indent="0" shrinkToFit="false" textRotation="0" vertical="bottom" wrapText="false"/>
      <protection hidden="true" locked="true"/>
    </xf>
    <xf applyAlignment="false" applyBorder="false" applyFont="true" applyProtection="true" borderId="0" fillId="4" fontId="19" numFmtId="164" xfId="0">
      <alignment horizontal="general" indent="0" shrinkToFit="false" textRotation="0" vertical="bottom" wrapText="false"/>
      <protection hidden="true" locked="true"/>
    </xf>
    <xf applyAlignment="true" applyBorder="true" applyFont="false" applyProtection="true" borderId="0" fillId="0" fontId="0" numFmtId="164" xfId="0">
      <alignment horizontal="center" indent="0" shrinkToFit="false" textRotation="0" vertical="bottom" wrapText="false"/>
      <protection hidden="true" locked="true"/>
    </xf>
    <xf applyAlignment="true" applyBorder="true" applyFont="true" applyProtection="true" borderId="16" fillId="5" fontId="20" numFmtId="164" xfId="0">
      <alignment horizontal="left" indent="0" shrinkToFit="false" textRotation="0" vertical="bottom" wrapText="false"/>
      <protection hidden="true" locked="false"/>
    </xf>
    <xf applyAlignment="true" applyBorder="false" applyFont="false" applyProtection="true" borderId="0" fillId="0" fontId="0" numFmtId="164" xfId="0">
      <alignment horizontal="general" indent="0" shrinkToFit="false" textRotation="0" vertical="bottom" wrapText="true"/>
      <protection hidden="true" locked="true"/>
    </xf>
    <xf applyAlignment="true" applyBorder="false" applyFont="false" applyProtection="true" borderId="0" fillId="0" fontId="0" numFmtId="164" xfId="0">
      <alignment horizontal="left" indent="0" shrinkToFit="false" textRotation="0" vertical="bottom" wrapText="true"/>
      <protection hidden="true" locked="true"/>
    </xf>
    <xf applyAlignment="true" applyBorder="true" applyFont="true" applyProtection="true" borderId="16" fillId="5" fontId="20" numFmtId="165" xfId="0">
      <alignment horizontal="left" indent="0" shrinkToFit="false" textRotation="0" vertical="bottom" wrapText="false"/>
      <protection hidden="true" locked="false"/>
    </xf>
    <xf applyAlignment="true" applyBorder="true" applyFont="true" applyProtection="true" borderId="16" fillId="5" fontId="21" numFmtId="164" xfId="20">
      <alignment horizontal="left" indent="0" shrinkToFit="false" textRotation="0" vertical="bottom" wrapText="false"/>
      <protection hidden="true" locked="false"/>
    </xf>
    <xf applyAlignment="true" applyBorder="true" applyFont="true" applyProtection="true" borderId="16" fillId="5" fontId="20" numFmtId="166" xfId="0">
      <alignment horizontal="left" indent="0" shrinkToFit="false" textRotation="0" vertical="bottom" wrapText="false"/>
      <protection hidden="true" locked="false"/>
    </xf>
    <xf applyAlignment="false" applyBorder="false" applyFont="true" applyProtection="true" borderId="0" fillId="0" fontId="22" numFmtId="164" xfId="0">
      <alignment horizontal="general" indent="0" shrinkToFit="false" textRotation="0" vertical="bottom" wrapText="false"/>
      <protection hidden="true" locked="true"/>
    </xf>
    <xf applyAlignment="false" applyBorder="false" applyFont="true" applyProtection="true" borderId="0" fillId="0" fontId="0" numFmtId="164" xfId="22">
      <alignment horizontal="general" indent="0" shrinkToFit="false" textRotation="0" vertical="bottom" wrapText="false"/>
      <protection hidden="true" locked="true"/>
    </xf>
    <xf applyAlignment="true" applyBorder="false" applyFont="true" applyProtection="true" borderId="0" fillId="0" fontId="0" numFmtId="164" xfId="22">
      <alignment horizontal="right" indent="0" shrinkToFit="false" textRotation="0" vertical="bottom" wrapText="false"/>
      <protection hidden="true" locked="true"/>
    </xf>
    <xf applyAlignment="false" applyBorder="true" applyFont="true" applyProtection="true" borderId="0" fillId="0" fontId="0" numFmtId="164" xfId="22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0" fillId="0" fontId="23" numFmtId="164" xfId="22">
      <alignment horizontal="center" indent="0" shrinkToFit="false" textRotation="0" vertical="bottom" wrapText="false"/>
      <protection hidden="true" locked="true"/>
    </xf>
    <xf applyAlignment="true" applyBorder="true" applyFont="true" applyProtection="true" borderId="1" fillId="0" fontId="0" numFmtId="164" xfId="22">
      <alignment horizontal="center" indent="0" shrinkToFit="false" textRotation="0" vertical="bottom" wrapText="false"/>
      <protection hidden="true" locked="true"/>
    </xf>
    <xf applyAlignment="true" applyBorder="true" applyFont="true" applyProtection="true" borderId="0" fillId="0" fontId="0" numFmtId="164" xfId="22">
      <alignment horizontal="center" indent="0" shrinkToFit="false" textRotation="0" vertical="bottom" wrapText="false"/>
      <protection hidden="true" locked="true"/>
    </xf>
    <xf applyAlignment="true" applyBorder="true" applyFont="true" applyProtection="true" borderId="0" fillId="0" fontId="24" numFmtId="164" xfId="22">
      <alignment horizontal="center" indent="0" shrinkToFit="false" textRotation="0" vertical="bottom" wrapText="false"/>
      <protection hidden="true" locked="true"/>
    </xf>
    <xf applyAlignment="true" applyBorder="false" applyFont="true" applyProtection="true" borderId="0" fillId="0" fontId="0" numFmtId="164" xfId="22">
      <alignment horizontal="general" indent="0" shrinkToFit="false" textRotation="0" vertical="bottom" wrapText="false"/>
      <protection hidden="true" locked="true"/>
    </xf>
    <xf applyAlignment="false" applyBorder="false" applyFont="true" applyProtection="true" borderId="0" fillId="0" fontId="16" numFmtId="164" xfId="22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0" fillId="0" fontId="16" numFmtId="164" xfId="22">
      <alignment horizontal="center" indent="0" shrinkToFit="false" textRotation="0" vertical="bottom" wrapText="false"/>
      <protection hidden="true" locked="true"/>
    </xf>
    <xf applyAlignment="true" applyBorder="true" applyFont="true" applyProtection="true" borderId="0" fillId="0" fontId="16" numFmtId="167" xfId="22">
      <alignment horizontal="center" indent="0" shrinkToFit="false" textRotation="0" vertical="bottom" wrapText="true"/>
      <protection hidden="true" locked="true"/>
    </xf>
    <xf applyAlignment="true" applyBorder="false" applyFont="true" applyProtection="true" borderId="0" fillId="0" fontId="16" numFmtId="164" xfId="22">
      <alignment horizontal="center" indent="0" shrinkToFit="false" textRotation="0" vertical="bottom" wrapText="true"/>
      <protection hidden="true" locked="true"/>
    </xf>
    <xf applyAlignment="true" applyBorder="true" applyFont="true" applyProtection="true" borderId="0" fillId="0" fontId="16" numFmtId="168" xfId="22">
      <alignment horizontal="center" indent="0" shrinkToFit="false" textRotation="0" vertical="bottom" wrapText="false"/>
      <protection hidden="true" locked="false"/>
    </xf>
    <xf applyAlignment="true" applyBorder="false" applyFont="true" applyProtection="true" borderId="0" fillId="0" fontId="16" numFmtId="164" xfId="22">
      <alignment horizontal="general" indent="0" shrinkToFit="false" textRotation="0" vertical="bottom" wrapText="true"/>
      <protection hidden="true" locked="true"/>
    </xf>
    <xf applyAlignment="true" applyBorder="true" applyFont="true" applyProtection="true" borderId="0" fillId="0" fontId="16" numFmtId="169" xfId="22">
      <alignment horizontal="center" indent="0" shrinkToFit="false" textRotation="0" vertical="center" wrapText="false"/>
      <protection hidden="true" locked="true"/>
    </xf>
    <xf applyAlignment="true" applyBorder="false" applyFont="true" applyProtection="true" borderId="0" fillId="0" fontId="16" numFmtId="164" xfId="22">
      <alignment horizontal="general" indent="0" shrinkToFit="false" textRotation="0" vertical="center" wrapText="false"/>
      <protection hidden="true" locked="true"/>
    </xf>
    <xf applyAlignment="true" applyBorder="true" applyFont="true" applyProtection="true" borderId="1" fillId="0" fontId="0" numFmtId="164" xfId="22">
      <alignment horizontal="center" indent="0" shrinkToFit="false" textRotation="0" vertical="center" wrapText="false"/>
      <protection hidden="true" locked="true"/>
    </xf>
    <xf applyAlignment="true" applyBorder="true" applyFont="true" applyProtection="true" borderId="1" fillId="0" fontId="0" numFmtId="164" xfId="22">
      <alignment horizontal="center" indent="0" shrinkToFit="false" textRotation="0" vertical="center" wrapText="false"/>
      <protection hidden="true" locked="false"/>
    </xf>
    <xf applyAlignment="true" applyBorder="false" applyFont="true" applyProtection="true" borderId="0" fillId="0" fontId="16" numFmtId="164" xfId="22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1" fillId="0" fontId="0" numFmtId="164" xfId="22">
      <alignment horizontal="center" indent="0" shrinkToFit="false" textRotation="0" vertical="bottom" wrapText="false"/>
      <protection hidden="true" locked="false"/>
    </xf>
    <xf applyAlignment="true" applyBorder="true" applyFont="true" applyProtection="true" borderId="0" fillId="0" fontId="0" numFmtId="164" xfId="22">
      <alignment horizontal="center" indent="0" shrinkToFit="false" textRotation="0" vertical="center" wrapText="false"/>
      <protection hidden="true" locked="true"/>
    </xf>
    <xf applyAlignment="true" applyBorder="true" applyFont="true" applyProtection="true" borderId="0" fillId="0" fontId="16" numFmtId="164" xfId="22">
      <alignment horizontal="center" indent="0" shrinkToFit="false" textRotation="0" vertical="center" wrapText="true"/>
      <protection hidden="true" locked="true"/>
    </xf>
    <xf applyAlignment="false" applyBorder="false" applyFont="true" applyProtection="true" borderId="0" fillId="0" fontId="17" numFmtId="164" xfId="22">
      <alignment horizontal="general" indent="0" shrinkToFit="false" textRotation="0" vertical="bottom" wrapText="false"/>
      <protection hidden="true" locked="true"/>
    </xf>
    <xf applyAlignment="true" applyBorder="false" applyFont="true" applyProtection="true" borderId="0" fillId="0" fontId="0" numFmtId="164" xfId="22">
      <alignment horizontal="center" indent="0" shrinkToFit="false" textRotation="0" vertical="center" wrapText="false"/>
      <protection hidden="true" locked="true"/>
    </xf>
    <xf applyAlignment="true" applyBorder="true" applyFont="true" applyProtection="true" borderId="0" fillId="0" fontId="0" numFmtId="164" xfId="22">
      <alignment horizontal="left" indent="0" shrinkToFit="false" textRotation="0" vertical="center" wrapText="false"/>
      <protection hidden="true" locked="true"/>
    </xf>
    <xf applyAlignment="true" applyBorder="true" applyFont="true" applyProtection="true" borderId="9" fillId="0" fontId="0" numFmtId="164" xfId="22">
      <alignment horizontal="left" indent="0" shrinkToFit="false" textRotation="0" vertical="bottom" wrapText="false"/>
      <protection hidden="true" locked="true"/>
    </xf>
    <xf applyAlignment="true" applyBorder="true" applyFont="true" applyProtection="true" borderId="8" fillId="0" fontId="0" numFmtId="164" xfId="22">
      <alignment horizontal="center" indent="0" shrinkToFit="false" textRotation="0" vertical="bottom" wrapText="false"/>
      <protection hidden="true" locked="true"/>
    </xf>
    <xf applyAlignment="true" applyBorder="true" applyFont="true" applyProtection="true" borderId="1" fillId="0" fontId="0" numFmtId="164" xfId="22">
      <alignment horizontal="left" indent="0" shrinkToFit="false" textRotation="0" vertical="top" wrapText="true"/>
      <protection hidden="true" locked="true"/>
    </xf>
    <xf applyAlignment="true" applyBorder="true" applyFont="true" applyProtection="true" borderId="12" fillId="0" fontId="0" numFmtId="166" xfId="22">
      <alignment horizontal="center" indent="0" shrinkToFit="false" textRotation="0" vertical="center" wrapText="false"/>
      <protection hidden="true" locked="true"/>
    </xf>
    <xf applyAlignment="false" applyBorder="false" applyFont="true" applyProtection="true" borderId="0" fillId="0" fontId="4" numFmtId="165" xfId="0">
      <alignment horizontal="general" indent="0" shrinkToFit="false" textRotation="0" vertical="bottom" wrapText="false"/>
      <protection hidden="true" locked="true"/>
    </xf>
    <xf applyAlignment="false" applyBorder="false" applyFont="true" applyProtection="true" borderId="0" fillId="0" fontId="4" numFmtId="170" xfId="0">
      <alignment horizontal="general" indent="0" shrinkToFit="false" textRotation="0" vertical="bottom" wrapText="false"/>
      <protection hidden="true" locked="true"/>
    </xf>
    <xf applyAlignment="false" applyBorder="false" applyFont="true" applyProtection="true" borderId="0" fillId="6" fontId="25" numFmtId="165" xfId="23">
      <alignment horizontal="general" indent="0" shrinkToFit="false" textRotation="0" vertical="bottom" wrapText="false"/>
      <protection hidden="true" locked="true"/>
    </xf>
    <xf applyAlignment="false" applyBorder="false" applyFont="true" applyProtection="true" borderId="0" fillId="6" fontId="25" numFmtId="171" xfId="23">
      <alignment horizontal="general" indent="0" shrinkToFit="false" textRotation="0" vertical="bottom" wrapText="false"/>
      <protection hidden="true" locked="true"/>
    </xf>
    <xf applyAlignment="false" applyBorder="false" applyFont="true" applyProtection="true" borderId="0" fillId="0" fontId="25" numFmtId="171" xfId="23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1" fillId="6" fontId="25" numFmtId="170" xfId="23">
      <alignment horizontal="center" indent="0" shrinkToFit="false" textRotation="0" vertical="bottom" wrapText="false"/>
      <protection hidden="true" locked="true"/>
    </xf>
    <xf applyAlignment="false" applyBorder="true" applyFont="true" applyProtection="true" borderId="1" fillId="6" fontId="25" numFmtId="170" xfId="23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0" fillId="0" fontId="26" numFmtId="164" xfId="0">
      <alignment horizontal="center" indent="0" shrinkToFit="false" textRotation="0" vertical="bottom" wrapText="false"/>
      <protection hidden="true" locked="true"/>
    </xf>
    <xf applyAlignment="true" applyBorder="true" applyFont="true" applyProtection="true" borderId="1" fillId="3" fontId="27" numFmtId="164" xfId="24">
      <alignment horizontal="left" indent="0" shrinkToFit="false" textRotation="0" vertical="bottom" wrapText="false"/>
      <protection hidden="true" locked="true"/>
    </xf>
    <xf applyAlignment="false" applyBorder="true" applyFont="true" applyProtection="true" borderId="1" fillId="3" fontId="28" numFmtId="170" xfId="0">
      <alignment horizontal="general" indent="0" shrinkToFit="false" textRotation="0" vertical="bottom" wrapText="false"/>
      <protection hidden="true" locked="true"/>
    </xf>
    <xf applyAlignment="true" applyBorder="false" applyFont="true" applyProtection="true" borderId="0" fillId="0" fontId="26" numFmtId="164" xfId="0">
      <alignment horizontal="center" indent="0" shrinkToFit="false" textRotation="0" vertical="bottom" wrapText="false"/>
      <protection hidden="true" locked="true"/>
    </xf>
    <xf applyAlignment="false" applyBorder="true" applyFont="true" applyProtection="true" borderId="1" fillId="3" fontId="27" numFmtId="170" xfId="0">
      <alignment horizontal="general" indent="0" shrinkToFit="false" textRotation="0" vertical="bottom" wrapText="false"/>
      <protection hidden="true" locked="true"/>
    </xf>
    <xf applyAlignment="true" applyBorder="false" applyFont="true" applyProtection="true" borderId="0" fillId="0" fontId="26" numFmtId="170" xfId="0">
      <alignment horizontal="center" indent="0" shrinkToFit="false" textRotation="0" vertical="bottom" wrapText="false"/>
      <protection hidden="true" locked="true"/>
    </xf>
    <xf applyAlignment="true" applyBorder="true" applyFont="true" applyProtection="true" borderId="1" fillId="3" fontId="4" numFmtId="164" xfId="0">
      <alignment horizontal="left" indent="0" shrinkToFit="false" textRotation="0" vertical="bottom" wrapText="false"/>
      <protection hidden="true" locked="true"/>
    </xf>
    <xf applyAlignment="false" applyBorder="true" applyFont="true" applyProtection="true" borderId="1" fillId="3" fontId="10" numFmtId="170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5" fillId="0" fontId="4" numFmtId="164" xfId="0">
      <alignment horizontal="center" indent="0" shrinkToFit="false" textRotation="0" vertical="bottom" wrapText="false"/>
      <protection hidden="true" locked="true"/>
    </xf>
    <xf applyAlignment="false" applyBorder="true" applyFont="true" applyProtection="true" borderId="9" fillId="0" fontId="10" numFmtId="170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1" fillId="0" fontId="10" numFmtId="170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1" fillId="3" fontId="29" numFmtId="170" xfId="0">
      <alignment horizontal="general" indent="0" shrinkToFit="false" textRotation="0" vertical="bottom" wrapText="false"/>
      <protection hidden="true" locked="true"/>
    </xf>
    <xf applyAlignment="true" applyBorder="false" applyFont="true" applyProtection="true" borderId="0" fillId="6" fontId="30" numFmtId="170" xfId="23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4" fillId="6" fontId="31" numFmtId="170" xfId="23">
      <alignment horizontal="left" indent="0" shrinkToFit="false" textRotation="0" vertical="top" wrapText="true"/>
      <protection hidden="true" locked="true"/>
    </xf>
    <xf applyAlignment="true" applyBorder="true" applyFont="true" applyProtection="true" borderId="9" fillId="6" fontId="30" numFmtId="170" xfId="23">
      <alignment horizontal="center" indent="0" shrinkToFit="false" textRotation="0" vertical="bottom" wrapText="false"/>
      <protection hidden="true" locked="true"/>
    </xf>
    <xf applyAlignment="true" applyBorder="true" applyFont="true" applyProtection="true" borderId="7" fillId="6" fontId="30" numFmtId="170" xfId="23">
      <alignment horizontal="center" indent="0" shrinkToFit="false" textRotation="0" vertical="bottom" wrapText="false"/>
      <protection hidden="true" locked="true"/>
    </xf>
    <xf applyAlignment="true" applyBorder="false" applyFont="true" applyProtection="true" borderId="0" fillId="6" fontId="30" numFmtId="170" xfId="23">
      <alignment horizontal="center" indent="0" shrinkToFit="false" textRotation="0" vertical="bottom" wrapText="false"/>
      <protection hidden="true" locked="true"/>
    </xf>
    <xf applyAlignment="true" applyBorder="true" applyFont="true" applyProtection="true" borderId="2" fillId="6" fontId="27" numFmtId="171" xfId="23">
      <alignment horizontal="center" indent="0" shrinkToFit="false" textRotation="0" vertical="bottom" wrapText="false"/>
      <protection hidden="true" locked="true"/>
    </xf>
    <xf applyAlignment="true" applyBorder="true" applyFont="true" applyProtection="true" borderId="10" fillId="6" fontId="30" numFmtId="170" xfId="23">
      <alignment horizontal="center" indent="0" shrinkToFit="false" textRotation="0" vertical="bottom" wrapText="false"/>
      <protection hidden="true" locked="true"/>
    </xf>
    <xf applyAlignment="true" applyBorder="true" applyFont="true" applyProtection="true" borderId="2" fillId="6" fontId="30" numFmtId="170" xfId="23">
      <alignment horizontal="center" indent="0" shrinkToFit="false" textRotation="0" vertical="bottom" wrapText="false"/>
      <protection hidden="true" locked="true"/>
    </xf>
    <xf applyAlignment="true" applyBorder="true" applyFont="true" applyProtection="true" borderId="11" fillId="6" fontId="30" numFmtId="170" xfId="23">
      <alignment horizontal="center" indent="0" shrinkToFit="false" textRotation="0" vertical="bottom" wrapText="false"/>
      <protection hidden="true" locked="true"/>
    </xf>
    <xf applyAlignment="true" applyBorder="true" applyFont="true" applyProtection="true" borderId="1" fillId="0" fontId="4" numFmtId="165" xfId="0">
      <alignment horizontal="general" indent="0" shrinkToFit="false" textRotation="0" vertical="bottom" wrapText="false"/>
      <protection hidden="true" locked="false"/>
    </xf>
    <xf applyAlignment="true" applyBorder="true" applyFont="true" applyProtection="true" borderId="1" fillId="6" fontId="4" numFmtId="171" xfId="23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1" fillId="0" fontId="4" numFmtId="172" xfId="0">
      <alignment horizontal="general" indent="0" shrinkToFit="false" textRotation="0" vertical="bottom" wrapText="false"/>
      <protection hidden="true" locked="false"/>
    </xf>
    <xf applyAlignment="true" applyBorder="true" applyFont="true" applyProtection="true" borderId="1" fillId="0" fontId="4" numFmtId="170" xfId="25">
      <alignment horizontal="general" indent="0" shrinkToFit="false" textRotation="0" vertical="bottom" wrapText="false"/>
      <protection hidden="true" locked="false"/>
    </xf>
    <xf applyAlignment="true" applyBorder="true" applyFont="true" applyProtection="true" borderId="1" fillId="6" fontId="33" numFmtId="170" xfId="23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1" fillId="0" fontId="35" numFmtId="170" xfId="26">
      <alignment horizontal="general" indent="0" shrinkToFit="false" textRotation="0" vertical="top" wrapText="false"/>
      <protection hidden="true" locked="false"/>
    </xf>
    <xf applyAlignment="true" applyBorder="false" applyFont="true" applyProtection="true" borderId="0" fillId="0" fontId="33" numFmtId="164" xfId="0">
      <alignment horizontal="general" indent="0" shrinkToFit="false" textRotation="0" vertical="bottom" wrapText="false"/>
      <protection hidden="true" locked="true"/>
    </xf>
    <xf applyAlignment="true" applyBorder="false" applyFont="true" applyProtection="true" borderId="0" fillId="0" fontId="4" numFmtId="164" xfId="0">
      <alignment horizontal="general" indent="0" shrinkToFit="false" textRotation="0" vertical="bottom" wrapText="false"/>
      <protection hidden="true" locked="true"/>
    </xf>
    <xf applyAlignment="true" applyBorder="false" applyFont="true" applyProtection="true" borderId="0" fillId="0" fontId="30" numFmtId="164" xfId="0">
      <alignment horizontal="general" indent="0" shrinkToFit="false" textRotation="0" vertical="bottom" wrapText="false"/>
      <protection hidden="true" locked="true"/>
    </xf>
    <xf applyAlignment="true" applyBorder="false" applyFont="true" applyProtection="true" borderId="0" fillId="0" fontId="4" numFmtId="165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1" fillId="0" fontId="4" numFmtId="164" xfId="0">
      <alignment horizontal="general" indent="0" shrinkToFit="false" textRotation="0" vertical="bottom" wrapText="false"/>
      <protection hidden="true" locked="false"/>
    </xf>
    <xf applyAlignment="true" applyBorder="false" applyFont="true" applyProtection="true" borderId="0" fillId="0" fontId="4" numFmtId="164" xfId="0">
      <alignment horizontal="center" indent="0" shrinkToFit="false" textRotation="0" vertical="bottom" wrapText="false"/>
      <protection hidden="true" locked="true"/>
    </xf>
    <xf applyAlignment="true" applyBorder="true" applyFont="true" applyProtection="true" borderId="1" fillId="0" fontId="4" numFmtId="170" xfId="0">
      <alignment horizontal="general" indent="0" shrinkToFit="false" textRotation="0" vertical="bottom" wrapText="false"/>
      <protection hidden="true" locked="false"/>
    </xf>
    <xf applyAlignment="false" applyBorder="true" applyFont="true" applyProtection="true" borderId="1" fillId="0" fontId="4" numFmtId="165" xfId="0">
      <alignment horizontal="general" indent="0" shrinkToFit="false" textRotation="0" vertical="bottom" wrapText="false"/>
      <protection hidden="true" locked="false"/>
    </xf>
    <xf applyAlignment="true" applyBorder="true" applyFont="true" applyProtection="true" borderId="1" fillId="6" fontId="4" numFmtId="171" xfId="23">
      <alignment horizontal="general" indent="0" shrinkToFit="false" textRotation="0" vertical="bottom" wrapText="true"/>
      <protection hidden="true" locked="true"/>
    </xf>
    <xf applyAlignment="false" applyBorder="true" applyFont="true" applyProtection="true" borderId="1" fillId="0" fontId="4" numFmtId="172" xfId="0">
      <alignment horizontal="general" indent="0" shrinkToFit="false" textRotation="0" vertical="bottom" wrapText="false"/>
      <protection hidden="true" locked="false"/>
    </xf>
    <xf applyAlignment="false" applyBorder="true" applyFont="true" applyProtection="true" borderId="1" fillId="0" fontId="4" numFmtId="170" xfId="25">
      <alignment horizontal="general" indent="0" shrinkToFit="false" textRotation="0" vertical="bottom" wrapText="false"/>
      <protection hidden="true" locked="false"/>
    </xf>
    <xf applyAlignment="false" applyBorder="true" applyFont="true" applyProtection="true" borderId="1" fillId="6" fontId="33" numFmtId="170" xfId="23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1" fillId="0" fontId="4" numFmtId="170" xfId="0">
      <alignment horizontal="general" indent="0" shrinkToFit="false" textRotation="0" vertical="bottom" wrapText="false"/>
      <protection hidden="true" locked="false"/>
    </xf>
    <xf applyAlignment="true" applyBorder="true" applyFont="true" applyProtection="true" borderId="0" fillId="0" fontId="4" numFmtId="164" xfId="0">
      <alignment horizontal="left" indent="0" shrinkToFit="false" textRotation="0" vertical="center" wrapText="true"/>
      <protection hidden="true" locked="true"/>
    </xf>
    <xf applyAlignment="true" applyBorder="true" applyFont="true" applyProtection="true" borderId="5" fillId="3" fontId="4" numFmtId="164" xfId="0">
      <alignment horizontal="center" indent="0" shrinkToFit="false" textRotation="0" vertical="bottom" wrapText="false"/>
      <protection hidden="true" locked="true"/>
    </xf>
    <xf applyAlignment="true" applyBorder="true" applyFont="true" applyProtection="true" borderId="0" fillId="0" fontId="4" numFmtId="164" xfId="0">
      <alignment horizontal="center" indent="0" shrinkToFit="false" textRotation="0" vertical="bottom" wrapText="false"/>
      <protection hidden="true" locked="true"/>
    </xf>
    <xf applyAlignment="true" applyBorder="false" applyFont="true" applyProtection="true" borderId="0" fillId="6" fontId="31" numFmtId="171" xfId="23">
      <alignment horizontal="general" indent="0" shrinkToFit="false" textRotation="0" vertical="bottom" wrapText="true"/>
      <protection hidden="true" locked="true"/>
    </xf>
    <xf applyAlignment="false" applyBorder="false" applyFont="true" applyProtection="true" borderId="0" fillId="0" fontId="27" numFmtId="171" xfId="23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1" fillId="6" fontId="30" numFmtId="170" xfId="23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1" fillId="6" fontId="30" numFmtId="170" xfId="23">
      <alignment horizontal="center" indent="0" shrinkToFit="false" textRotation="0" vertical="bottom" wrapText="false"/>
      <protection hidden="true" locked="true"/>
    </xf>
    <xf applyAlignment="true" applyBorder="true" applyFont="true" applyProtection="true" borderId="1" fillId="2" fontId="4" numFmtId="165" xfId="0">
      <alignment horizontal="general" indent="0" shrinkToFit="false" textRotation="0" vertical="bottom" wrapText="false"/>
      <protection hidden="true" locked="false"/>
    </xf>
    <xf applyAlignment="false" applyBorder="true" applyFont="true" applyProtection="true" borderId="1" fillId="6" fontId="4" numFmtId="171" xfId="23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1" fillId="0" fontId="4" numFmtId="171" xfId="23">
      <alignment horizontal="general" indent="0" shrinkToFit="false" textRotation="0" vertical="bottom" wrapText="true"/>
      <protection hidden="true" locked="true"/>
    </xf>
    <xf applyAlignment="false" applyBorder="true" applyFont="true" applyProtection="true" borderId="1" fillId="6" fontId="33" numFmtId="170" xfId="25">
      <alignment horizontal="general" indent="0" shrinkToFit="false" textRotation="0" vertical="bottom" wrapText="false"/>
      <protection hidden="true" locked="true"/>
    </xf>
    <xf applyAlignment="false" applyBorder="false" applyFont="true" applyProtection="true" borderId="0" fillId="0" fontId="33" numFmtId="164" xfId="0">
      <alignment horizontal="general" indent="0" shrinkToFit="false" textRotation="0" vertical="bottom" wrapText="false"/>
      <protection hidden="true" locked="true"/>
    </xf>
    <xf applyAlignment="false" applyBorder="false" applyFont="true" applyProtection="true" borderId="0" fillId="0" fontId="30" numFmtId="164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1" fillId="0" fontId="4" numFmtId="164" xfId="0">
      <alignment horizontal="general" indent="0" shrinkToFit="false" textRotation="0" vertical="bottom" wrapText="false"/>
      <protection hidden="true" locked="false"/>
    </xf>
    <xf applyAlignment="false" applyBorder="true" applyFont="true" applyProtection="true" borderId="1" fillId="2" fontId="4" numFmtId="165" xfId="0">
      <alignment horizontal="general" indent="0" shrinkToFit="false" textRotation="0" vertical="bottom" wrapText="false"/>
      <protection hidden="true" locked="false"/>
    </xf>
    <xf applyAlignment="false" applyBorder="true" applyFont="true" applyProtection="true" borderId="1" fillId="0" fontId="33" numFmtId="170" xfId="25">
      <alignment horizontal="general" indent="0" shrinkToFit="false" textRotation="0" vertical="bottom" wrapText="false"/>
      <protection hidden="true" locked="false"/>
    </xf>
    <xf applyAlignment="true" applyBorder="true" applyFont="true" applyProtection="true" borderId="1" fillId="0" fontId="4" numFmtId="171" xfId="23">
      <alignment horizontal="general" indent="0" shrinkToFit="false" textRotation="0" vertical="bottom" wrapText="false"/>
      <protection hidden="true" locked="true"/>
    </xf>
    <xf applyAlignment="true" applyBorder="false" applyFont="false" applyProtection="true" borderId="0" fillId="0" fontId="0" numFmtId="164" xfId="0">
      <alignment horizontal="right" indent="0" shrinkToFit="false" textRotation="0" vertical="bottom" wrapText="false"/>
      <protection hidden="true" locked="true"/>
    </xf>
    <xf applyAlignment="false" applyBorder="false" applyFont="false" applyProtection="true" borderId="0" fillId="0" fontId="0" numFmtId="172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0" fillId="0" fontId="38" numFmtId="165" xfId="0">
      <alignment horizontal="center" indent="0" shrinkToFit="false" textRotation="0" vertical="bottom" wrapText="false"/>
      <protection hidden="true" locked="true"/>
    </xf>
    <xf applyAlignment="true" applyBorder="false" applyFont="true" applyProtection="true" borderId="0" fillId="0" fontId="38" numFmtId="165" xfId="0">
      <alignment horizontal="center" indent="0" shrinkToFit="false" textRotation="0" vertical="bottom" wrapText="false"/>
      <protection hidden="true" locked="true"/>
    </xf>
    <xf applyAlignment="false" applyBorder="false" applyFont="true" applyProtection="true" borderId="0" fillId="7" fontId="40" numFmtId="164" xfId="0">
      <alignment horizontal="general" indent="0" shrinkToFit="false" textRotation="0" vertical="bottom" wrapText="false"/>
      <protection hidden="true" locked="true"/>
    </xf>
    <xf applyAlignment="false" applyBorder="false" applyFont="true" applyProtection="true" borderId="0" fillId="8" fontId="41" numFmtId="165" xfId="0">
      <alignment horizontal="general" indent="0" shrinkToFit="false" textRotation="0" vertical="bottom" wrapText="false"/>
      <protection hidden="true" locked="true"/>
    </xf>
    <xf applyAlignment="true" applyBorder="false" applyFont="true" applyProtection="true" borderId="0" fillId="8" fontId="41" numFmtId="164" xfId="0">
      <alignment horizontal="right" indent="0" shrinkToFit="false" textRotation="0" vertical="bottom" wrapText="false"/>
      <protection hidden="true" locked="true"/>
    </xf>
    <xf applyAlignment="false" applyBorder="false" applyFont="true" applyProtection="true" borderId="0" fillId="8" fontId="42" numFmtId="172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7" fillId="0" fontId="41" numFmtId="165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6" fillId="0" fontId="41" numFmtId="164" xfId="0">
      <alignment horizontal="right" indent="0" shrinkToFit="false" textRotation="0" vertical="bottom" wrapText="false"/>
      <protection hidden="true" locked="true"/>
    </xf>
    <xf applyAlignment="false" applyBorder="true" applyFont="false" applyProtection="true" borderId="6" fillId="6" fontId="0" numFmtId="172" xfId="0">
      <alignment horizontal="general" indent="0" shrinkToFit="false" textRotation="0" vertical="bottom" wrapText="false"/>
      <protection hidden="true" locked="false"/>
    </xf>
    <xf applyAlignment="false" applyBorder="true" applyFont="false" applyProtection="true" borderId="8" fillId="6" fontId="0" numFmtId="172" xfId="0">
      <alignment horizontal="general" indent="0" shrinkToFit="false" textRotation="0" vertical="bottom" wrapText="false"/>
      <protection hidden="true" locked="false"/>
    </xf>
    <xf applyAlignment="false" applyBorder="true" applyFont="true" applyProtection="true" borderId="7" fillId="2" fontId="41" numFmtId="165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6" fillId="2" fontId="41" numFmtId="164" xfId="0">
      <alignment horizontal="right" indent="0" shrinkToFit="false" textRotation="0" vertical="bottom" wrapText="false"/>
      <protection hidden="true" locked="true"/>
    </xf>
    <xf applyAlignment="false" applyBorder="true" applyFont="true" applyProtection="true" borderId="6" fillId="2" fontId="16" numFmtId="172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8" fillId="2" fontId="16" numFmtId="172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10" fillId="2" fontId="41" numFmtId="165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2" fillId="2" fontId="41" numFmtId="164" xfId="0">
      <alignment horizontal="right" indent="0" shrinkToFit="false" textRotation="0" vertical="bottom" wrapText="false"/>
      <protection hidden="true" locked="true"/>
    </xf>
    <xf applyAlignment="false" applyBorder="true" applyFont="true" applyProtection="true" borderId="2" fillId="2" fontId="16" numFmtId="172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11" fillId="2" fontId="16" numFmtId="172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10" fillId="0" fontId="41" numFmtId="165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2" fillId="0" fontId="41" numFmtId="164" xfId="0">
      <alignment horizontal="right" indent="0" shrinkToFit="false" textRotation="0" vertical="bottom" wrapText="false"/>
      <protection hidden="true" locked="true"/>
    </xf>
    <xf applyAlignment="false" applyBorder="true" applyFont="false" applyProtection="true" borderId="2" fillId="6" fontId="0" numFmtId="172" xfId="0">
      <alignment horizontal="general" indent="0" shrinkToFit="false" textRotation="0" vertical="bottom" wrapText="false"/>
      <protection hidden="true" locked="false"/>
    </xf>
    <xf applyAlignment="false" applyBorder="true" applyFont="false" applyProtection="true" borderId="11" fillId="6" fontId="0" numFmtId="172" xfId="0">
      <alignment horizontal="general" indent="0" shrinkToFit="false" textRotation="0" vertical="bottom" wrapText="false"/>
      <protection hidden="true" locked="false"/>
    </xf>
    <xf applyAlignment="false" applyBorder="false" applyFont="true" applyProtection="true" borderId="0" fillId="0" fontId="41" numFmtId="165" xfId="0">
      <alignment horizontal="general" indent="0" shrinkToFit="false" textRotation="0" vertical="bottom" wrapText="false"/>
      <protection hidden="true" locked="true"/>
    </xf>
    <xf applyAlignment="true" applyBorder="false" applyFont="true" applyProtection="true" borderId="0" fillId="0" fontId="41" numFmtId="164" xfId="0">
      <alignment horizontal="right" indent="0" shrinkToFit="false" textRotation="0" vertical="bottom" wrapText="false"/>
      <protection hidden="true" locked="true"/>
    </xf>
    <xf applyAlignment="false" applyBorder="true" applyFont="true" applyProtection="true" borderId="5" fillId="0" fontId="41" numFmtId="165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0" fillId="0" fontId="41" numFmtId="164" xfId="0">
      <alignment horizontal="right" indent="0" shrinkToFit="false" textRotation="0" vertical="bottom" wrapText="false"/>
      <protection hidden="true" locked="true"/>
    </xf>
    <xf applyAlignment="false" applyBorder="true" applyFont="false" applyProtection="true" borderId="0" fillId="6" fontId="0" numFmtId="172" xfId="0">
      <alignment horizontal="general" indent="0" shrinkToFit="false" textRotation="0" vertical="bottom" wrapText="false"/>
      <protection hidden="true" locked="false"/>
    </xf>
    <xf applyAlignment="false" applyBorder="true" applyFont="false" applyProtection="true" borderId="4" fillId="6" fontId="0" numFmtId="172" xfId="0">
      <alignment horizontal="general" indent="0" shrinkToFit="false" textRotation="0" vertical="bottom" wrapText="false"/>
      <protection hidden="true" locked="false"/>
    </xf>
    <xf applyAlignment="false" applyBorder="true" applyFont="true" applyProtection="true" borderId="5" fillId="2" fontId="41" numFmtId="165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0" fillId="2" fontId="41" numFmtId="164" xfId="0">
      <alignment horizontal="right" indent="0" shrinkToFit="false" textRotation="0" vertical="bottom" wrapText="false"/>
      <protection hidden="true" locked="true"/>
    </xf>
    <xf applyAlignment="false" applyBorder="true" applyFont="true" applyProtection="true" borderId="0" fillId="2" fontId="16" numFmtId="172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4" fillId="2" fontId="16" numFmtId="172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0" fillId="0" fontId="41" numFmtId="165" xfId="0">
      <alignment horizontal="general" indent="0" shrinkToFit="false" textRotation="0" vertical="bottom" wrapText="false"/>
      <protection hidden="true" locked="true"/>
    </xf>
    <xf applyAlignment="false" applyBorder="true" applyFont="false" applyProtection="true" borderId="0" fillId="0" fontId="0" numFmtId="172" xfId="0">
      <alignment horizontal="general" indent="0" shrinkToFit="false" textRotation="0" vertical="bottom" wrapText="false"/>
      <protection hidden="true" locked="true"/>
    </xf>
    <xf applyAlignment="false" applyBorder="true" applyFont="false" applyProtection="true" borderId="2" fillId="0" fontId="0" numFmtId="172" xfId="0">
      <alignment horizontal="general" indent="0" shrinkToFit="false" textRotation="0" vertical="bottom" wrapText="false"/>
      <protection hidden="true" locked="true"/>
    </xf>
    <xf applyAlignment="false" applyBorder="true" applyFont="false" applyProtection="true" borderId="11" fillId="0" fontId="0" numFmtId="172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2" fillId="2" fontId="0" numFmtId="172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11" fillId="2" fontId="0" numFmtId="172" xfId="0">
      <alignment horizontal="general" indent="0" shrinkToFit="false" textRotation="0" vertical="bottom" wrapText="false"/>
      <protection hidden="true" locked="true"/>
    </xf>
    <xf applyAlignment="false" applyBorder="false" applyFont="true" applyProtection="true" borderId="0" fillId="8" fontId="38" numFmtId="165" xfId="0">
      <alignment horizontal="general" indent="0" shrinkToFit="false" textRotation="0" vertical="bottom" wrapText="false"/>
      <protection hidden="true" locked="true"/>
    </xf>
    <xf applyAlignment="true" applyBorder="false" applyFont="true" applyProtection="true" borderId="0" fillId="8" fontId="38" numFmtId="164" xfId="0">
      <alignment horizontal="right" indent="0" shrinkToFit="false" textRotation="0" vertical="bottom" wrapText="false"/>
      <protection hidden="true" locked="true"/>
    </xf>
    <xf applyAlignment="false" applyBorder="true" applyFont="true" applyProtection="true" borderId="7" fillId="0" fontId="38" numFmtId="165" xfId="0">
      <alignment horizontal="general" indent="0" shrinkToFit="false" textRotation="0" vertical="bottom" wrapText="false"/>
      <protection hidden="true" locked="true"/>
    </xf>
    <xf applyAlignment="true" applyBorder="true" applyFont="false" applyProtection="true" borderId="6" fillId="0" fontId="0" numFmtId="164" xfId="0">
      <alignment horizontal="right" indent="0" shrinkToFit="false" textRotation="0" vertical="bottom" wrapText="false"/>
      <protection hidden="true" locked="true"/>
    </xf>
    <xf applyAlignment="false" applyBorder="true" applyFont="true" applyProtection="true" borderId="6" fillId="0" fontId="42" numFmtId="172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8" fillId="0" fontId="42" numFmtId="172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6" fillId="0" fontId="38" numFmtId="164" xfId="0">
      <alignment horizontal="right" indent="0" shrinkToFit="false" textRotation="0" vertical="bottom" wrapText="false"/>
      <protection hidden="true" locked="true"/>
    </xf>
    <xf applyAlignment="false" applyBorder="true" applyFont="true" applyProtection="true" borderId="5" fillId="0" fontId="38" numFmtId="165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0" fillId="0" fontId="38" numFmtId="164" xfId="0">
      <alignment horizontal="right" indent="0" shrinkToFit="false" textRotation="0" vertical="bottom" wrapText="false"/>
      <protection hidden="true" locked="true"/>
    </xf>
    <xf applyAlignment="false" applyBorder="true" applyFont="true" applyProtection="true" borderId="10" fillId="0" fontId="38" numFmtId="165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2" fillId="0" fontId="38" numFmtId="164" xfId="0">
      <alignment horizontal="right" indent="0" shrinkToFit="false" textRotation="0" vertical="bottom" wrapText="false"/>
      <protection hidden="true" locked="true"/>
    </xf>
    <xf applyAlignment="false" applyBorder="true" applyFont="true" applyProtection="true" borderId="2" fillId="0" fontId="42" numFmtId="172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11" fillId="0" fontId="42" numFmtId="172" xfId="0">
      <alignment horizontal="general" indent="0" shrinkToFit="false" textRotation="0" vertical="bottom" wrapText="false"/>
      <protection hidden="true" locked="true"/>
    </xf>
    <xf applyAlignment="false" applyBorder="true" applyFont="false" applyProtection="true" borderId="0" fillId="2" fontId="0" numFmtId="172" xfId="0">
      <alignment horizontal="general" indent="0" shrinkToFit="false" textRotation="0" vertical="bottom" wrapText="false"/>
      <protection hidden="true" locked="true"/>
    </xf>
    <xf applyAlignment="false" applyBorder="true" applyFont="false" applyProtection="true" borderId="4" fillId="2" fontId="0" numFmtId="172" xfId="0">
      <alignment horizontal="general" indent="0" shrinkToFit="false" textRotation="0" vertical="bottom" wrapText="false"/>
      <protection hidden="true" locked="true"/>
    </xf>
    <xf applyAlignment="false" applyBorder="false" applyFont="true" applyProtection="true" borderId="0" fillId="0" fontId="38" numFmtId="165" xfId="0">
      <alignment horizontal="general" indent="0" shrinkToFit="false" textRotation="0" vertical="bottom" wrapText="false"/>
      <protection hidden="true" locked="true"/>
    </xf>
    <xf applyAlignment="true" applyBorder="false" applyFont="true" applyProtection="true" borderId="0" fillId="0" fontId="38" numFmtId="164" xfId="0">
      <alignment horizontal="right" indent="0" shrinkToFit="false" textRotation="0" vertical="bottom" wrapText="false"/>
      <protection hidden="true" locked="true"/>
    </xf>
    <xf applyAlignment="false" applyBorder="true" applyFont="true" applyProtection="true" borderId="0" fillId="0" fontId="38" numFmtId="172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4" fillId="0" fontId="38" numFmtId="172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0" fillId="0" fontId="42" numFmtId="172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4" fillId="0" fontId="42" numFmtId="172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2" fillId="0" fontId="38" numFmtId="172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11" fillId="0" fontId="38" numFmtId="172" xfId="0">
      <alignment horizontal="general" indent="0" shrinkToFit="false" textRotation="0" vertical="bottom" wrapText="false"/>
      <protection hidden="true" locked="true"/>
    </xf>
    <xf applyAlignment="false" applyBorder="false" applyFont="true" applyProtection="true" borderId="0" fillId="8" fontId="42" numFmtId="165" xfId="0">
      <alignment horizontal="general" indent="0" shrinkToFit="false" textRotation="0" vertical="bottom" wrapText="false"/>
      <protection hidden="true" locked="true"/>
    </xf>
    <xf applyAlignment="true" applyBorder="false" applyFont="true" applyProtection="true" borderId="0" fillId="8" fontId="42" numFmtId="164" xfId="0">
      <alignment horizontal="right" indent="0" shrinkToFit="false" textRotation="0" vertical="bottom" wrapText="false"/>
      <protection hidden="true" locked="true"/>
    </xf>
    <xf applyAlignment="false" applyBorder="true" applyFont="true" applyProtection="true" borderId="7" fillId="0" fontId="42" numFmtId="165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6" fillId="0" fontId="42" numFmtId="164" xfId="0">
      <alignment horizontal="right" indent="0" shrinkToFit="false" textRotation="0" vertical="bottom" wrapText="false"/>
      <protection hidden="true" locked="true"/>
    </xf>
    <xf applyAlignment="false" applyBorder="true" applyFont="true" applyProtection="true" borderId="10" fillId="0" fontId="42" numFmtId="165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2" fillId="0" fontId="42" numFmtId="164" xfId="0">
      <alignment horizontal="right" indent="0" shrinkToFit="false" textRotation="0" vertical="bottom" wrapText="false"/>
      <protection hidden="true" locked="true"/>
    </xf>
    <xf applyAlignment="false" applyBorder="false" applyFont="true" applyProtection="true" borderId="0" fillId="0" fontId="42" numFmtId="165" xfId="0">
      <alignment horizontal="general" indent="0" shrinkToFit="false" textRotation="0" vertical="bottom" wrapText="false"/>
      <protection hidden="true" locked="true"/>
    </xf>
    <xf applyAlignment="true" applyBorder="false" applyFont="true" applyProtection="true" borderId="0" fillId="0" fontId="42" numFmtId="164" xfId="0">
      <alignment horizontal="right" indent="0" shrinkToFit="false" textRotation="0" vertical="bottom" wrapText="false"/>
      <protection hidden="true" locked="true"/>
    </xf>
    <xf applyAlignment="false" applyBorder="true" applyFont="true" applyProtection="true" borderId="5" fillId="0" fontId="42" numFmtId="165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0" fillId="0" fontId="42" numFmtId="164" xfId="0">
      <alignment horizontal="right" indent="0" shrinkToFit="false" textRotation="0" vertical="bottom" wrapText="false"/>
      <protection hidden="true" locked="true"/>
    </xf>
    <xf applyAlignment="false" applyBorder="false" applyFont="true" applyProtection="true" borderId="0" fillId="8" fontId="38" numFmtId="172" xfId="0">
      <alignment horizontal="general" indent="0" shrinkToFit="false" textRotation="0" vertical="bottom" wrapText="false"/>
      <protection hidden="true" locked="true"/>
    </xf>
    <xf applyAlignment="false" applyBorder="false" applyFont="true" applyProtection="true" borderId="0" fillId="8" fontId="42" numFmtId="172" xfId="0">
      <alignment horizontal="general" indent="0" shrinkToFit="false" textRotation="0" vertical="bottom" wrapText="false"/>
      <protection hidden="true" locked="false"/>
    </xf>
    <xf applyAlignment="false" applyBorder="true" applyFont="true" applyProtection="true" borderId="5" fillId="0" fontId="0" numFmtId="165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0" fillId="0" fontId="42" numFmtId="165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0" fillId="0" fontId="43" numFmtId="164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0" fillId="0" fontId="43" numFmtId="165" xfId="0">
      <alignment horizontal="right" indent="0" shrinkToFit="false" textRotation="0" vertical="bottom" wrapText="false"/>
      <protection hidden="true" locked="true"/>
    </xf>
    <xf applyAlignment="true" applyBorder="true" applyFont="true" applyProtection="true" borderId="0" fillId="0" fontId="43" numFmtId="164" xfId="0">
      <alignment horizontal="right" indent="0" shrinkToFit="false" textRotation="0" vertical="bottom" wrapText="false"/>
      <protection hidden="true" locked="true"/>
    </xf>
    <xf applyAlignment="false" applyBorder="true" applyFont="true" applyProtection="true" borderId="0" fillId="0" fontId="4" numFmtId="164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0" fillId="4" fontId="44" numFmtId="164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0" fillId="4" fontId="44" numFmtId="164" xfId="0">
      <alignment horizontal="general" indent="0" shrinkToFit="false" textRotation="0" vertical="bottom" wrapText="false"/>
      <protection hidden="true" locked="false"/>
    </xf>
    <xf applyAlignment="false" applyBorder="true" applyFont="true" applyProtection="true" borderId="0" fillId="0" fontId="4" numFmtId="164" xfId="0">
      <alignment horizontal="general" indent="0" shrinkToFit="false" textRotation="0" vertical="bottom" wrapText="false"/>
      <protection hidden="true" locked="false"/>
    </xf>
    <xf applyAlignment="true" applyBorder="true" applyFont="true" applyProtection="true" borderId="0" fillId="0" fontId="29" numFmtId="164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0" fillId="0" fontId="29" numFmtId="164" xfId="0">
      <alignment horizontal="center" indent="0" shrinkToFit="false" textRotation="0" vertical="bottom" wrapText="false"/>
      <protection hidden="true" locked="true"/>
    </xf>
    <xf applyAlignment="true" applyBorder="true" applyFont="true" applyProtection="true" borderId="0" fillId="0" fontId="4" numFmtId="164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0" fillId="0" fontId="45" numFmtId="164" xfId="0">
      <alignment horizontal="center" indent="0" shrinkToFit="false" textRotation="0" vertical="bottom" wrapText="false"/>
      <protection hidden="true" locked="true"/>
    </xf>
    <xf applyAlignment="true" applyBorder="true" applyFont="true" applyProtection="true" borderId="0" fillId="4" fontId="46" numFmtId="164" xfId="0">
      <alignment horizontal="center" indent="0" shrinkToFit="false" textRotation="0" vertical="bottom" wrapText="false"/>
      <protection hidden="true" locked="true"/>
    </xf>
    <xf applyAlignment="true" applyBorder="true" applyFont="true" applyProtection="true" borderId="0" fillId="4" fontId="44" numFmtId="164" xfId="0">
      <alignment horizontal="center" indent="0" shrinkToFit="false" textRotation="0" vertical="bottom" wrapText="true"/>
      <protection hidden="true" locked="true"/>
    </xf>
    <xf applyAlignment="true" applyBorder="true" applyFont="true" applyProtection="true" borderId="0" fillId="4" fontId="44" numFmtId="164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0" fillId="4" fontId="44" numFmtId="164" xfId="0">
      <alignment horizontal="center" indent="0" shrinkToFit="false" textRotation="0" vertical="bottom" wrapText="false"/>
      <protection hidden="true" locked="true"/>
    </xf>
    <xf applyAlignment="true" applyBorder="false" applyFont="true" applyProtection="true" borderId="0" fillId="0" fontId="35" numFmtId="164" xfId="27">
      <alignment horizontal="right" indent="0" shrinkToFit="false" textRotation="0" vertical="bottom" wrapText="false"/>
      <protection hidden="true" locked="true"/>
    </xf>
    <xf applyAlignment="true" applyBorder="true" applyFont="true" applyProtection="true" borderId="0" fillId="0" fontId="28" numFmtId="164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0" fillId="0" fontId="28" numFmtId="164" xfId="0">
      <alignment horizontal="right" indent="0" shrinkToFit="false" textRotation="0" vertical="bottom" wrapText="true"/>
      <protection hidden="true" locked="true"/>
    </xf>
    <xf applyAlignment="false" applyBorder="true" applyFont="true" applyProtection="true" borderId="0" fillId="2" fontId="28" numFmtId="172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0" fillId="0" fontId="28" numFmtId="164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0" fillId="6" fontId="28" numFmtId="172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0" fillId="0" fontId="28" numFmtId="172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0" fillId="7" fontId="28" numFmtId="172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0" fillId="2" fontId="27" numFmtId="172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0" fillId="0" fontId="28" numFmtId="164" xfId="0">
      <alignment horizontal="general" indent="0" shrinkToFit="false" textRotation="0" vertical="bottom" wrapText="true"/>
      <protection hidden="true" locked="true"/>
    </xf>
    <xf applyAlignment="false" applyBorder="true" applyFont="true" applyProtection="true" borderId="0" fillId="3" fontId="28" numFmtId="172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0" fillId="0" fontId="28" numFmtId="170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0" fillId="0" fontId="4" numFmtId="165" xfId="0">
      <alignment horizontal="right" indent="0" shrinkToFit="false" textRotation="0" vertical="bottom" wrapText="false"/>
      <protection hidden="true" locked="true"/>
    </xf>
    <xf applyAlignment="true" applyBorder="true" applyFont="true" applyProtection="true" borderId="0" fillId="0" fontId="4" numFmtId="172" xfId="0">
      <alignment horizontal="right" indent="0" shrinkToFit="false" textRotation="0" vertical="bottom" wrapText="false"/>
      <protection hidden="true" locked="true"/>
    </xf>
    <xf applyAlignment="false" applyBorder="true" applyFont="true" applyProtection="true" borderId="0" fillId="2" fontId="4" numFmtId="172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0" fillId="0" fontId="4" numFmtId="172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0" fillId="6" fontId="4" numFmtId="170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0" fillId="0" fontId="4" numFmtId="170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0" fillId="7" fontId="4" numFmtId="170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0" fillId="3" fontId="4" numFmtId="172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0" fillId="0" fontId="4" numFmtId="164" xfId="0">
      <alignment horizontal="general" indent="0" shrinkToFit="false" textRotation="0" vertical="bottom" wrapText="true"/>
      <protection hidden="true" locked="true"/>
    </xf>
    <xf applyAlignment="false" applyBorder="true" applyFont="true" applyProtection="true" borderId="0" fillId="6" fontId="4" numFmtId="172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0" fillId="7" fontId="4" numFmtId="172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0" fillId="2" fontId="48" numFmtId="172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0" fillId="6" fontId="48" numFmtId="172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0" fillId="7" fontId="48" numFmtId="172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0" fillId="3" fontId="48" numFmtId="172" xfId="0">
      <alignment horizontal="general" indent="0" shrinkToFit="false" textRotation="0" vertical="bottom" wrapText="false"/>
      <protection hidden="true" locked="true"/>
    </xf>
    <xf applyAlignment="false" applyBorder="false" applyFont="true" applyProtection="true" borderId="0" fillId="0" fontId="35" numFmtId="164" xfId="27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0" fillId="0" fontId="27" numFmtId="164" xfId="0">
      <alignment horizontal="right" indent="0" shrinkToFit="false" textRotation="0" vertical="bottom" wrapText="true"/>
      <protection hidden="true" locked="true"/>
    </xf>
    <xf applyAlignment="false" applyBorder="true" applyFont="true" applyProtection="true" borderId="0" fillId="0" fontId="33" numFmtId="164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0" fillId="2" fontId="4" numFmtId="164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0" fillId="6" fontId="4" numFmtId="164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0" fillId="3" fontId="49" numFmtId="172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0" fillId="0" fontId="28" numFmtId="172" xfId="0">
      <alignment horizontal="right" indent="0" shrinkToFit="false" textRotation="0" vertical="bottom" wrapText="true"/>
      <protection hidden="true" locked="true"/>
    </xf>
    <xf applyAlignment="false" applyBorder="true" applyFont="true" applyProtection="true" borderId="0" fillId="7" fontId="27" numFmtId="172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0" fillId="2" fontId="50" numFmtId="172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0" fillId="0" fontId="49" numFmtId="165" xfId="0">
      <alignment horizontal="right" indent="0" shrinkToFit="false" textRotation="0" vertical="bottom" wrapText="false"/>
      <protection hidden="true" locked="true"/>
    </xf>
    <xf applyAlignment="true" applyBorder="true" applyFont="true" applyProtection="true" borderId="0" fillId="0" fontId="28" numFmtId="172" xfId="0">
      <alignment horizontal="right" indent="0" shrinkToFit="false" textRotation="0" vertical="bottom" wrapText="false"/>
      <protection hidden="true" locked="true"/>
    </xf>
    <xf applyAlignment="true" applyBorder="true" applyFont="true" applyProtection="true" borderId="0" fillId="0" fontId="28" numFmtId="165" xfId="0">
      <alignment horizontal="right" indent="0" shrinkToFit="false" textRotation="0" vertical="bottom" wrapText="false"/>
      <protection hidden="true" locked="true"/>
    </xf>
    <xf applyAlignment="true" applyBorder="true" applyFont="true" applyProtection="true" borderId="0" fillId="0" fontId="28" numFmtId="164" xfId="0">
      <alignment horizontal="right" indent="0" shrinkToFit="false" textRotation="0" vertical="bottom" wrapText="false"/>
      <protection hidden="true" locked="true"/>
    </xf>
    <xf applyAlignment="true" applyBorder="true" applyFont="true" applyProtection="true" borderId="0" fillId="0" fontId="4" numFmtId="164" xfId="0">
      <alignment horizontal="right" indent="0" shrinkToFit="false" textRotation="0" vertical="bottom" wrapText="false"/>
      <protection hidden="true" locked="true"/>
    </xf>
    <xf applyAlignment="false" applyBorder="true" applyFont="true" applyProtection="true" borderId="0" fillId="9" fontId="4" numFmtId="164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0" fillId="0" fontId="49" numFmtId="172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0" fillId="9" fontId="49" numFmtId="172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0" fillId="9" fontId="4" numFmtId="172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0" fillId="0" fontId="33" numFmtId="164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0" fillId="0" fontId="33" numFmtId="164" xfId="0">
      <alignment horizontal="general" indent="0" shrinkToFit="false" textRotation="0" vertical="bottom" wrapText="true"/>
      <protection hidden="true" locked="true"/>
    </xf>
    <xf applyAlignment="false" applyBorder="true" applyFont="true" applyProtection="true" borderId="0" fillId="9" fontId="27" numFmtId="172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0" fillId="9" fontId="50" numFmtId="172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0" fillId="9" fontId="51" numFmtId="172" xfId="0">
      <alignment horizontal="general" indent="0" shrinkToFit="false" textRotation="0" vertical="bottom" wrapText="false"/>
      <protection hidden="true" locked="true"/>
    </xf>
    <xf applyAlignment="false" applyBorder="false" applyFont="false" applyProtection="true" borderId="0" fillId="0" fontId="47" numFmtId="164" xfId="27">
      <alignment horizontal="general" indent="0" shrinkToFit="false" textRotation="0" vertical="bottom" wrapText="false"/>
      <protection hidden="true" locked="true"/>
    </xf>
    <xf applyAlignment="false" applyBorder="false" applyFont="true" applyProtection="true" borderId="0" fillId="0" fontId="53" numFmtId="164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0" fillId="0" fontId="8" numFmtId="164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17" fillId="0" fontId="8" numFmtId="164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18" fillId="0" fontId="8" numFmtId="164" xfId="0">
      <alignment horizontal="left" indent="0" shrinkToFit="false" textRotation="0" vertical="bottom" wrapText="false"/>
      <protection hidden="true" locked="true"/>
    </xf>
    <xf applyAlignment="true" applyBorder="true" applyFont="true" applyProtection="true" borderId="19" fillId="0" fontId="8" numFmtId="164" xfId="0">
      <alignment horizontal="left" indent="0" shrinkToFit="false" textRotation="0" vertical="bottom" wrapText="false"/>
      <protection hidden="true" locked="true"/>
    </xf>
    <xf applyAlignment="true" applyBorder="true" applyFont="true" applyProtection="true" borderId="19" fillId="0" fontId="8" numFmtId="165" xfId="0">
      <alignment horizontal="left" indent="0" shrinkToFit="false" textRotation="0" vertical="bottom" wrapText="false"/>
      <protection hidden="true" locked="true"/>
    </xf>
    <xf applyAlignment="true" applyBorder="false" applyFont="true" applyProtection="true" borderId="0" fillId="0" fontId="8" numFmtId="164" xfId="0">
      <alignment horizontal="center" indent="0" shrinkToFit="false" textRotation="0" vertical="bottom" wrapText="false"/>
      <protection hidden="true" locked="true"/>
    </xf>
    <xf applyAlignment="false" applyBorder="true" applyFont="true" applyProtection="true" borderId="0" fillId="0" fontId="6" numFmtId="164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0" fillId="0" fontId="8" numFmtId="165" xfId="0">
      <alignment horizontal="center" indent="0" shrinkToFit="false" textRotation="0" vertical="bottom" wrapText="false"/>
      <protection hidden="true" locked="true"/>
    </xf>
    <xf applyAlignment="true" applyBorder="true" applyFont="true" applyProtection="true" borderId="14" fillId="0" fontId="4" numFmtId="164" xfId="0">
      <alignment horizontal="left" indent="0" shrinkToFit="false" textRotation="0" vertical="top" wrapText="true"/>
      <protection hidden="true" locked="true"/>
    </xf>
    <xf applyAlignment="true" applyBorder="true" applyFont="true" applyProtection="true" borderId="14" fillId="0" fontId="4" numFmtId="166" xfId="0">
      <alignment horizontal="left" indent="0" shrinkToFit="false" textRotation="0" vertical="top" wrapText="true"/>
      <protection hidden="true" locked="false"/>
    </xf>
    <xf applyAlignment="true" applyBorder="true" applyFont="true" applyProtection="true" borderId="14" fillId="0" fontId="4" numFmtId="164" xfId="0">
      <alignment horizontal="center" indent="0" shrinkToFit="false" textRotation="0" vertical="top" wrapText="true"/>
      <protection hidden="true" locked="false"/>
    </xf>
    <xf applyAlignment="true" applyBorder="true" applyFont="true" applyProtection="true" borderId="14" fillId="0" fontId="4" numFmtId="164" xfId="0">
      <alignment horizontal="general" indent="0" shrinkToFit="false" textRotation="0" vertical="top" wrapText="true"/>
      <protection hidden="true" locked="true"/>
    </xf>
    <xf applyAlignment="true" applyBorder="true" applyFont="true" applyProtection="true" borderId="14" fillId="0" fontId="4" numFmtId="164" xfId="0">
      <alignment horizontal="center" indent="0" shrinkToFit="false" textRotation="0" vertical="top" wrapText="true"/>
      <protection hidden="true" locked="true"/>
    </xf>
    <xf applyAlignment="true" applyBorder="true" applyFont="true" applyProtection="true" borderId="14" fillId="0" fontId="4" numFmtId="164" xfId="0">
      <alignment horizontal="left" indent="0" shrinkToFit="false" textRotation="0" vertical="top" wrapText="true"/>
      <protection hidden="true" locked="false"/>
    </xf>
    <xf applyAlignment="true" applyBorder="true" applyFont="true" applyProtection="true" borderId="6" fillId="0" fontId="4" numFmtId="164" xfId="0">
      <alignment horizontal="left" indent="0" shrinkToFit="false" textRotation="0" vertical="top" wrapText="true"/>
      <protection hidden="true" locked="true"/>
    </xf>
    <xf applyAlignment="true" applyBorder="false" applyFont="true" applyProtection="true" borderId="0" fillId="0" fontId="8" numFmtId="164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6" fillId="0" fontId="10" numFmtId="164" xfId="0">
      <alignment horizontal="left" indent="0" shrinkToFit="false" textRotation="0" vertical="top" wrapText="true"/>
      <protection hidden="true" locked="false"/>
    </xf>
    <xf applyAlignment="false" applyBorder="false" applyFont="true" applyProtection="true" borderId="0" fillId="0" fontId="6" numFmtId="164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1" fillId="0" fontId="6" numFmtId="164" xfId="0">
      <alignment horizontal="center" indent="0" shrinkToFit="false" textRotation="0" vertical="center" wrapText="false"/>
      <protection hidden="true" locked="true"/>
    </xf>
    <xf applyAlignment="true" applyBorder="true" applyFont="true" applyProtection="true" borderId="9" fillId="0" fontId="6" numFmtId="164" xfId="0">
      <alignment horizontal="center" indent="0" shrinkToFit="false" textRotation="0" vertical="bottom" wrapText="false"/>
      <protection hidden="true" locked="true"/>
    </xf>
    <xf applyAlignment="true" applyBorder="true" applyFont="true" applyProtection="true" borderId="12" fillId="0" fontId="6" numFmtId="164" xfId="0">
      <alignment horizontal="center" indent="0" shrinkToFit="false" textRotation="0" vertical="bottom" wrapText="false"/>
      <protection hidden="true" locked="true"/>
    </xf>
    <xf applyAlignment="false" applyBorder="true" applyFont="true" applyProtection="true" borderId="13" fillId="0" fontId="8" numFmtId="164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14" fillId="0" fontId="8" numFmtId="164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15" fillId="0" fontId="8" numFmtId="164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1" fillId="0" fontId="6" numFmtId="171" xfId="0">
      <alignment horizontal="center" indent="0" shrinkToFit="false" textRotation="0" vertical="bottom" wrapText="false"/>
      <protection hidden="true" locked="false"/>
    </xf>
    <xf applyAlignment="true" applyBorder="true" applyFont="true" applyProtection="true" borderId="1" fillId="0" fontId="8" numFmtId="171" xfId="0">
      <alignment horizontal="right" indent="0" shrinkToFit="false" textRotation="0" vertical="bottom" wrapText="false"/>
      <protection hidden="true" locked="false"/>
    </xf>
    <xf applyAlignment="true" applyBorder="true" applyFont="true" applyProtection="true" borderId="0" fillId="0" fontId="8" numFmtId="164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7" fillId="0" fontId="8" numFmtId="164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6" fillId="0" fontId="8" numFmtId="164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8" fillId="0" fontId="8" numFmtId="164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10" fillId="0" fontId="8" numFmtId="164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2" fillId="0" fontId="8" numFmtId="164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11" fillId="0" fontId="8" numFmtId="164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2" fillId="0" fontId="4" numFmtId="165" xfId="0">
      <alignment horizontal="left" indent="0" shrinkToFit="false" textRotation="0" vertical="bottom" wrapText="false"/>
      <protection hidden="true" locked="true"/>
    </xf>
    <xf applyAlignment="true" applyBorder="true" applyFont="true" applyProtection="true" borderId="0" fillId="0" fontId="6" numFmtId="164" xfId="0">
      <alignment horizontal="left" indent="0" shrinkToFit="false" textRotation="0" vertical="top" wrapText="false"/>
      <protection hidden="true" locked="true"/>
    </xf>
    <xf applyAlignment="true" applyBorder="true" applyFont="true" applyProtection="true" borderId="14" fillId="0" fontId="10" numFmtId="164" xfId="0">
      <alignment horizontal="left" indent="0" shrinkToFit="false" textRotation="0" vertical="bottom" wrapText="true"/>
      <protection hidden="true" locked="false"/>
    </xf>
    <xf applyAlignment="true" applyBorder="true" applyFont="true" applyProtection="true" borderId="14" fillId="0" fontId="4" numFmtId="164" xfId="0">
      <alignment horizontal="left" indent="0" shrinkToFit="false" textRotation="0" vertical="bottom" wrapText="true"/>
      <protection hidden="true" locked="false"/>
    </xf>
    <xf applyAlignment="true" applyBorder="true" applyFont="true" applyProtection="true" borderId="0" fillId="0" fontId="8" numFmtId="164" xfId="0">
      <alignment horizontal="left" indent="0" shrinkToFit="false" textRotation="0" vertical="top" wrapText="false"/>
      <protection hidden="true" locked="true"/>
    </xf>
    <xf applyAlignment="true" applyBorder="true" applyFont="true" applyProtection="true" borderId="6" fillId="0" fontId="4" numFmtId="164" xfId="0">
      <alignment horizontal="left" indent="0" shrinkToFit="false" textRotation="0" vertical="top" wrapText="true"/>
      <protection hidden="true" locked="false"/>
    </xf>
    <xf applyAlignment="true" applyBorder="true" applyFont="true" applyProtection="true" borderId="6" fillId="0" fontId="10" numFmtId="164" xfId="0">
      <alignment horizontal="left" indent="0" shrinkToFit="false" textRotation="0" vertical="top" wrapText="true"/>
      <protection hidden="true" locked="true"/>
    </xf>
    <xf applyAlignment="true" applyBorder="true" applyFont="true" applyProtection="true" borderId="14" fillId="0" fontId="4" numFmtId="164" xfId="0">
      <alignment horizontal="general" indent="0" shrinkToFit="false" textRotation="0" vertical="top" wrapText="false"/>
      <protection hidden="true" locked="false"/>
    </xf>
    <xf applyAlignment="true" applyBorder="true" applyFont="true" applyProtection="true" borderId="0" fillId="0" fontId="4" numFmtId="164" xfId="0">
      <alignment horizontal="center" indent="0" shrinkToFit="false" textRotation="0" vertical="top" wrapText="false"/>
      <protection hidden="true" locked="false"/>
    </xf>
    <xf applyAlignment="true" applyBorder="true" applyFont="false" applyProtection="true" borderId="14" fillId="0" fontId="0" numFmtId="164" xfId="0">
      <alignment horizontal="center" indent="0" shrinkToFit="false" textRotation="0" vertical="top" wrapText="false"/>
      <protection hidden="true" locked="false"/>
    </xf>
    <xf applyAlignment="true" applyBorder="true" applyFont="true" applyProtection="true" borderId="14" fillId="0" fontId="4" numFmtId="164" xfId="0">
      <alignment horizontal="center" indent="0" shrinkToFit="false" textRotation="0" vertical="top" wrapText="false"/>
      <protection hidden="true" locked="false"/>
    </xf>
    <xf applyAlignment="true" applyBorder="true" applyFont="true" applyProtection="true" borderId="6" fillId="0" fontId="4" numFmtId="164" xfId="0">
      <alignment horizontal="general" indent="0" shrinkToFit="false" textRotation="0" vertical="top" wrapText="false"/>
      <protection hidden="true" locked="true"/>
    </xf>
    <xf applyAlignment="true" applyBorder="true" applyFont="false" applyProtection="true" borderId="6" fillId="0" fontId="0" numFmtId="164" xfId="0">
      <alignment horizontal="general" indent="0" shrinkToFit="false" textRotation="0" vertical="top" wrapText="false"/>
      <protection hidden="true" locked="true"/>
    </xf>
    <xf applyAlignment="false" applyBorder="true" applyFont="true" applyProtection="true" borderId="7" fillId="0" fontId="6" numFmtId="164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6" fillId="0" fontId="6" numFmtId="164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1" fillId="0" fontId="6" numFmtId="164" xfId="0">
      <alignment horizontal="center" indent="0" shrinkToFit="false" textRotation="0" vertical="bottom" wrapText="false"/>
      <protection hidden="true" locked="true"/>
    </xf>
    <xf applyAlignment="true" applyBorder="true" applyFont="true" applyProtection="true" borderId="0" fillId="0" fontId="6" numFmtId="164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5" fillId="0" fontId="6" numFmtId="164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3" fillId="0" fontId="6" numFmtId="164" xfId="0">
      <alignment horizontal="center" indent="0" shrinkToFit="false" textRotation="0" vertical="bottom" wrapText="false"/>
      <protection hidden="true" locked="true"/>
    </xf>
    <xf applyAlignment="true" applyBorder="true" applyFont="true" applyProtection="true" borderId="3" fillId="0" fontId="6" numFmtId="164" xfId="0">
      <alignment horizontal="center" indent="0" shrinkToFit="false" textRotation="0" vertical="center" wrapText="false"/>
      <protection hidden="true" locked="true"/>
    </xf>
    <xf applyAlignment="true" applyBorder="true" applyFont="true" applyProtection="true" borderId="5" fillId="0" fontId="6" numFmtId="164" xfId="0">
      <alignment horizontal="center" indent="0" shrinkToFit="false" textRotation="0" vertical="bottom" wrapText="false"/>
      <protection hidden="true" locked="true"/>
    </xf>
    <xf applyAlignment="true" applyBorder="true" applyFont="true" applyProtection="true" borderId="5" fillId="0" fontId="6" numFmtId="164" xfId="0">
      <alignment horizontal="center" indent="0" shrinkToFit="false" textRotation="0" vertical="center" wrapText="false"/>
      <protection hidden="true" locked="true"/>
    </xf>
    <xf applyAlignment="false" applyBorder="true" applyFont="true" applyProtection="true" borderId="4" fillId="0" fontId="8" numFmtId="164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5" fillId="0" fontId="6" numFmtId="164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10" fillId="0" fontId="6" numFmtId="164" xfId="0">
      <alignment horizontal="center" indent="0" shrinkToFit="false" textRotation="0" vertical="bottom" wrapText="false"/>
      <protection hidden="true" locked="true"/>
    </xf>
    <xf applyAlignment="true" applyBorder="true" applyFont="true" applyProtection="true" borderId="1" fillId="0" fontId="4" numFmtId="171" xfId="0">
      <alignment horizontal="right" indent="0" shrinkToFit="false" textRotation="0" vertical="bottom" wrapText="false"/>
      <protection hidden="true" locked="true"/>
    </xf>
    <xf applyAlignment="true" applyBorder="true" applyFont="true" applyProtection="true" borderId="15" fillId="0" fontId="4" numFmtId="171" xfId="0">
      <alignment horizontal="right" indent="0" shrinkToFit="false" textRotation="0" vertical="bottom" wrapText="false"/>
      <protection hidden="true" locked="true"/>
    </xf>
    <xf applyAlignment="true" applyBorder="true" applyFont="true" applyProtection="true" borderId="1" fillId="0" fontId="4" numFmtId="171" xfId="0">
      <alignment horizontal="center" indent="0" shrinkToFit="false" textRotation="0" vertical="bottom" wrapText="false"/>
      <protection hidden="true" locked="true"/>
    </xf>
    <xf applyAlignment="true" applyBorder="true" applyFont="true" applyProtection="true" borderId="1" fillId="0" fontId="4" numFmtId="171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10" fillId="0" fontId="6" numFmtId="164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1" fillId="0" fontId="4" numFmtId="171" xfId="0">
      <alignment horizontal="right" indent="0" shrinkToFit="false" textRotation="0" vertical="bottom" wrapText="true"/>
      <protection hidden="true" locked="true"/>
    </xf>
    <xf applyAlignment="true" applyBorder="true" applyFont="true" applyProtection="true" borderId="15" fillId="0" fontId="4" numFmtId="171" xfId="0">
      <alignment horizontal="right" indent="0" shrinkToFit="false" textRotation="0" vertical="bottom" wrapText="true"/>
      <protection hidden="true" locked="true"/>
    </xf>
    <xf applyAlignment="true" applyBorder="true" applyFont="true" applyProtection="true" borderId="1" fillId="0" fontId="4" numFmtId="171" xfId="0">
      <alignment horizontal="right" indent="0" shrinkToFit="false" textRotation="0" vertical="bottom" wrapText="false"/>
      <protection hidden="true" locked="false"/>
    </xf>
    <xf applyAlignment="true" applyBorder="true" applyFont="true" applyProtection="true" borderId="1" fillId="0" fontId="4" numFmtId="171" xfId="0">
      <alignment horizontal="right" indent="0" shrinkToFit="false" textRotation="0" vertical="bottom" wrapText="true"/>
      <protection hidden="true" locked="false"/>
    </xf>
    <xf applyAlignment="true" applyBorder="true" applyFont="true" applyProtection="true" borderId="1" fillId="0" fontId="4" numFmtId="171" xfId="0">
      <alignment horizontal="center" indent="0" shrinkToFit="false" textRotation="0" vertical="bottom" wrapText="false"/>
      <protection hidden="true" locked="false"/>
    </xf>
    <xf applyAlignment="true" applyBorder="true" applyFont="true" applyProtection="true" borderId="1" fillId="0" fontId="4" numFmtId="171" xfId="0">
      <alignment horizontal="general" indent="0" shrinkToFit="false" textRotation="0" vertical="bottom" wrapText="false"/>
      <protection hidden="true" locked="false"/>
    </xf>
    <xf applyAlignment="true" applyBorder="true" applyFont="true" applyProtection="true" borderId="12" fillId="0" fontId="4" numFmtId="171" xfId="0">
      <alignment horizontal="right" indent="0" shrinkToFit="false" textRotation="0" vertical="bottom" wrapText="false"/>
      <protection hidden="true" locked="true"/>
    </xf>
    <xf applyAlignment="true" applyBorder="true" applyFont="true" applyProtection="true" borderId="11" fillId="0" fontId="4" numFmtId="171" xfId="0">
      <alignment horizontal="right" indent="0" shrinkToFit="false" textRotation="0" vertical="bottom" wrapText="false"/>
      <protection hidden="true" locked="true"/>
    </xf>
    <xf applyAlignment="true" applyBorder="true" applyFont="true" applyProtection="true" borderId="14" fillId="0" fontId="4" numFmtId="171" xfId="0">
      <alignment horizontal="right" indent="0" shrinkToFit="false" textRotation="0" vertical="bottom" wrapText="false"/>
      <protection hidden="true" locked="true"/>
    </xf>
    <xf applyAlignment="true" applyBorder="true" applyFont="true" applyProtection="true" borderId="14" fillId="0" fontId="4" numFmtId="171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15" fillId="0" fontId="4" numFmtId="171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15" fillId="0" fontId="4" numFmtId="171" xfId="0">
      <alignment horizontal="right" indent="0" shrinkToFit="false" textRotation="0" vertical="bottom" wrapText="false"/>
      <protection hidden="true" locked="false"/>
    </xf>
    <xf applyAlignment="true" applyBorder="true" applyFont="true" applyProtection="true" borderId="15" fillId="0" fontId="4" numFmtId="171" xfId="0">
      <alignment horizontal="right" indent="0" shrinkToFit="false" textRotation="0" vertical="bottom" wrapText="true"/>
      <protection hidden="true" locked="false"/>
    </xf>
    <xf applyAlignment="false" applyBorder="true" applyFont="true" applyProtection="true" borderId="5" fillId="0" fontId="8" numFmtId="164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12" fillId="0" fontId="4" numFmtId="171" xfId="0">
      <alignment horizontal="right" indent="0" shrinkToFit="false" textRotation="0" vertical="bottom" wrapText="false"/>
      <protection hidden="true" locked="false"/>
    </xf>
    <xf applyAlignment="true" applyBorder="true" applyFont="true" applyProtection="true" borderId="11" fillId="0" fontId="4" numFmtId="171" xfId="0">
      <alignment horizontal="right" indent="0" shrinkToFit="false" textRotation="0" vertical="bottom" wrapText="false"/>
      <protection hidden="true" locked="false"/>
    </xf>
    <xf applyAlignment="true" applyBorder="true" applyFont="true" applyProtection="true" borderId="0" fillId="0" fontId="4" numFmtId="171" xfId="0">
      <alignment horizontal="right" indent="0" shrinkToFit="false" textRotation="0" vertical="bottom" wrapText="false"/>
      <protection hidden="true" locked="false"/>
    </xf>
    <xf applyAlignment="true" applyBorder="true" applyFont="true" applyProtection="true" borderId="0" fillId="0" fontId="4" numFmtId="171" xfId="0">
      <alignment horizontal="general" indent="0" shrinkToFit="false" textRotation="0" vertical="bottom" wrapText="false"/>
      <protection hidden="true" locked="false"/>
    </xf>
    <xf applyAlignment="true" applyBorder="true" applyFont="true" applyProtection="true" borderId="15" fillId="0" fontId="4" numFmtId="171" xfId="0">
      <alignment horizontal="general" indent="0" shrinkToFit="false" textRotation="0" vertical="bottom" wrapText="false"/>
      <protection hidden="true" locked="false"/>
    </xf>
    <xf applyAlignment="true" applyBorder="true" applyFont="true" applyProtection="true" borderId="0" fillId="0" fontId="4" numFmtId="171" xfId="0">
      <alignment horizontal="right" indent="0" shrinkToFit="false" textRotation="0" vertical="bottom" wrapText="false"/>
      <protection hidden="true" locked="true"/>
    </xf>
    <xf applyAlignment="true" applyBorder="true" applyFont="true" applyProtection="true" borderId="0" fillId="0" fontId="4" numFmtId="171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0" fillId="0" fontId="8" numFmtId="171" xfId="0">
      <alignment horizontal="right" indent="0" shrinkToFit="false" textRotation="0" vertical="bottom" wrapText="false"/>
      <protection hidden="true" locked="true"/>
    </xf>
    <xf applyAlignment="true" applyBorder="true" applyFont="true" applyProtection="true" borderId="20" fillId="0" fontId="4" numFmtId="164" xfId="0">
      <alignment horizontal="left" indent="0" shrinkToFit="false" textRotation="0" vertical="top" wrapText="true"/>
      <protection hidden="true" locked="false"/>
    </xf>
    <xf applyAlignment="true" applyBorder="true" applyFont="true" applyProtection="true" borderId="0" fillId="0" fontId="4" numFmtId="164" xfId="0">
      <alignment horizontal="left" indent="0" shrinkToFit="false" textRotation="0" vertical="top" wrapText="true"/>
      <protection hidden="true" locked="true"/>
    </xf>
    <xf applyAlignment="false" applyBorder="true" applyFont="true" applyProtection="true" borderId="8" fillId="0" fontId="6" numFmtId="164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4" fillId="0" fontId="6" numFmtId="164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9" fillId="0" fontId="4" numFmtId="171" xfId="0">
      <alignment horizontal="right" indent="0" shrinkToFit="false" textRotation="0" vertical="bottom" wrapText="false"/>
      <protection hidden="true" locked="true"/>
    </xf>
    <xf applyAlignment="true" applyBorder="true" applyFont="true" applyProtection="true" borderId="6" fillId="0" fontId="4" numFmtId="171" xfId="0">
      <alignment horizontal="right" indent="0" shrinkToFit="false" textRotation="0" vertical="bottom" wrapText="false"/>
      <protection hidden="true" locked="true"/>
    </xf>
    <xf applyAlignment="false" applyBorder="true" applyFont="true" applyProtection="true" borderId="6" fillId="0" fontId="4" numFmtId="171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15" fillId="0" fontId="4" numFmtId="171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15" fillId="0" fontId="4" numFmtId="171" xfId="0">
      <alignment horizontal="general" indent="0" shrinkToFit="false" textRotation="0" vertical="bottom" wrapText="false"/>
      <protection hidden="true" locked="false"/>
    </xf>
    <xf applyAlignment="false" applyBorder="true" applyFont="true" applyProtection="true" borderId="14" fillId="0" fontId="4" numFmtId="171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1" fillId="0" fontId="6" numFmtId="171" xfId="0">
      <alignment horizontal="general" indent="0" shrinkToFit="false" textRotation="0" vertical="bottom" wrapText="false"/>
      <protection hidden="true" locked="false"/>
    </xf>
    <xf applyAlignment="true" applyBorder="true" applyFont="true" applyProtection="true" borderId="0" fillId="0" fontId="8" numFmtId="171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7" fillId="0" fontId="54" numFmtId="164" xfId="0">
      <alignment horizontal="center" indent="0" shrinkToFit="false" textRotation="0" vertical="center" wrapText="false"/>
      <protection hidden="true" locked="true"/>
    </xf>
    <xf applyAlignment="true" applyBorder="true" applyFont="true" applyProtection="true" borderId="6" fillId="0" fontId="54" numFmtId="164" xfId="0">
      <alignment horizontal="center" indent="0" shrinkToFit="false" textRotation="0" vertical="center" wrapText="false"/>
      <protection hidden="true" locked="true"/>
    </xf>
    <xf applyAlignment="true" applyBorder="true" applyFont="true" applyProtection="true" borderId="10" fillId="0" fontId="54" numFmtId="164" xfId="0">
      <alignment horizontal="center" indent="0" shrinkToFit="false" textRotation="0" vertical="bottom" wrapText="false"/>
      <protection hidden="true" locked="true"/>
    </xf>
    <xf applyAlignment="true" applyBorder="true" applyFont="true" applyProtection="true" borderId="5" fillId="0" fontId="54" numFmtId="164" xfId="0">
      <alignment horizontal="center" indent="0" shrinkToFit="false" textRotation="0" vertical="center" wrapText="false"/>
      <protection hidden="true" locked="true"/>
    </xf>
    <xf applyAlignment="true" applyBorder="true" applyFont="true" applyProtection="true" borderId="0" fillId="0" fontId="54" numFmtId="164" xfId="0">
      <alignment horizontal="center" indent="0" shrinkToFit="false" textRotation="0" vertical="center" wrapText="false"/>
      <protection hidden="true" locked="true"/>
    </xf>
    <xf applyAlignment="true" applyBorder="true" applyFont="true" applyProtection="true" borderId="9" fillId="0" fontId="54" numFmtId="164" xfId="0">
      <alignment horizontal="center" indent="0" shrinkToFit="false" textRotation="0" vertical="top" wrapText="true"/>
      <protection hidden="true" locked="true"/>
    </xf>
    <xf applyAlignment="true" applyBorder="true" applyFont="true" applyProtection="true" borderId="9" fillId="0" fontId="54" numFmtId="164" xfId="0">
      <alignment horizontal="center" indent="0" shrinkToFit="false" textRotation="0" vertical="center" wrapText="true"/>
      <protection hidden="true" locked="true"/>
    </xf>
    <xf applyAlignment="true" applyBorder="true" applyFont="true" applyProtection="true" borderId="3" fillId="0" fontId="54" numFmtId="164" xfId="0">
      <alignment horizontal="center" indent="0" shrinkToFit="false" textRotation="0" vertical="center" wrapText="false"/>
      <protection hidden="true" locked="true"/>
    </xf>
    <xf applyAlignment="true" applyBorder="true" applyFont="true" applyProtection="true" borderId="1" fillId="0" fontId="8" numFmtId="171" xfId="0">
      <alignment horizontal="center" indent="0" shrinkToFit="false" textRotation="0" vertical="bottom" wrapText="false"/>
      <protection hidden="true" locked="false"/>
    </xf>
    <xf applyAlignment="true" applyBorder="true" applyFont="true" applyProtection="true" borderId="1" fillId="0" fontId="8" numFmtId="171" xfId="0">
      <alignment horizontal="general" indent="0" shrinkToFit="false" textRotation="0" vertical="bottom" wrapText="false"/>
      <protection hidden="true" locked="false"/>
    </xf>
    <xf applyAlignment="true" applyBorder="true" applyFont="true" applyProtection="true" borderId="1" fillId="2" fontId="8" numFmtId="171" xfId="0">
      <alignment horizontal="general" indent="0" shrinkToFit="false" textRotation="0" vertical="bottom" wrapText="false"/>
      <protection hidden="true" locked="false"/>
    </xf>
    <xf applyAlignment="false" applyBorder="true" applyFont="true" applyProtection="true" borderId="0" fillId="0" fontId="8" numFmtId="171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15" fillId="0" fontId="8" numFmtId="171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1" fillId="2" fontId="8" numFmtId="171" xfId="0">
      <alignment horizontal="right" indent="0" shrinkToFit="false" textRotation="0" vertical="bottom" wrapText="false"/>
      <protection hidden="true" locked="false"/>
    </xf>
    <xf applyAlignment="false" applyBorder="true" applyFont="true" applyProtection="true" borderId="14" fillId="0" fontId="8" numFmtId="171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1" fillId="0" fontId="8" numFmtId="171" xfId="0">
      <alignment horizontal="center" indent="0" shrinkToFit="false" textRotation="0" vertical="bottom" wrapText="false"/>
      <protection hidden="true" locked="true"/>
    </xf>
    <xf applyAlignment="true" applyBorder="true" applyFont="true" applyProtection="true" borderId="1" fillId="0" fontId="8" numFmtId="171" xfId="0">
      <alignment horizontal="right" indent="0" shrinkToFit="false" textRotation="0" vertical="bottom" wrapText="false"/>
      <protection hidden="true" locked="true"/>
    </xf>
    <xf applyAlignment="true" applyBorder="true" applyFont="true" applyProtection="true" borderId="0" fillId="0" fontId="8" numFmtId="164" xfId="0">
      <alignment horizontal="center" indent="0" shrinkToFit="false" textRotation="0" vertical="bottom" wrapText="false"/>
      <protection hidden="true" locked="true"/>
    </xf>
    <xf applyAlignment="false" applyBorder="true" applyFont="true" applyProtection="true" borderId="7" fillId="0" fontId="54" numFmtId="164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6" fillId="0" fontId="54" numFmtId="164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5" fillId="0" fontId="54" numFmtId="164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0" fillId="0" fontId="54" numFmtId="164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0" fillId="0" fontId="54" numFmtId="164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5" fillId="0" fontId="54" numFmtId="164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20" fillId="0" fontId="4" numFmtId="164" xfId="0">
      <alignment horizontal="center" indent="0" shrinkToFit="false" textRotation="0" vertical="top" wrapText="true"/>
      <protection hidden="true" locked="false"/>
    </xf>
    <xf applyAlignment="true" applyBorder="true" applyFont="true" applyProtection="true" borderId="7" fillId="0" fontId="6" numFmtId="164" xfId="0">
      <alignment horizontal="center" indent="0" shrinkToFit="false" textRotation="0" vertical="bottom" wrapText="false"/>
      <protection hidden="true" locked="true"/>
    </xf>
    <xf applyAlignment="true" applyBorder="true" applyFont="true" applyProtection="true" borderId="1" fillId="0" fontId="8" numFmtId="164" xfId="0">
      <alignment horizontal="left" indent="0" shrinkToFit="false" textRotation="0" vertical="bottom" wrapText="false"/>
      <protection hidden="true" locked="false"/>
    </xf>
    <xf applyAlignment="false" applyBorder="false" applyFont="true" applyProtection="true" borderId="0" fillId="0" fontId="8" numFmtId="171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9" fillId="0" fontId="8" numFmtId="164" xfId="0">
      <alignment horizontal="left" indent="0" shrinkToFit="false" textRotation="0" vertical="bottom" wrapText="false"/>
      <protection hidden="true" locked="true"/>
    </xf>
    <xf applyAlignment="true" applyBorder="true" applyFont="true" applyProtection="true" borderId="12" fillId="0" fontId="8" numFmtId="164" xfId="0">
      <alignment horizontal="left" indent="0" shrinkToFit="false" textRotation="0" vertical="bottom" wrapText="false"/>
      <protection hidden="true" locked="true"/>
    </xf>
    <xf applyAlignment="true" applyBorder="true" applyFont="true" applyProtection="true" borderId="3" fillId="0" fontId="8" numFmtId="164" xfId="0">
      <alignment horizontal="left" indent="0" shrinkToFit="false" textRotation="0" vertical="bottom" wrapText="false"/>
      <protection hidden="true" locked="true"/>
    </xf>
    <xf applyAlignment="true" applyBorder="true" applyFont="true" applyProtection="true" borderId="9" fillId="0" fontId="6" numFmtId="164" xfId="0">
      <alignment horizontal="left" indent="0" shrinkToFit="false" textRotation="0" vertical="bottom" wrapText="false"/>
      <protection hidden="true" locked="true"/>
    </xf>
    <xf applyAlignment="true" applyBorder="true" applyFont="true" applyProtection="true" borderId="12" fillId="0" fontId="6" numFmtId="164" xfId="0">
      <alignment horizontal="left" indent="0" shrinkToFit="false" textRotation="0" vertical="bottom" wrapText="false"/>
      <protection hidden="true" locked="true"/>
    </xf>
    <xf applyAlignment="true" applyBorder="true" applyFont="true" applyProtection="true" borderId="10" fillId="0" fontId="8" numFmtId="164" xfId="0">
      <alignment horizontal="left" indent="0" shrinkToFit="false" textRotation="0" vertical="bottom" wrapText="true"/>
      <protection hidden="true" locked="true"/>
    </xf>
    <xf applyAlignment="true" applyBorder="true" applyFont="true" applyProtection="true" borderId="12" fillId="0" fontId="8" numFmtId="171" xfId="0">
      <alignment horizontal="right" indent="0" shrinkToFit="false" textRotation="0" vertical="bottom" wrapText="false"/>
      <protection hidden="true" locked="false"/>
    </xf>
    <xf applyAlignment="true" applyBorder="true" applyFont="true" applyProtection="true" borderId="1" fillId="0" fontId="8" numFmtId="164" xfId="0">
      <alignment horizontal="left" indent="0" shrinkToFit="false" textRotation="0" vertical="top" wrapText="true"/>
      <protection hidden="true" locked="true"/>
    </xf>
    <xf applyAlignment="true" applyBorder="true" applyFont="true" applyProtection="true" borderId="9" fillId="0" fontId="8" numFmtId="164" xfId="0">
      <alignment horizontal="left" indent="0" shrinkToFit="false" textRotation="0" vertical="top" wrapText="false"/>
      <protection hidden="true" locked="true"/>
    </xf>
    <xf applyAlignment="true" applyBorder="true" applyFont="true" applyProtection="true" borderId="1" fillId="0" fontId="8" numFmtId="164" xfId="0">
      <alignment horizontal="left" indent="0" shrinkToFit="false" textRotation="0" vertical="bottom" wrapText="true"/>
      <protection hidden="true" locked="true"/>
    </xf>
    <xf applyAlignment="true" applyBorder="true" applyFont="true" applyProtection="true" borderId="13" fillId="0" fontId="6" numFmtId="164" xfId="0">
      <alignment horizontal="left" indent="0" shrinkToFit="false" textRotation="0" vertical="bottom" wrapText="false"/>
      <protection hidden="true" locked="true"/>
    </xf>
    <xf applyAlignment="true" applyBorder="true" applyFont="true" applyProtection="true" borderId="20" fillId="0" fontId="4" numFmtId="165" xfId="0">
      <alignment horizontal="left" indent="0" shrinkToFit="false" textRotation="0" vertical="top" wrapText="true"/>
      <protection hidden="true" locked="false"/>
    </xf>
    <xf applyAlignment="true" applyBorder="true" applyFont="true" applyProtection="true" borderId="8" fillId="0" fontId="6" numFmtId="164" xfId="0">
      <alignment horizontal="center" indent="0" shrinkToFit="false" textRotation="0" vertical="bottom" wrapText="false"/>
      <protection hidden="true" locked="true"/>
    </xf>
    <xf applyAlignment="true" applyBorder="true" applyFont="true" applyProtection="true" borderId="11" fillId="0" fontId="8" numFmtId="171" xfId="0">
      <alignment horizontal="right" indent="0" shrinkToFit="false" textRotation="0" vertical="bottom" wrapText="false"/>
      <protection hidden="true" locked="false"/>
    </xf>
    <xf applyAlignment="true" applyBorder="true" applyFont="true" applyProtection="true" borderId="15" fillId="0" fontId="8" numFmtId="171" xfId="0">
      <alignment horizontal="right" indent="0" shrinkToFit="false" textRotation="0" vertical="bottom" wrapText="false"/>
      <protection hidden="true" locked="false"/>
    </xf>
    <xf applyAlignment="true" applyBorder="true" applyFont="true" applyProtection="true" borderId="1" fillId="0" fontId="8" numFmtId="164" xfId="0">
      <alignment horizontal="left" indent="0" shrinkToFit="false" textRotation="0" vertical="bottom" wrapText="false"/>
      <protection hidden="true" locked="true"/>
    </xf>
    <xf applyAlignment="true" applyBorder="true" applyFont="true" applyProtection="true" borderId="12" fillId="0" fontId="8" numFmtId="164" xfId="0">
      <alignment horizontal="left" indent="0" shrinkToFit="false" textRotation="0" vertical="center" wrapText="false"/>
      <protection hidden="true" locked="true"/>
    </xf>
    <xf applyAlignment="true" applyBorder="true" applyFont="true" applyProtection="true" borderId="12" fillId="0" fontId="8" numFmtId="171" xfId="0">
      <alignment horizontal="general" indent="0" shrinkToFit="false" textRotation="0" vertical="bottom" wrapText="false"/>
      <protection hidden="true" locked="false"/>
    </xf>
    <xf applyAlignment="true" applyBorder="true" applyFont="true" applyProtection="true" borderId="1" fillId="0" fontId="8" numFmtId="164" xfId="0">
      <alignment horizontal="left" indent="0" shrinkToFit="false" textRotation="0" vertical="center" wrapText="false"/>
      <protection hidden="true" locked="true"/>
    </xf>
    <xf applyAlignment="true" applyBorder="true" applyFont="true" applyProtection="true" borderId="13" fillId="0" fontId="6" numFmtId="164" xfId="0">
      <alignment horizontal="center" indent="0" shrinkToFit="false" textRotation="0" vertical="center" wrapText="false"/>
      <protection hidden="true" locked="true"/>
    </xf>
    <xf applyAlignment="true" applyBorder="true" applyFont="true" applyProtection="true" borderId="10" fillId="0" fontId="8" numFmtId="164" xfId="0">
      <alignment horizontal="left" indent="0" shrinkToFit="false" textRotation="0" vertical="bottom" wrapText="false"/>
      <protection hidden="true" locked="true"/>
    </xf>
    <xf applyAlignment="false" applyBorder="false" applyFont="true" applyProtection="true" borderId="0" fillId="0" fontId="55" numFmtId="164" xfId="0">
      <alignment horizontal="general" indent="0" shrinkToFit="false" textRotation="0" vertical="bottom" wrapText="false"/>
      <protection hidden="true" locked="true"/>
    </xf>
    <xf applyAlignment="false" applyBorder="false" applyFont="true" applyProtection="true" borderId="0" fillId="0" fontId="56" numFmtId="164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7" fillId="0" fontId="6" numFmtId="164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6" fillId="0" fontId="6" numFmtId="164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8" fillId="0" fontId="6" numFmtId="164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1" fillId="0" fontId="4" numFmtId="164" xfId="0">
      <alignment horizontal="left" indent="0" shrinkToFit="false" textRotation="0" vertical="top" wrapText="true"/>
      <protection hidden="true" locked="true"/>
    </xf>
    <xf applyAlignment="true" applyBorder="true" applyFont="true" applyProtection="true" borderId="1" fillId="0" fontId="8" numFmtId="164" xfId="0">
      <alignment horizontal="left" indent="0" shrinkToFit="false" textRotation="0" vertical="top" wrapText="false"/>
      <protection hidden="true" locked="true"/>
    </xf>
    <xf applyAlignment="true" applyBorder="true" applyFont="true" applyProtection="true" borderId="13" fillId="0" fontId="8" numFmtId="164" xfId="0">
      <alignment horizontal="general" indent="0" shrinkToFit="false" textRotation="0" vertical="top" wrapText="false"/>
      <protection hidden="true" locked="true"/>
    </xf>
    <xf applyAlignment="true" applyBorder="true" applyFont="true" applyProtection="true" borderId="14" fillId="0" fontId="8" numFmtId="164" xfId="0">
      <alignment horizontal="general" indent="0" shrinkToFit="false" textRotation="0" vertical="top" wrapText="false"/>
      <protection hidden="true" locked="true"/>
    </xf>
    <xf applyAlignment="true" applyBorder="true" applyFont="true" applyProtection="true" borderId="15" fillId="0" fontId="8" numFmtId="164" xfId="0">
      <alignment horizontal="general" indent="0" shrinkToFit="false" textRotation="0" vertical="top" wrapText="false"/>
      <protection hidden="true" locked="true"/>
    </xf>
    <xf applyAlignment="false" applyBorder="true" applyFont="true" applyProtection="true" borderId="14" fillId="0" fontId="6" numFmtId="164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8" fillId="0" fontId="8" numFmtId="171" xfId="0">
      <alignment horizontal="right" indent="0" shrinkToFit="false" textRotation="0" vertical="bottom" wrapText="false"/>
      <protection hidden="true" locked="false"/>
    </xf>
    <xf applyAlignment="true" applyBorder="true" applyFont="true" applyProtection="true" borderId="9" fillId="0" fontId="8" numFmtId="171" xfId="0">
      <alignment horizontal="right" indent="0" shrinkToFit="false" textRotation="0" vertical="bottom" wrapText="false"/>
      <protection hidden="true" locked="false"/>
    </xf>
    <xf applyAlignment="true" applyBorder="true" applyFont="true" applyProtection="true" borderId="9" fillId="0" fontId="8" numFmtId="164" xfId="0">
      <alignment horizontal="left" indent="0" shrinkToFit="false" textRotation="0" vertical="top" wrapText="true"/>
      <protection hidden="true" locked="true"/>
    </xf>
    <xf applyAlignment="true" applyBorder="true" applyFont="true" applyProtection="true" borderId="1" fillId="0" fontId="6" numFmtId="164" xfId="0">
      <alignment horizontal="left" indent="0" shrinkToFit="false" textRotation="0" vertical="top" wrapText="false"/>
      <protection hidden="true" locked="true"/>
    </xf>
    <xf applyAlignment="false" applyBorder="true" applyFont="true" applyProtection="true" borderId="2" fillId="0" fontId="8" numFmtId="171" xfId="0">
      <alignment horizontal="general" indent="0" shrinkToFit="false" textRotation="0" vertical="bottom" wrapText="false"/>
      <protection hidden="true" locked="false"/>
    </xf>
    <xf applyAlignment="false" applyBorder="true" applyFont="true" applyProtection="true" borderId="0" fillId="0" fontId="8" numFmtId="171" xfId="0">
      <alignment horizontal="general" indent="0" shrinkToFit="false" textRotation="0" vertical="bottom" wrapText="false"/>
      <protection hidden="true" locked="false"/>
    </xf>
    <xf applyAlignment="true" applyBorder="true" applyFont="true" applyProtection="true" borderId="2" fillId="0" fontId="4" numFmtId="164" xfId="0">
      <alignment horizontal="left" indent="0" shrinkToFit="false" textRotation="0" vertical="top" wrapText="true"/>
      <protection hidden="true" locked="true"/>
    </xf>
    <xf applyAlignment="true" applyBorder="true" applyFont="true" applyProtection="true" borderId="2" fillId="0" fontId="8" numFmtId="171" xfId="0">
      <alignment horizontal="right" indent="0" shrinkToFit="false" textRotation="0" vertical="bottom" wrapText="false"/>
      <protection hidden="true" locked="true"/>
    </xf>
    <xf applyAlignment="true" applyBorder="true" applyFont="true" applyProtection="true" borderId="1" fillId="0" fontId="4" numFmtId="164" xfId="0">
      <alignment horizontal="left" indent="0" shrinkToFit="false" textRotation="0" vertical="bottom" wrapText="true"/>
      <protection hidden="true" locked="true"/>
    </xf>
    <xf applyAlignment="false" applyBorder="true" applyFont="true" applyProtection="true" borderId="13" fillId="0" fontId="4" numFmtId="164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14" fillId="0" fontId="4" numFmtId="164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15" fillId="0" fontId="4" numFmtId="164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13" fillId="0" fontId="6" numFmtId="164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2" fillId="0" fontId="6" numFmtId="164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4" fillId="0" fontId="6" numFmtId="164" xfId="0">
      <alignment horizontal="center" indent="0" shrinkToFit="false" textRotation="0" vertical="bottom" wrapText="false"/>
      <protection hidden="true" locked="true"/>
    </xf>
    <xf applyAlignment="true" applyBorder="true" applyFont="true" applyProtection="true" borderId="10" fillId="0" fontId="6" numFmtId="164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2" fillId="0" fontId="6" numFmtId="164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11" fillId="0" fontId="6" numFmtId="164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11" fillId="0" fontId="6" numFmtId="164" xfId="0">
      <alignment horizontal="center" indent="0" shrinkToFit="false" textRotation="0" vertical="bottom" wrapText="false"/>
      <protection hidden="true" locked="true"/>
    </xf>
    <xf applyAlignment="true" applyBorder="true" applyFont="true" applyProtection="true" borderId="14" fillId="0" fontId="6" numFmtId="164" xfId="0">
      <alignment horizontal="left" indent="0" shrinkToFit="false" textRotation="0" vertical="top" wrapText="false"/>
      <protection hidden="true" locked="true"/>
    </xf>
    <xf applyAlignment="true" applyBorder="true" applyFont="true" applyProtection="true" borderId="13" fillId="0" fontId="8" numFmtId="171" xfId="0">
      <alignment horizontal="right" indent="0" shrinkToFit="false" textRotation="0" vertical="bottom" wrapText="false"/>
      <protection hidden="true" locked="false"/>
    </xf>
    <xf applyAlignment="true" applyBorder="true" applyFont="true" applyProtection="true" borderId="3" fillId="0" fontId="8" numFmtId="164" xfId="0">
      <alignment horizontal="left" indent="0" shrinkToFit="false" textRotation="0" vertical="top" wrapText="true"/>
      <protection hidden="true" locked="true"/>
    </xf>
    <xf applyAlignment="false" applyBorder="true" applyFont="true" applyProtection="true" borderId="7" fillId="0" fontId="57" numFmtId="164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13" fillId="0" fontId="57" numFmtId="164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4" fillId="0" fontId="6" numFmtId="164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12" fillId="0" fontId="8" numFmtId="164" xfId="0">
      <alignment horizontal="left" indent="0" shrinkToFit="false" textRotation="0" vertical="top" wrapText="true"/>
      <protection hidden="true" locked="true"/>
    </xf>
    <xf applyAlignment="true" applyBorder="true" applyFont="true" applyProtection="true" borderId="3" fillId="0" fontId="8" numFmtId="171" xfId="0">
      <alignment horizontal="left" indent="0" shrinkToFit="false" textRotation="0" vertical="top" wrapText="false"/>
      <protection hidden="true" locked="false"/>
    </xf>
    <xf applyAlignment="true" applyBorder="true" applyFont="true" applyProtection="true" borderId="1" fillId="0" fontId="8" numFmtId="171" xfId="0">
      <alignment horizontal="left" indent="0" shrinkToFit="false" textRotation="0" vertical="top" wrapText="false"/>
      <protection hidden="true" locked="false"/>
    </xf>
    <xf applyAlignment="true" applyBorder="true" applyFont="true" applyProtection="true" borderId="12" fillId="0" fontId="8" numFmtId="164" xfId="0">
      <alignment horizontal="left" indent="0" shrinkToFit="false" textRotation="0" vertical="top" wrapText="false"/>
      <protection hidden="true" locked="true"/>
    </xf>
    <xf applyAlignment="true" applyBorder="true" applyFont="true" applyProtection="true" borderId="12" fillId="0" fontId="8" numFmtId="171" xfId="0">
      <alignment horizontal="left" indent="0" shrinkToFit="false" textRotation="0" vertical="top" wrapText="false"/>
      <protection hidden="true" locked="false"/>
    </xf>
    <xf applyAlignment="true" applyBorder="true" applyFont="true" applyProtection="true" borderId="11" fillId="0" fontId="8" numFmtId="171" xfId="0">
      <alignment horizontal="left" indent="0" shrinkToFit="false" textRotation="0" vertical="top" wrapText="false"/>
      <protection hidden="true" locked="false"/>
    </xf>
    <xf applyAlignment="true" applyBorder="true" applyFont="true" applyProtection="true" borderId="7" fillId="0" fontId="6" numFmtId="164" xfId="0">
      <alignment horizontal="center" indent="0" shrinkToFit="false" textRotation="0" vertical="center" wrapText="false"/>
      <protection hidden="true" locked="true"/>
    </xf>
    <xf applyAlignment="true" applyBorder="true" applyFont="true" applyProtection="true" borderId="13" fillId="0" fontId="8" numFmtId="164" xfId="0">
      <alignment horizontal="left" indent="0" shrinkToFit="false" textRotation="0" vertical="bottom" wrapText="false"/>
      <protection hidden="true" locked="true"/>
    </xf>
    <xf applyAlignment="true" applyBorder="true" applyFont="true" applyProtection="true" borderId="9" fillId="0" fontId="6" numFmtId="164" xfId="0">
      <alignment horizontal="center" indent="0" shrinkToFit="false" textRotation="0" vertical="bottom" wrapText="true"/>
      <protection hidden="true" locked="true"/>
    </xf>
    <xf applyAlignment="true" applyBorder="true" applyFont="true" applyProtection="true" borderId="1" fillId="0" fontId="57" numFmtId="164" xfId="0">
      <alignment horizontal="left" indent="0" shrinkToFit="false" textRotation="0" vertical="top" wrapText="true"/>
      <protection hidden="true" locked="true"/>
    </xf>
    <xf applyAlignment="true" applyBorder="true" applyFont="true" applyProtection="true" borderId="1" fillId="0" fontId="6" numFmtId="171" xfId="0">
      <alignment horizontal="right" indent="0" shrinkToFit="false" textRotation="0" vertical="bottom" wrapText="false"/>
      <protection hidden="true" locked="false"/>
    </xf>
    <xf applyAlignment="true" applyBorder="true" applyFont="true" applyProtection="true" borderId="12" fillId="0" fontId="57" numFmtId="164" xfId="0">
      <alignment horizontal="left" indent="0" shrinkToFit="false" textRotation="0" vertical="top" wrapText="true"/>
      <protection hidden="true" locked="true"/>
    </xf>
    <xf applyAlignment="true" applyBorder="true" applyFont="true" applyProtection="true" borderId="1" fillId="0" fontId="58" numFmtId="164" xfId="0">
      <alignment horizontal="left" indent="0" shrinkToFit="false" textRotation="0" vertical="top" wrapText="true"/>
      <protection hidden="true" locked="true"/>
    </xf>
    <xf applyAlignment="false" applyBorder="true" applyFont="true" applyProtection="true" borderId="15" fillId="0" fontId="6" numFmtId="164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1" fillId="0" fontId="6" numFmtId="164" xfId="0">
      <alignment horizontal="right" indent="0" shrinkToFit="false" textRotation="0" vertical="bottom" wrapText="false"/>
      <protection hidden="true" locked="true"/>
    </xf>
    <xf applyAlignment="true" applyBorder="true" applyFont="true" applyProtection="true" borderId="3" fillId="0" fontId="6" numFmtId="164" xfId="0">
      <alignment horizontal="center" indent="0" shrinkToFit="false" textRotation="0" vertical="bottom" wrapText="false"/>
      <protection hidden="true" locked="false"/>
    </xf>
    <xf applyAlignment="true" applyBorder="true" applyFont="true" applyProtection="true" borderId="15" fillId="0" fontId="6" numFmtId="164" xfId="0">
      <alignment horizontal="right" indent="0" shrinkToFit="false" textRotation="0" vertical="bottom" wrapText="false"/>
      <protection hidden="true" locked="true"/>
    </xf>
    <xf applyAlignment="true" applyBorder="true" applyFont="true" applyProtection="true" borderId="4" fillId="0" fontId="6" numFmtId="164" xfId="0">
      <alignment horizontal="center" indent="0" shrinkToFit="false" textRotation="0" vertical="bottom" wrapText="false"/>
      <protection hidden="true" locked="false"/>
    </xf>
    <xf applyAlignment="true" applyBorder="true" applyFont="true" applyProtection="true" borderId="11" fillId="0" fontId="6" numFmtId="171" xfId="0">
      <alignment horizontal="right" indent="0" shrinkToFit="false" textRotation="0" vertical="bottom" wrapText="false"/>
      <protection hidden="true" locked="false"/>
    </xf>
    <xf applyAlignment="false" applyBorder="false" applyFont="true" applyProtection="true" borderId="0" fillId="0" fontId="59" numFmtId="164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12" fillId="0" fontId="6" numFmtId="164" xfId="0">
      <alignment horizontal="left" indent="0" shrinkToFit="false" textRotation="0" vertical="top" wrapText="true"/>
      <protection hidden="true" locked="true"/>
    </xf>
    <xf applyAlignment="true" applyBorder="true" applyFont="true" applyProtection="true" borderId="12" fillId="0" fontId="4" numFmtId="171" xfId="0">
      <alignment horizontal="center" indent="0" shrinkToFit="false" textRotation="0" vertical="bottom" wrapText="false"/>
      <protection hidden="true" locked="false"/>
    </xf>
    <xf applyAlignment="true" applyBorder="true" applyFont="true" applyProtection="true" borderId="3" fillId="0" fontId="4" numFmtId="171" xfId="0">
      <alignment horizontal="center" indent="0" shrinkToFit="false" textRotation="0" vertical="bottom" wrapText="false"/>
      <protection hidden="true" locked="false"/>
    </xf>
    <xf applyAlignment="true" applyBorder="true" applyFont="true" applyProtection="true" borderId="1" fillId="0" fontId="6" numFmtId="164" xfId="0">
      <alignment horizontal="left" indent="0" shrinkToFit="false" textRotation="0" vertical="bottom" wrapText="false"/>
      <protection hidden="true" locked="true"/>
    </xf>
    <xf applyAlignment="true" applyBorder="true" applyFont="true" applyProtection="true" borderId="1" fillId="0" fontId="4" numFmtId="164" xfId="0">
      <alignment horizontal="left" indent="0" shrinkToFit="false" textRotation="0" vertical="bottom" wrapText="false"/>
      <protection hidden="true" locked="true"/>
    </xf>
    <xf applyAlignment="true" applyBorder="true" applyFont="true" applyProtection="true" borderId="13" fillId="0" fontId="4" numFmtId="164" xfId="0">
      <alignment horizontal="left" indent="0" shrinkToFit="false" textRotation="0" vertical="bottom" wrapText="false"/>
      <protection hidden="true" locked="true"/>
    </xf>
    <xf applyAlignment="true" applyBorder="true" applyFont="true" applyProtection="true" borderId="14" fillId="0" fontId="4" numFmtId="164" xfId="0">
      <alignment horizontal="left" indent="0" shrinkToFit="false" textRotation="0" vertical="bottom" wrapText="false"/>
      <protection hidden="true" locked="true"/>
    </xf>
    <xf applyAlignment="true" applyBorder="true" applyFont="true" applyProtection="true" borderId="15" fillId="0" fontId="4" numFmtId="164" xfId="0">
      <alignment horizontal="left" indent="0" shrinkToFit="false" textRotation="0" vertical="bottom" wrapText="false"/>
      <protection hidden="true" locked="true"/>
    </xf>
    <xf applyAlignment="true" applyBorder="true" applyFont="true" applyProtection="true" borderId="9" fillId="0" fontId="4" numFmtId="164" xfId="0">
      <alignment horizontal="left" indent="0" shrinkToFit="false" textRotation="0" vertical="bottom" wrapText="false"/>
      <protection hidden="true" locked="true"/>
    </xf>
    <xf applyAlignment="true" applyBorder="true" applyFont="true" applyProtection="true" borderId="9" fillId="0" fontId="4" numFmtId="171" xfId="0">
      <alignment horizontal="center" indent="0" shrinkToFit="false" textRotation="0" vertical="bottom" wrapText="false"/>
      <protection hidden="true" locked="false"/>
    </xf>
    <xf applyAlignment="true" applyBorder="true" applyFont="true" applyProtection="true" borderId="21" fillId="0" fontId="4" numFmtId="164" xfId="0">
      <alignment horizontal="left" indent="0" shrinkToFit="false" textRotation="0" vertical="top" wrapText="true"/>
      <protection hidden="true" locked="false"/>
    </xf>
    <xf applyAlignment="true" applyBorder="true" applyFont="true" applyProtection="true" borderId="15" fillId="0" fontId="6" numFmtId="164" xfId="0">
      <alignment horizontal="left" indent="0" shrinkToFit="false" textRotation="0" vertical="bottom" wrapText="false"/>
      <protection hidden="true" locked="true"/>
    </xf>
    <xf applyAlignment="true" applyBorder="true" applyFont="true" applyProtection="true" borderId="13" fillId="0" fontId="8" numFmtId="171" xfId="0">
      <alignment horizontal="right" indent="0" shrinkToFit="false" textRotation="0" vertical="bottom" wrapText="false"/>
      <protection hidden="true" locked="true"/>
    </xf>
    <xf applyAlignment="true" applyBorder="true" applyFont="true" applyProtection="true" borderId="1" fillId="0" fontId="6" numFmtId="164" xfId="0">
      <alignment horizontal="center" indent="0" shrinkToFit="false" textRotation="0" vertical="center" wrapText="true"/>
      <protection hidden="true" locked="true"/>
    </xf>
    <xf applyAlignment="true" applyBorder="true" applyFont="true" applyProtection="true" borderId="12" fillId="0" fontId="8" numFmtId="164" xfId="0">
      <alignment horizontal="left" indent="0" shrinkToFit="false" textRotation="0" vertical="bottom" wrapText="false"/>
      <protection hidden="true" locked="false"/>
    </xf>
    <xf applyAlignment="true" applyBorder="true" applyFont="true" applyProtection="true" borderId="12" fillId="0" fontId="8" numFmtId="166" xfId="0">
      <alignment horizontal="right" indent="0" shrinkToFit="false" textRotation="0" vertical="bottom" wrapText="false"/>
      <protection hidden="true" locked="false"/>
    </xf>
    <xf applyAlignment="true" applyBorder="true" applyFont="true" applyProtection="true" borderId="14" fillId="0" fontId="6" numFmtId="164" xfId="0">
      <alignment horizontal="left" indent="0" shrinkToFit="false" textRotation="0" vertical="bottom" wrapText="false"/>
      <protection hidden="true" locked="true"/>
    </xf>
    <xf applyAlignment="true" applyBorder="true" applyFont="true" applyProtection="true" borderId="14" fillId="0" fontId="6" numFmtId="171" xfId="0">
      <alignment horizontal="center" indent="0" shrinkToFit="false" textRotation="0" vertical="bottom" wrapText="false"/>
      <protection hidden="true" locked="true"/>
    </xf>
    <xf applyAlignment="true" applyBorder="true" applyFont="true" applyProtection="true" borderId="1" fillId="0" fontId="8" numFmtId="166" xfId="0">
      <alignment horizontal="right" indent="0" shrinkToFit="false" textRotation="0" vertical="bottom" wrapText="false"/>
      <protection hidden="true" locked="false"/>
    </xf>
    <xf applyAlignment="true" applyBorder="true" applyFont="true" applyProtection="true" borderId="14" fillId="0" fontId="6" numFmtId="164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14" fillId="0" fontId="6" numFmtId="171" xfId="0">
      <alignment horizontal="right" indent="0" shrinkToFit="false" textRotation="0" vertical="bottom" wrapText="false"/>
      <protection hidden="true" locked="true"/>
    </xf>
    <xf applyAlignment="true" applyBorder="true" applyFont="true" applyProtection="true" borderId="14" fillId="0" fontId="6" numFmtId="166" xfId="0">
      <alignment horizontal="right" indent="0" shrinkToFit="false" textRotation="0" vertical="bottom" wrapText="false"/>
      <protection hidden="true" locked="true"/>
    </xf>
    <xf applyAlignment="true" applyBorder="true" applyFont="true" applyProtection="true" borderId="15" fillId="0" fontId="6" numFmtId="164" xfId="0">
      <alignment horizontal="center" indent="0" shrinkToFit="false" textRotation="0" vertical="bottom" wrapText="false"/>
      <protection hidden="true" locked="true"/>
    </xf>
    <xf applyAlignment="true" applyBorder="true" applyFont="true" applyProtection="true" borderId="14" fillId="0" fontId="8" numFmtId="171" xfId="0">
      <alignment horizontal="right" indent="0" shrinkToFit="false" textRotation="0" vertical="bottom" wrapText="false"/>
      <protection hidden="true" locked="true"/>
    </xf>
    <xf applyAlignment="false" applyBorder="true" applyFont="true" applyProtection="true" borderId="11" fillId="0" fontId="6" numFmtId="164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15" fillId="0" fontId="8" numFmtId="171" xfId="0">
      <alignment horizontal="right" indent="0" shrinkToFit="false" textRotation="0" vertical="bottom" wrapText="false"/>
      <protection hidden="true" locked="true"/>
    </xf>
    <xf applyAlignment="true" applyBorder="true" applyFont="true" applyProtection="true" borderId="13" fillId="0" fontId="6" numFmtId="164" xfId="0">
      <alignment horizontal="center" indent="0" shrinkToFit="false" textRotation="0" vertical="bottom" wrapText="false"/>
      <protection hidden="true" locked="true"/>
    </xf>
    <xf applyAlignment="true" applyBorder="true" applyFont="true" applyProtection="true" borderId="9" fillId="0" fontId="6" numFmtId="164" xfId="0">
      <alignment horizontal="center" indent="0" shrinkToFit="false" textRotation="0" vertical="center" wrapText="false"/>
      <protection hidden="true" locked="true"/>
    </xf>
    <xf applyAlignment="true" applyBorder="true" applyFont="true" applyProtection="true" borderId="10" fillId="0" fontId="8" numFmtId="164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2" fillId="0" fontId="8" numFmtId="164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11" fillId="0" fontId="8" numFmtId="164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7" fillId="0" fontId="60" numFmtId="164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6" fillId="0" fontId="60" numFmtId="164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6" fillId="0" fontId="59" numFmtId="164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8" fillId="0" fontId="60" numFmtId="164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0" fillId="0" fontId="10" numFmtId="164" xfId="0">
      <alignment horizontal="left" indent="0" shrinkToFit="false" textRotation="0" vertical="top" wrapText="false"/>
      <protection hidden="true" locked="true"/>
    </xf>
    <xf applyAlignment="true" applyBorder="true" applyFont="true" applyProtection="true" borderId="0" fillId="0" fontId="4" numFmtId="164" xfId="0">
      <alignment horizontal="left" indent="0" shrinkToFit="false" textRotation="0" vertical="top" wrapText="false"/>
      <protection hidden="true" locked="true"/>
    </xf>
    <xf applyAlignment="true" applyBorder="true" applyFont="true" applyProtection="true" borderId="13" fillId="0" fontId="6" numFmtId="164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15" fillId="0" fontId="6" numFmtId="164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0" fillId="0" fontId="8" numFmtId="171" xfId="0">
      <alignment horizontal="general" indent="0" shrinkToFit="false" textRotation="0" vertical="bottom" wrapText="false"/>
      <protection hidden="true" locked="false"/>
    </xf>
    <xf applyAlignment="true" applyBorder="true" applyFont="true" applyProtection="true" borderId="20" fillId="0" fontId="8" numFmtId="164" xfId="0">
      <alignment horizontal="center" indent="0" shrinkToFit="false" textRotation="0" vertical="bottom" wrapText="false"/>
      <protection hidden="true" locked="false"/>
    </xf>
    <xf applyAlignment="true" applyBorder="true" applyFont="true" applyProtection="true" borderId="5" fillId="0" fontId="8" numFmtId="171" xfId="0">
      <alignment horizontal="center" indent="0" shrinkToFit="false" textRotation="0" vertical="bottom" wrapText="false"/>
      <protection hidden="true" locked="false"/>
    </xf>
    <xf applyAlignment="true" applyBorder="true" applyFont="true" applyProtection="true" borderId="5" fillId="0" fontId="8" numFmtId="171" xfId="0">
      <alignment horizontal="general" indent="0" shrinkToFit="false" textRotation="0" vertical="bottom" wrapText="false"/>
      <protection hidden="true" locked="false"/>
    </xf>
    <xf applyAlignment="true" applyBorder="true" applyFont="true" applyProtection="true" borderId="9" fillId="0" fontId="4" numFmtId="171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9" fillId="0" fontId="4" numFmtId="171" xfId="0">
      <alignment horizontal="general" indent="0" shrinkToFit="false" textRotation="0" vertical="bottom" wrapText="false"/>
      <protection hidden="true" locked="false"/>
    </xf>
    <xf applyAlignment="true" applyBorder="true" applyFont="true" applyProtection="true" borderId="0" fillId="0" fontId="8" numFmtId="164" xfId="0">
      <alignment horizontal="left" indent="0" shrinkToFit="false" textRotation="0" vertical="bottom" wrapText="true"/>
      <protection hidden="true" locked="true"/>
    </xf>
    <xf applyAlignment="true" applyBorder="true" applyFont="true" applyProtection="true" borderId="0" fillId="0" fontId="10" numFmtId="164" xfId="0">
      <alignment horizontal="left" indent="0" shrinkToFit="false" textRotation="0" vertical="top" wrapText="true"/>
      <protection hidden="true" locked="true"/>
    </xf>
    <xf applyAlignment="false" applyBorder="false" applyFont="true" applyProtection="true" borderId="0" fillId="0" fontId="10" numFmtId="164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20" fillId="0" fontId="8" numFmtId="164" xfId="0">
      <alignment horizontal="left" indent="0" shrinkToFit="false" textRotation="0" vertical="top" wrapText="false"/>
      <protection hidden="true" locked="false"/>
    </xf>
    <xf applyAlignment="false" applyBorder="true" applyFont="true" applyProtection="true" borderId="22" fillId="0" fontId="8" numFmtId="164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0" fillId="0" fontId="6" numFmtId="164" xfId="0">
      <alignment horizontal="left" indent="0" shrinkToFit="false" textRotation="0" vertical="top" wrapText="true"/>
      <protection hidden="true" locked="true"/>
    </xf>
    <xf applyAlignment="true" applyBorder="true" applyFont="true" applyProtection="true" borderId="6" fillId="2" fontId="42" numFmtId="164" xfId="0">
      <alignment horizontal="right" indent="0" shrinkToFit="false" textRotation="0" vertical="bottom" wrapText="false"/>
      <protection hidden="true" locked="true"/>
    </xf>
    <xf applyAlignment="true" applyBorder="true" applyFont="true" applyProtection="true" borderId="2" fillId="2" fontId="42" numFmtId="164" xfId="0">
      <alignment horizontal="right" indent="0" shrinkToFit="false" textRotation="0" vertical="bottom" wrapText="false"/>
      <protection hidden="true" locked="true"/>
    </xf>
    <xf applyAlignment="false" applyBorder="true" applyFont="false" applyProtection="true" borderId="6" fillId="6" fontId="0" numFmtId="164" xfId="0">
      <alignment horizontal="general" indent="0" shrinkToFit="false" textRotation="0" vertical="bottom" wrapText="false"/>
      <protection hidden="true" locked="false"/>
    </xf>
    <xf applyAlignment="false" applyBorder="true" applyFont="false" applyProtection="true" borderId="8" fillId="6" fontId="0" numFmtId="164" xfId="0">
      <alignment horizontal="general" indent="0" shrinkToFit="false" textRotation="0" vertical="bottom" wrapText="false"/>
      <protection hidden="true" locked="false"/>
    </xf>
    <xf applyAlignment="false" applyBorder="true" applyFont="false" applyProtection="true" borderId="0" fillId="6" fontId="0" numFmtId="164" xfId="0">
      <alignment horizontal="general" indent="0" shrinkToFit="false" textRotation="0" vertical="bottom" wrapText="false"/>
      <protection hidden="true" locked="false"/>
    </xf>
    <xf applyAlignment="false" applyBorder="true" applyFont="false" applyProtection="true" borderId="4" fillId="6" fontId="0" numFmtId="164" xfId="0">
      <alignment horizontal="general" indent="0" shrinkToFit="false" textRotation="0" vertical="bottom" wrapText="false"/>
      <protection hidden="true" locked="false"/>
    </xf>
    <xf applyAlignment="false" applyBorder="true" applyFont="false" applyProtection="true" borderId="2" fillId="6" fontId="0" numFmtId="164" xfId="0">
      <alignment horizontal="general" indent="0" shrinkToFit="false" textRotation="0" vertical="bottom" wrapText="false"/>
      <protection hidden="true" locked="false"/>
    </xf>
    <xf applyAlignment="false" applyBorder="true" applyFont="false" applyProtection="true" borderId="11" fillId="6" fontId="0" numFmtId="164" xfId="0">
      <alignment horizontal="general" indent="0" shrinkToFit="false" textRotation="0" vertical="bottom" wrapText="false"/>
      <protection hidden="true" locked="false"/>
    </xf>
    <xf applyAlignment="false" applyBorder="true" applyFont="false" applyProtection="true" borderId="6" fillId="0" fontId="0" numFmtId="172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0" fillId="0" fontId="16" numFmtId="172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0" fillId="0" fontId="63" numFmtId="165" xfId="0">
      <alignment horizontal="center" indent="0" shrinkToFit="false" textRotation="0" vertical="bottom" wrapText="false"/>
      <protection hidden="true" locked="true"/>
    </xf>
    <xf applyAlignment="false" applyBorder="false" applyFont="true" applyProtection="true" borderId="0" fillId="8" fontId="64" numFmtId="165" xfId="0">
      <alignment horizontal="general" indent="0" shrinkToFit="false" textRotation="0" vertical="bottom" wrapText="false"/>
      <protection hidden="true" locked="true"/>
    </xf>
    <xf applyAlignment="true" applyBorder="false" applyFont="true" applyProtection="true" borderId="0" fillId="8" fontId="64" numFmtId="164" xfId="0">
      <alignment horizontal="right" indent="0" shrinkToFit="false" textRotation="0" vertical="bottom" wrapText="false"/>
      <protection hidden="true" locked="true"/>
    </xf>
    <xf applyAlignment="true" applyBorder="true" applyFont="true" applyProtection="true" borderId="6" fillId="0" fontId="64" numFmtId="164" xfId="0">
      <alignment horizontal="right" indent="0" shrinkToFit="false" textRotation="0" vertical="bottom" wrapText="false"/>
      <protection hidden="true" locked="true"/>
    </xf>
    <xf applyAlignment="true" applyBorder="true" applyFont="true" applyProtection="true" borderId="0" fillId="0" fontId="64" numFmtId="164" xfId="0">
      <alignment horizontal="right" indent="0" shrinkToFit="false" textRotation="0" vertical="bottom" wrapText="false"/>
      <protection hidden="true" locked="true"/>
    </xf>
    <xf applyAlignment="true" applyBorder="true" applyFont="true" applyProtection="true" borderId="2" fillId="0" fontId="64" numFmtId="164" xfId="0">
      <alignment horizontal="right" indent="0" shrinkToFit="false" textRotation="0" vertical="bottom" wrapText="false"/>
      <protection hidden="true" locked="true"/>
    </xf>
    <xf applyAlignment="false" applyBorder="true" applyFont="true" applyProtection="true" borderId="5" fillId="0" fontId="64" numFmtId="165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7" fillId="0" fontId="64" numFmtId="165" xfId="0">
      <alignment horizontal="general" indent="0" shrinkToFit="false" textRotation="0" vertical="bottom" wrapText="false"/>
      <protection hidden="true" locked="true"/>
    </xf>
    <xf applyAlignment="false" applyBorder="true" applyFont="false" applyProtection="true" borderId="0" fillId="0" fontId="0" numFmtId="165" xfId="0">
      <alignment horizontal="general" indent="0" shrinkToFit="false" textRotation="0" vertical="bottom" wrapText="false"/>
      <protection hidden="true" locked="true"/>
    </xf>
    <xf applyAlignment="true" applyBorder="true" applyFont="false" applyProtection="true" borderId="0" fillId="0" fontId="0" numFmtId="164" xfId="0">
      <alignment horizontal="right" indent="0" shrinkToFit="false" textRotation="0" vertical="bottom" wrapText="false"/>
      <protection hidden="true" locked="true"/>
    </xf>
    <xf applyAlignment="true" applyBorder="false" applyFont="true" applyProtection="true" borderId="0" fillId="0" fontId="4" numFmtId="165" xfId="0">
      <alignment horizontal="right" indent="0" shrinkToFit="false" textRotation="0" vertical="bottom" wrapText="false"/>
      <protection hidden="true" locked="true"/>
    </xf>
    <xf applyAlignment="true" applyBorder="false" applyFont="true" applyProtection="true" borderId="0" fillId="0" fontId="29" numFmtId="164" xfId="0">
      <alignment horizontal="general" indent="0" shrinkToFit="false" textRotation="0" vertical="bottom" wrapText="false"/>
      <protection hidden="true" locked="true"/>
    </xf>
    <xf applyAlignment="true" applyBorder="false" applyFont="true" applyProtection="true" borderId="0" fillId="0" fontId="28" numFmtId="164" xfId="0">
      <alignment horizontal="general" indent="0" shrinkToFit="false" textRotation="0" vertical="bottom" wrapText="true"/>
      <protection hidden="true" locked="true"/>
    </xf>
    <xf applyAlignment="true" applyBorder="false" applyFont="true" applyProtection="true" borderId="0" fillId="0" fontId="28" numFmtId="165" xfId="0">
      <alignment horizontal="right" indent="0" shrinkToFit="false" textRotation="0" vertical="bottom" wrapText="false"/>
      <protection hidden="true" locked="true"/>
    </xf>
    <xf applyAlignment="false" applyBorder="false" applyFont="true" applyProtection="true" borderId="0" fillId="0" fontId="27" numFmtId="172" xfId="0">
      <alignment horizontal="general" indent="0" shrinkToFit="false" textRotation="0" vertical="bottom" wrapText="false"/>
      <protection hidden="true" locked="true"/>
    </xf>
    <xf applyAlignment="false" applyBorder="false" applyFont="true" applyProtection="true" borderId="0" fillId="2" fontId="27" numFmtId="172" xfId="0">
      <alignment horizontal="general" indent="0" shrinkToFit="false" textRotation="0" vertical="bottom" wrapText="false"/>
      <protection hidden="true" locked="true"/>
    </xf>
    <xf applyAlignment="false" applyBorder="false" applyFont="true" applyProtection="true" borderId="0" fillId="0" fontId="49" numFmtId="172" xfId="0">
      <alignment horizontal="general" indent="0" shrinkToFit="false" textRotation="0" vertical="bottom" wrapText="false"/>
      <protection hidden="true" locked="true"/>
    </xf>
    <xf applyAlignment="false" applyBorder="false" applyFont="true" applyProtection="true" borderId="0" fillId="3" fontId="49" numFmtId="172" xfId="0">
      <alignment horizontal="general" indent="0" shrinkToFit="false" textRotation="0" vertical="bottom" wrapText="false"/>
      <protection hidden="true" locked="true"/>
    </xf>
    <xf applyAlignment="false" applyBorder="false" applyFont="true" applyProtection="true" borderId="0" fillId="3" fontId="48" numFmtId="172" xfId="0">
      <alignment horizontal="general" indent="0" shrinkToFit="false" textRotation="0" vertical="bottom" wrapText="false"/>
      <protection hidden="true" locked="true"/>
    </xf>
    <xf applyAlignment="false" applyBorder="false" applyFont="true" applyProtection="true" borderId="0" fillId="0" fontId="4" numFmtId="172" xfId="0">
      <alignment horizontal="general" indent="0" shrinkToFit="false" textRotation="0" vertical="bottom" wrapText="false"/>
      <protection hidden="true" locked="true"/>
    </xf>
    <xf applyAlignment="false" applyBorder="false" applyFont="true" applyProtection="true" borderId="0" fillId="0" fontId="28" numFmtId="172" xfId="0">
      <alignment horizontal="general" indent="0" shrinkToFit="false" textRotation="0" vertical="bottom" wrapText="false"/>
      <protection hidden="true" locked="true"/>
    </xf>
    <xf applyAlignment="true" applyBorder="false" applyFont="true" applyProtection="true" borderId="0" fillId="0" fontId="4" numFmtId="164" xfId="0">
      <alignment horizontal="general" indent="0" shrinkToFit="false" textRotation="0" vertical="bottom" wrapText="true"/>
      <protection hidden="true" locked="true"/>
    </xf>
    <xf applyAlignment="false" applyBorder="false" applyFont="true" applyProtection="true" borderId="0" fillId="3" fontId="4" numFmtId="172" xfId="0">
      <alignment horizontal="general" indent="0" shrinkToFit="false" textRotation="0" vertical="bottom" wrapText="false"/>
      <protection hidden="true" locked="true"/>
    </xf>
    <xf applyAlignment="false" applyBorder="false" applyFont="true" applyProtection="true" borderId="0" fillId="0" fontId="28" numFmtId="164" xfId="0">
      <alignment horizontal="general" indent="0" shrinkToFit="false" textRotation="0" vertical="bottom" wrapText="false"/>
      <protection hidden="true" locked="true"/>
    </xf>
    <xf applyAlignment="false" applyBorder="false" applyFont="true" applyProtection="true" borderId="0" fillId="3" fontId="50" numFmtId="172" xfId="0">
      <alignment horizontal="general" indent="0" shrinkToFit="false" textRotation="0" vertical="bottom" wrapText="false"/>
      <protection hidden="true" locked="true"/>
    </xf>
    <xf applyAlignment="false" applyBorder="false" applyFont="true" applyProtection="true" borderId="0" fillId="0" fontId="49" numFmtId="170" xfId="0">
      <alignment horizontal="general" indent="0" shrinkToFit="false" textRotation="0" vertical="bottom" wrapText="false"/>
      <protection hidden="true" locked="true"/>
    </xf>
    <xf applyAlignment="false" applyBorder="false" applyFont="true" applyProtection="true" borderId="0" fillId="10" fontId="49" numFmtId="172" xfId="0">
      <alignment horizontal="general" indent="0" shrinkToFit="false" textRotation="0" vertical="bottom" wrapText="false"/>
      <protection hidden="true" locked="true"/>
    </xf>
    <xf applyAlignment="false" applyBorder="false" applyFont="true" applyProtection="true" borderId="0" fillId="10" fontId="4" numFmtId="172" xfId="0">
      <alignment horizontal="general" indent="0" shrinkToFit="false" textRotation="0" vertical="bottom" wrapText="false"/>
      <protection hidden="true" locked="true"/>
    </xf>
    <xf applyAlignment="false" applyBorder="false" applyFont="true" applyProtection="true" borderId="0" fillId="10" fontId="27" numFmtId="172" xfId="0">
      <alignment horizontal="general" indent="0" shrinkToFit="false" textRotation="0" vertical="bottom" wrapText="false"/>
      <protection hidden="true" locked="true"/>
    </xf>
    <xf applyAlignment="false" applyBorder="false" applyFont="true" applyProtection="true" borderId="0" fillId="10" fontId="65" numFmtId="172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0" fillId="0" fontId="16" numFmtId="164" xfId="0">
      <alignment horizontal="center" indent="0" shrinkToFit="false" textRotation="0" vertical="bottom" wrapText="false"/>
      <protection hidden="true" locked="true"/>
    </xf>
    <xf applyAlignment="true" applyBorder="true" applyFont="true" applyProtection="true" borderId="14" fillId="0" fontId="4" numFmtId="166" xfId="0">
      <alignment horizontal="general" indent="0" shrinkToFit="false" textRotation="0" vertical="top" wrapText="true"/>
      <protection hidden="true" locked="false"/>
    </xf>
    <xf applyAlignment="true" applyBorder="true" applyFont="true" applyProtection="true" borderId="14" fillId="0" fontId="4" numFmtId="164" xfId="0">
      <alignment horizontal="general" indent="0" shrinkToFit="false" textRotation="0" vertical="top" wrapText="true"/>
      <protection hidden="true" locked="false"/>
    </xf>
    <xf applyAlignment="false" applyBorder="true" applyFont="true" applyProtection="true" borderId="18" fillId="0" fontId="8" numFmtId="164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19" fillId="0" fontId="8" numFmtId="164" xfId="0">
      <alignment horizontal="center" indent="0" shrinkToFit="false" textRotation="0" vertical="bottom" wrapText="false"/>
      <protection hidden="true" locked="true"/>
    </xf>
    <xf applyAlignment="true" applyBorder="true" applyFont="true" applyProtection="true" borderId="0" fillId="0" fontId="4" numFmtId="165" xfId="0">
      <alignment horizontal="left" indent="0" shrinkToFit="false" textRotation="0" vertical="bottom" wrapText="false"/>
      <protection hidden="true" locked="true"/>
    </xf>
    <xf applyAlignment="true" applyBorder="true" applyFont="true" applyProtection="true" borderId="0" fillId="0" fontId="16" numFmtId="164" xfId="0">
      <alignment horizontal="center" indent="0" shrinkToFit="false" textRotation="0" vertical="top" wrapText="true"/>
      <protection hidden="true" locked="true"/>
    </xf>
    <xf applyAlignment="true" applyBorder="true" applyFont="true" applyProtection="true" borderId="0" fillId="0" fontId="16" numFmtId="164" xfId="0">
      <alignment horizontal="left" indent="0" shrinkToFit="false" textRotation="0" vertical="top" wrapText="true"/>
      <protection hidden="true" locked="true"/>
    </xf>
    <xf applyAlignment="true" applyBorder="true" applyFont="false" applyProtection="true" borderId="0" fillId="0" fontId="0" numFmtId="164" xfId="0">
      <alignment horizontal="left" indent="0" shrinkToFit="false" textRotation="0" vertical="top" wrapText="true"/>
      <protection hidden="true" locked="true"/>
    </xf>
    <xf applyAlignment="true" applyBorder="true" applyFont="true" applyProtection="true" borderId="13" fillId="0" fontId="4" numFmtId="164" xfId="0">
      <alignment horizontal="center" indent="0" shrinkToFit="false" textRotation="0" vertical="bottom" wrapText="false"/>
      <protection hidden="true" locked="true"/>
    </xf>
    <xf applyAlignment="true" applyBorder="true" applyFont="true" applyProtection="true" borderId="9" fillId="0" fontId="4" numFmtId="164" xfId="0">
      <alignment horizontal="center" indent="0" shrinkToFit="false" textRotation="0" vertical="bottom" wrapText="false"/>
      <protection hidden="true" locked="true"/>
    </xf>
    <xf applyAlignment="true" applyBorder="true" applyFont="true" applyProtection="true" borderId="9" fillId="0" fontId="8" numFmtId="164" xfId="0">
      <alignment horizontal="center" indent="0" shrinkToFit="false" textRotation="0" vertical="bottom" wrapText="false"/>
      <protection hidden="true" locked="true"/>
    </xf>
    <xf applyAlignment="true" applyBorder="true" applyFont="true" applyProtection="true" borderId="3" fillId="0" fontId="4" numFmtId="164" xfId="0">
      <alignment horizontal="center" indent="0" shrinkToFit="false" textRotation="0" vertical="bottom" wrapText="false"/>
      <protection hidden="true" locked="true"/>
    </xf>
    <xf applyAlignment="true" applyBorder="true" applyFont="true" applyProtection="true" borderId="12" fillId="0" fontId="4" numFmtId="164" xfId="0">
      <alignment horizontal="center" indent="0" shrinkToFit="false" textRotation="0" vertical="bottom" wrapText="false"/>
      <protection hidden="true" locked="true"/>
    </xf>
    <xf applyAlignment="true" applyBorder="true" applyFont="true" applyProtection="true" borderId="7" fillId="11" fontId="10" numFmtId="164" xfId="0">
      <alignment horizontal="left" indent="0" shrinkToFit="false" textRotation="0" vertical="bottom" wrapText="false"/>
      <protection hidden="true" locked="true"/>
    </xf>
    <xf applyAlignment="true" applyBorder="true" applyFont="true" applyProtection="true" borderId="6" fillId="0" fontId="4" numFmtId="164" xfId="0">
      <alignment horizontal="center" indent="0" shrinkToFit="false" textRotation="0" vertical="bottom" wrapText="false"/>
      <protection hidden="true" locked="true"/>
    </xf>
    <xf applyAlignment="true" applyBorder="true" applyFont="false" applyProtection="true" borderId="6" fillId="0" fontId="0" numFmtId="164" xfId="0">
      <alignment horizontal="center" indent="0" shrinkToFit="false" textRotation="0" vertical="top" wrapText="true"/>
      <protection hidden="true" locked="true"/>
    </xf>
    <xf applyAlignment="true" applyBorder="true" applyFont="true" applyProtection="true" borderId="1" fillId="0" fontId="4" numFmtId="164" xfId="0">
      <alignment horizontal="left" indent="0" shrinkToFit="false" textRotation="0" vertical="top" wrapText="true"/>
      <protection hidden="true" locked="false"/>
    </xf>
    <xf applyAlignment="true" applyBorder="true" applyFont="true" applyProtection="true" borderId="1" fillId="0" fontId="4" numFmtId="164" xfId="0">
      <alignment horizontal="left" indent="0" shrinkToFit="false" textRotation="0" vertical="bottom" wrapText="false"/>
      <protection hidden="true" locked="false"/>
    </xf>
    <xf applyAlignment="true" applyBorder="true" applyFont="true" applyProtection="true" borderId="1" fillId="0" fontId="4" numFmtId="164" xfId="0">
      <alignment horizontal="right" indent="0" shrinkToFit="false" textRotation="0" vertical="bottom" wrapText="false"/>
      <protection hidden="true" locked="false"/>
    </xf>
    <xf applyAlignment="true" applyBorder="true" applyFont="true" applyProtection="true" borderId="6" fillId="0" fontId="4" numFmtId="164" xfId="0">
      <alignment horizontal="center" indent="0" shrinkToFit="false" textRotation="0" vertical="top" wrapText="true"/>
      <protection hidden="true" locked="true"/>
    </xf>
    <xf applyAlignment="true" applyBorder="true" applyFont="true" applyProtection="true" borderId="0" fillId="0" fontId="6" numFmtId="164" xfId="0">
      <alignment horizontal="center" indent="0" shrinkToFit="false" textRotation="0" vertical="bottom" wrapText="false"/>
      <protection hidden="true" locked="true"/>
    </xf>
    <xf applyAlignment="true" applyBorder="true" applyFont="true" applyProtection="true" borderId="15" fillId="0" fontId="6" numFmtId="171" xfId="0">
      <alignment horizontal="center" indent="0" shrinkToFit="false" textRotation="0" vertical="bottom" wrapText="false"/>
      <protection hidden="true" locked="true"/>
    </xf>
    <xf applyAlignment="true" applyBorder="true" applyFont="true" applyProtection="true" borderId="0" fillId="0" fontId="6" numFmtId="171" xfId="0">
      <alignment horizontal="center" indent="0" shrinkToFit="false" textRotation="0" vertical="bottom" wrapText="false"/>
      <protection hidden="true" locked="true"/>
    </xf>
    <xf applyAlignment="true" applyBorder="true" applyFont="true" applyProtection="true" borderId="1" fillId="0" fontId="8" numFmtId="164" xfId="0">
      <alignment horizontal="general" indent="0" shrinkToFit="false" textRotation="0" vertical="bottom" wrapText="false"/>
      <protection hidden="true" locked="false"/>
    </xf>
    <xf applyAlignment="true" applyBorder="true" applyFont="true" applyProtection="true" borderId="15" fillId="0" fontId="6" numFmtId="171" xfId="0">
      <alignment horizontal="right" indent="0" shrinkToFit="false" textRotation="0" vertical="bottom" wrapText="false"/>
      <protection hidden="true" locked="true"/>
    </xf>
    <xf applyAlignment="true" applyBorder="true" applyFont="true" applyProtection="true" borderId="1" fillId="0" fontId="4" numFmtId="164" xfId="0">
      <alignment horizontal="center" indent="0" shrinkToFit="false" textRotation="0" vertical="top" wrapText="false"/>
      <protection hidden="true" locked="true"/>
    </xf>
    <xf applyAlignment="true" applyBorder="true" applyFont="true" applyProtection="true" borderId="1" fillId="0" fontId="4" numFmtId="164" xfId="0">
      <alignment horizontal="left" indent="0" shrinkToFit="false" textRotation="0" vertical="top" wrapText="false"/>
      <protection hidden="true" locked="false"/>
    </xf>
    <xf applyAlignment="true" applyBorder="true" applyFont="true" applyProtection="true" borderId="1" fillId="0" fontId="4" numFmtId="164" xfId="0">
      <alignment horizontal="right" indent="0" shrinkToFit="false" textRotation="0" vertical="top" wrapText="false"/>
      <protection hidden="true" locked="false"/>
    </xf>
    <xf applyAlignment="true" applyBorder="true" applyFont="true" applyProtection="true" borderId="0" fillId="0" fontId="4" numFmtId="164" xfId="0">
      <alignment horizontal="general" indent="0" shrinkToFit="false" textRotation="0" vertical="top" wrapText="false"/>
      <protection hidden="true" locked="true"/>
    </xf>
    <xf applyAlignment="false" applyBorder="true" applyFont="true" applyProtection="true" borderId="1" fillId="0" fontId="8" numFmtId="165" xfId="0">
      <alignment horizontal="general" indent="0" shrinkToFit="false" textRotation="0" vertical="bottom" wrapText="false"/>
      <protection hidden="true" locked="true"/>
    </xf>
    <xf applyAlignment="true" applyBorder="false" applyFont="true" applyProtection="false" borderId="0" fillId="0" fontId="5" numFmtId="164" xfId="0">
      <alignment horizontal="left" indent="0" shrinkToFit="false" textRotation="0" vertical="center" wrapText="false"/>
      <protection hidden="false" locked="true"/>
    </xf>
    <xf applyAlignment="true" applyBorder="true" applyFont="true" applyProtection="true" borderId="1" fillId="0" fontId="8" numFmtId="164" xfId="0">
      <alignment horizontal="center" indent="0" shrinkToFit="false" textRotation="0" vertical="bottom" wrapText="false"/>
      <protection hidden="true" locked="true"/>
    </xf>
    <xf applyAlignment="true" applyBorder="true" applyFont="true" applyProtection="true" borderId="0" fillId="0" fontId="8" numFmtId="171" xfId="0">
      <alignment horizontal="center" indent="0" shrinkToFit="false" textRotation="0" vertical="bottom" wrapText="false"/>
      <protection hidden="true" locked="true"/>
    </xf>
    <xf applyAlignment="true" applyBorder="true" applyFont="true" applyProtection="true" borderId="1" fillId="0" fontId="8" numFmtId="164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1" fillId="0" fontId="8" numFmtId="164" xfId="0">
      <alignment horizontal="general" indent="0" shrinkToFit="false" textRotation="0" vertical="bottom" wrapText="true"/>
      <protection hidden="true" locked="true"/>
    </xf>
    <xf applyAlignment="true" applyBorder="true" applyFont="true" applyProtection="true" borderId="0" fillId="0" fontId="6" numFmtId="164" xfId="0">
      <alignment horizontal="general" indent="0" shrinkToFit="false" textRotation="0" vertical="center" wrapText="false"/>
      <protection hidden="true" locked="true"/>
    </xf>
    <xf applyAlignment="true" applyBorder="true" applyFont="true" applyProtection="true" borderId="1" fillId="0" fontId="6" numFmtId="164" xfId="0">
      <alignment horizontal="general" indent="0" shrinkToFit="false" textRotation="0" vertical="bottom" wrapText="true"/>
      <protection hidden="true" locked="true"/>
    </xf>
    <xf applyAlignment="true" applyBorder="true" applyFont="true" applyProtection="true" borderId="0" fillId="0" fontId="8" numFmtId="171" xfId="0">
      <alignment horizontal="general" indent="0" shrinkToFit="false" textRotation="0" vertical="bottom" wrapText="true"/>
      <protection hidden="true" locked="true"/>
    </xf>
    <xf applyAlignment="true" applyBorder="true" applyFont="true" applyProtection="true" borderId="1" fillId="0" fontId="8" numFmtId="165" xfId="0">
      <alignment horizontal="center" indent="0" shrinkToFit="false" textRotation="0" vertical="bottom" wrapText="false"/>
      <protection hidden="true" locked="true"/>
    </xf>
    <xf applyAlignment="true" applyBorder="true" applyFont="true" applyProtection="true" borderId="6" fillId="0" fontId="8" numFmtId="164" xfId="0">
      <alignment horizontal="center" indent="0" shrinkToFit="false" textRotation="0" vertical="bottom" wrapText="false"/>
      <protection hidden="true" locked="true"/>
    </xf>
    <xf applyAlignment="true" applyBorder="true" applyFont="true" applyProtection="true" borderId="6" fillId="0" fontId="6" numFmtId="164" xfId="0">
      <alignment horizontal="center" indent="0" shrinkToFit="false" textRotation="0" vertical="bottom" wrapText="false"/>
      <protection hidden="true" locked="true"/>
    </xf>
    <xf applyAlignment="true" applyBorder="true" applyFont="true" applyProtection="true" borderId="6" fillId="0" fontId="8" numFmtId="171" xfId="0">
      <alignment horizontal="center" indent="0" shrinkToFit="false" textRotation="0" vertical="bottom" wrapText="false"/>
      <protection hidden="true" locked="true"/>
    </xf>
    <xf applyAlignment="true" applyBorder="true" applyFont="true" applyProtection="true" borderId="1" fillId="0" fontId="8" numFmtId="171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0" fillId="0" fontId="8" numFmtId="164" xfId="0">
      <alignment horizontal="left" indent="0" shrinkToFit="false" textRotation="0" vertical="bottom" wrapText="false"/>
      <protection hidden="true" locked="true"/>
    </xf>
    <xf applyAlignment="true" applyBorder="true" applyFont="true" applyProtection="true" borderId="0" fillId="0" fontId="8" numFmtId="164" xfId="0">
      <alignment horizontal="general" indent="0" shrinkToFit="false" textRotation="0" vertical="bottom" wrapText="true"/>
      <protection hidden="true" locked="true"/>
    </xf>
    <xf applyAlignment="false" applyBorder="false" applyFont="true" applyProtection="true" borderId="0" fillId="0" fontId="68" numFmtId="165" xfId="24">
      <alignment horizontal="general" indent="0" shrinkToFit="false" textRotation="0" vertical="bottom" wrapText="false"/>
      <protection hidden="true" locked="true"/>
    </xf>
    <xf applyAlignment="false" applyBorder="false" applyFont="true" applyProtection="true" borderId="0" fillId="0" fontId="68" numFmtId="164" xfId="24">
      <alignment horizontal="general" indent="0" shrinkToFit="false" textRotation="0" vertical="bottom" wrapText="false"/>
      <protection hidden="true" locked="true"/>
    </xf>
    <xf applyAlignment="false" applyBorder="false" applyFont="true" applyProtection="true" borderId="0" fillId="0" fontId="68" numFmtId="172" xfId="24">
      <alignment horizontal="general" indent="0" shrinkToFit="false" textRotation="0" vertical="bottom" wrapText="false"/>
      <protection hidden="true" locked="true"/>
    </xf>
    <xf applyAlignment="false" applyBorder="false" applyFont="true" applyProtection="true" borderId="0" fillId="12" fontId="68" numFmtId="172" xfId="24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0" fillId="0" fontId="68" numFmtId="164" xfId="24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0" fillId="13" fontId="68" numFmtId="164" xfId="24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0" fillId="0" fontId="69" numFmtId="164" xfId="24">
      <alignment horizontal="center" indent="0" shrinkToFit="false" textRotation="0" vertical="bottom" wrapText="true"/>
      <protection hidden="true" locked="true"/>
    </xf>
    <xf applyAlignment="true" applyBorder="false" applyFont="true" applyProtection="true" borderId="0" fillId="0" fontId="57" numFmtId="165" xfId="24">
      <alignment horizontal="general" indent="0" shrinkToFit="false" textRotation="0" vertical="bottom" wrapText="true"/>
      <protection hidden="true" locked="true"/>
    </xf>
    <xf applyAlignment="false" applyBorder="false" applyFont="true" applyProtection="true" borderId="0" fillId="0" fontId="57" numFmtId="164" xfId="24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1" fillId="6" fontId="33" numFmtId="172" xfId="23">
      <alignment horizontal="center" indent="0" shrinkToFit="false" textRotation="0" vertical="bottom" wrapText="false"/>
      <protection hidden="true" locked="true"/>
    </xf>
    <xf applyAlignment="false" applyBorder="true" applyFont="true" applyProtection="true" borderId="13" fillId="12" fontId="33" numFmtId="172" xfId="23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13" fillId="13" fontId="33" numFmtId="172" xfId="23">
      <alignment horizontal="general" indent="0" shrinkToFit="false" textRotation="0" vertical="bottom" wrapText="false"/>
      <protection hidden="true" locked="true"/>
    </xf>
    <xf applyAlignment="false" applyBorder="false" applyFont="true" applyProtection="true" borderId="0" fillId="0" fontId="57" numFmtId="165" xfId="24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6" fillId="6" fontId="27" numFmtId="172" xfId="24">
      <alignment horizontal="center" indent="0" shrinkToFit="false" textRotation="0" vertical="bottom" wrapText="false"/>
      <protection hidden="true" locked="true"/>
    </xf>
    <xf applyAlignment="true" applyBorder="true" applyFont="true" applyProtection="true" borderId="6" fillId="14" fontId="27" numFmtId="165" xfId="24">
      <alignment horizontal="left" indent="0" shrinkToFit="false" textRotation="0" vertical="bottom" wrapText="false"/>
      <protection hidden="true" locked="true"/>
    </xf>
    <xf applyAlignment="false" applyBorder="true" applyFont="true" applyProtection="true" borderId="9" fillId="14" fontId="27" numFmtId="164" xfId="24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1" fillId="14" fontId="70" numFmtId="172" xfId="24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13" fillId="12" fontId="70" numFmtId="172" xfId="24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13" fillId="13" fontId="70" numFmtId="172" xfId="24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1" fillId="6" fontId="71" numFmtId="165" xfId="24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1" fillId="6" fontId="57" numFmtId="164" xfId="24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1" fillId="6" fontId="71" numFmtId="164" xfId="24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1" fillId="6" fontId="72" numFmtId="172" xfId="24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1" fillId="12" fontId="72" numFmtId="172" xfId="24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1" fillId="13" fontId="72" numFmtId="172" xfId="24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5" fillId="0" fontId="57" numFmtId="165" xfId="24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0" fillId="0" fontId="57" numFmtId="164" xfId="24">
      <alignment horizontal="general" indent="0" shrinkToFit="false" textRotation="0" vertical="bottom" wrapText="false"/>
      <protection hidden="true" locked="true"/>
    </xf>
    <xf applyAlignment="false" applyBorder="false" applyFont="true" applyProtection="true" borderId="0" fillId="0" fontId="73" numFmtId="164" xfId="28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0" fillId="0" fontId="73" numFmtId="172" xfId="24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0" fillId="12" fontId="73" numFmtId="172" xfId="24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0" fillId="13" fontId="73" numFmtId="172" xfId="24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0" fillId="0" fontId="57" numFmtId="172" xfId="24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0" fillId="12" fontId="57" numFmtId="172" xfId="24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0" fillId="13" fontId="57" numFmtId="172" xfId="24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2" fillId="0" fontId="57" numFmtId="172" xfId="24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2" fillId="12" fontId="57" numFmtId="172" xfId="24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2" fillId="13" fontId="57" numFmtId="172" xfId="24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13" fillId="12" fontId="72" numFmtId="172" xfId="24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13" fillId="13" fontId="72" numFmtId="172" xfId="24">
      <alignment horizontal="general" indent="0" shrinkToFit="false" textRotation="0" vertical="bottom" wrapText="false"/>
      <protection hidden="true" locked="true"/>
    </xf>
    <xf applyAlignment="false" applyBorder="false" applyFont="true" applyProtection="true" borderId="0" fillId="0" fontId="0" numFmtId="165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10" fillId="0" fontId="57" numFmtId="165" xfId="24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2" fillId="0" fontId="57" numFmtId="164" xfId="24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0" fillId="0" fontId="71" numFmtId="165" xfId="24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0" fillId="6" fontId="71" numFmtId="165" xfId="24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0" fillId="6" fontId="57" numFmtId="164" xfId="24">
      <alignment horizontal="general" indent="0" shrinkToFit="false" textRotation="0" vertical="bottom" wrapText="false"/>
      <protection hidden="true" locked="true"/>
    </xf>
    <xf applyAlignment="false" applyBorder="false" applyFont="true" applyProtection="true" borderId="0" fillId="0" fontId="57" numFmtId="165" xfId="28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9" fillId="14" fontId="70" numFmtId="172" xfId="24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7" fillId="12" fontId="70" numFmtId="172" xfId="24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7" fillId="13" fontId="70" numFmtId="172" xfId="24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0" fillId="0" fontId="71" numFmtId="164" xfId="24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5" fillId="15" fontId="57" numFmtId="165" xfId="24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0" fillId="15" fontId="57" numFmtId="164" xfId="24">
      <alignment horizontal="general" indent="0" shrinkToFit="false" textRotation="0" vertical="bottom" wrapText="false"/>
      <protection hidden="true" locked="true"/>
    </xf>
    <xf applyAlignment="false" applyBorder="false" applyFont="true" applyProtection="true" borderId="0" fillId="0" fontId="57" numFmtId="172" xfId="24">
      <alignment horizontal="general" indent="0" shrinkToFit="false" textRotation="0" vertical="bottom" wrapText="false"/>
      <protection hidden="true" locked="true"/>
    </xf>
    <xf applyAlignment="false" applyBorder="false" applyFont="true" applyProtection="true" borderId="0" fillId="13" fontId="57" numFmtId="172" xfId="24">
      <alignment horizontal="general" indent="0" shrinkToFit="false" textRotation="0" vertical="bottom" wrapText="false"/>
      <protection hidden="true" locked="true"/>
    </xf>
    <xf applyAlignment="false" applyBorder="true" applyFont="false" applyProtection="true" borderId="2" fillId="0" fontId="0" numFmtId="164" xfId="24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0" fillId="0" fontId="0" numFmtId="164" xfId="24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10" fillId="15" fontId="57" numFmtId="165" xfId="24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7" fillId="0" fontId="57" numFmtId="165" xfId="24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6" fillId="0" fontId="57" numFmtId="164" xfId="24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6" fillId="0" fontId="57" numFmtId="172" xfId="24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6" fillId="12" fontId="57" numFmtId="172" xfId="24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6" fillId="13" fontId="57" numFmtId="172" xfId="24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0" fillId="0" fontId="57" numFmtId="165" xfId="24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9" fillId="12" fontId="70" numFmtId="172" xfId="24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9" fillId="13" fontId="70" numFmtId="172" xfId="24">
      <alignment horizontal="general" indent="0" shrinkToFit="false" textRotation="0" vertical="bottom" wrapText="false"/>
      <protection hidden="true" locked="true"/>
    </xf>
    <xf applyAlignment="false" applyBorder="false" applyFont="true" applyProtection="true" borderId="0" fillId="0" fontId="73" numFmtId="165" xfId="24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0" fillId="0" fontId="58" numFmtId="164" xfId="24">
      <alignment horizontal="general" indent="0" shrinkToFit="false" textRotation="0" vertical="bottom" wrapText="false"/>
      <protection hidden="true" locked="true"/>
    </xf>
    <xf applyAlignment="false" applyBorder="false" applyFont="false" applyProtection="true" borderId="0" fillId="15" fontId="0" numFmtId="165" xfId="0">
      <alignment horizontal="general" indent="0" shrinkToFit="false" textRotation="0" vertical="bottom" wrapText="false"/>
      <protection hidden="true" locked="true"/>
    </xf>
    <xf applyAlignment="true" applyBorder="false" applyFont="true" applyProtection="true" borderId="0" fillId="0" fontId="0" numFmtId="164" xfId="0">
      <alignment horizontal="general" indent="0" shrinkToFit="false" textRotation="0" vertical="bottom" wrapText="true"/>
      <protection hidden="true" locked="true"/>
    </xf>
    <xf applyAlignment="false" applyBorder="false" applyFont="true" applyProtection="true" borderId="0" fillId="0" fontId="4" numFmtId="165" xfId="22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0" fillId="0" fontId="4" numFmtId="165" xfId="22">
      <alignment horizontal="left" indent="0" shrinkToFit="false" textRotation="0" vertical="center" wrapText="false"/>
      <protection hidden="true" locked="true"/>
    </xf>
    <xf applyAlignment="false" applyBorder="true" applyFont="true" applyProtection="true" borderId="0" fillId="0" fontId="4" numFmtId="165" xfId="22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0" fillId="0" fontId="0" numFmtId="164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0" fillId="0" fontId="4" numFmtId="165" xfId="22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18" fillId="0" fontId="8" numFmtId="164" xfId="0">
      <alignment horizontal="center" indent="0" shrinkToFit="false" textRotation="0" vertical="bottom" wrapText="false"/>
      <protection hidden="true" locked="true"/>
    </xf>
    <xf applyAlignment="true" applyBorder="true" applyFont="true" applyProtection="true" borderId="19" fillId="0" fontId="8" numFmtId="165" xfId="0">
      <alignment horizontal="center" indent="0" shrinkToFit="false" textRotation="0" vertical="bottom" wrapText="false"/>
      <protection hidden="true" locked="true"/>
    </xf>
    <xf applyAlignment="true" applyBorder="true" applyFont="true" applyProtection="false" borderId="14" fillId="0" fontId="4" numFmtId="166" xfId="0">
      <alignment horizontal="left" indent="0" shrinkToFit="false" textRotation="0" vertical="top" wrapText="true"/>
      <protection hidden="false" locked="true"/>
    </xf>
    <xf applyAlignment="true" applyBorder="true" applyFont="true" applyProtection="false" borderId="14" fillId="0" fontId="4" numFmtId="164" xfId="0">
      <alignment horizontal="left" indent="0" shrinkToFit="false" textRotation="0" vertical="top" wrapText="true"/>
      <protection hidden="false" locked="true"/>
    </xf>
    <xf applyAlignment="true" applyBorder="true" applyFont="true" applyProtection="false" borderId="14" fillId="0" fontId="4" numFmtId="164" xfId="0">
      <alignment horizontal="center" indent="0" shrinkToFit="false" textRotation="0" vertical="top" wrapText="true"/>
      <protection hidden="false" locked="true"/>
    </xf>
    <xf applyAlignment="true" applyBorder="true" applyFont="true" applyProtection="false" borderId="14" fillId="0" fontId="4" numFmtId="164" xfId="0">
      <alignment horizontal="general" indent="0" shrinkToFit="false" textRotation="0" vertical="top" wrapText="true"/>
      <protection hidden="false" locked="true"/>
    </xf>
    <xf applyAlignment="true" applyBorder="true" applyFont="false" applyProtection="false" borderId="14" fillId="0" fontId="0" numFmtId="164" xfId="0">
      <alignment horizontal="center" indent="0" shrinkToFit="false" textRotation="0" vertical="top" wrapText="true"/>
      <protection hidden="false" locked="true"/>
    </xf>
    <xf applyAlignment="true" applyBorder="true" applyFont="false" applyProtection="false" borderId="6" fillId="0" fontId="0" numFmtId="164" xfId="0">
      <alignment horizontal="general" indent="0" shrinkToFit="false" textRotation="0" vertical="top" wrapText="true"/>
      <protection hidden="false" locked="true"/>
    </xf>
    <xf applyAlignment="true" applyBorder="true" applyFont="false" applyProtection="false" borderId="6" fillId="0" fontId="0" numFmtId="164" xfId="0">
      <alignment horizontal="left" indent="0" shrinkToFit="false" textRotation="0" vertical="top" wrapText="true"/>
      <protection hidden="false" locked="true"/>
    </xf>
    <xf applyAlignment="true" applyBorder="true" applyFont="true" applyProtection="true" borderId="20" fillId="0" fontId="4" numFmtId="164" xfId="0">
      <alignment horizontal="center" indent="0" shrinkToFit="false" textRotation="0" vertical="top" wrapText="true"/>
      <protection hidden="true" locked="true"/>
    </xf>
    <xf applyAlignment="true" applyBorder="true" applyFont="true" applyProtection="false" borderId="0" fillId="0" fontId="16" numFmtId="164" xfId="0">
      <alignment horizontal="left" indent="0" shrinkToFit="false" textRotation="0" vertical="top" wrapText="true"/>
      <protection hidden="false" locked="true"/>
    </xf>
    <xf applyAlignment="true" applyBorder="true" applyFont="false" applyProtection="false" borderId="0" fillId="0" fontId="0" numFmtId="164" xfId="0">
      <alignment horizontal="left" indent="0" shrinkToFit="false" textRotation="0" vertical="top" wrapText="true"/>
      <protection hidden="false" locked="true"/>
    </xf>
    <xf applyAlignment="true" applyBorder="true" applyFont="true" applyProtection="true" borderId="6" fillId="0" fontId="4" numFmtId="164" xfId="0">
      <alignment horizontal="center" indent="0" shrinkToFit="false" textRotation="0" vertical="bottom" wrapText="false"/>
      <protection hidden="true" locked="false"/>
    </xf>
    <xf applyAlignment="true" applyBorder="true" applyFont="false" applyProtection="false" borderId="6" fillId="0" fontId="0" numFmtId="164" xfId="0">
      <alignment horizontal="center" indent="0" shrinkToFit="false" textRotation="0" vertical="top" wrapText="true"/>
      <protection hidden="false" locked="true"/>
    </xf>
    <xf applyAlignment="true" applyBorder="true" applyFont="true" applyProtection="true" borderId="1" fillId="0" fontId="4" numFmtId="164" xfId="0">
      <alignment horizontal="center" indent="0" shrinkToFit="false" textRotation="0" vertical="top" wrapText="true"/>
      <protection hidden="true" locked="true"/>
    </xf>
    <xf applyAlignment="true" applyBorder="true" applyFont="true" applyProtection="true" borderId="1" fillId="0" fontId="4" numFmtId="164" xfId="0">
      <alignment horizontal="center" indent="0" shrinkToFit="false" textRotation="0" vertical="bottom" wrapText="false"/>
      <protection hidden="true" locked="true"/>
    </xf>
    <xf applyAlignment="true" applyBorder="true" applyFont="true" applyProtection="false" borderId="0" fillId="0" fontId="16" numFmtId="164" xfId="0">
      <alignment horizontal="center" indent="0" shrinkToFit="false" textRotation="0" vertical="top" wrapText="true"/>
      <protection hidden="false" locked="true"/>
    </xf>
    <xf applyAlignment="true" applyBorder="true" applyFont="true" applyProtection="true" borderId="1" fillId="0" fontId="8" numFmtId="166" xfId="0">
      <alignment horizontal="right" indent="0" shrinkToFit="false" textRotation="0" vertical="bottom" wrapText="false"/>
      <protection hidden="true" locked="true"/>
    </xf>
    <xf applyAlignment="true" applyBorder="true" applyFont="true" applyProtection="true" borderId="1" fillId="0" fontId="4" numFmtId="171" xfId="0">
      <alignment horizontal="general" indent="0" shrinkToFit="false" textRotation="0" vertical="bottom" wrapText="true"/>
      <protection hidden="true" locked="true"/>
    </xf>
    <xf applyAlignment="true" applyBorder="true" applyFont="true" applyProtection="true" borderId="15" fillId="0" fontId="4" numFmtId="171" xfId="0">
      <alignment horizontal="general" indent="0" shrinkToFit="false" textRotation="0" vertical="bottom" wrapText="true"/>
      <protection hidden="true" locked="true"/>
    </xf>
    <xf applyAlignment="true" applyBorder="true" applyFont="true" applyProtection="true" borderId="1" fillId="2" fontId="4" numFmtId="171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1" fillId="2" fontId="4" numFmtId="171" xfId="0">
      <alignment horizontal="general" indent="0" shrinkToFit="false" textRotation="0" vertical="bottom" wrapText="true"/>
      <protection hidden="true" locked="true"/>
    </xf>
    <xf applyAlignment="true" applyBorder="true" applyFont="true" applyProtection="true" borderId="12" fillId="0" fontId="4" numFmtId="171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14" fillId="0" fontId="4" numFmtId="164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15" fillId="0" fontId="4" numFmtId="164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15" fillId="2" fontId="4" numFmtId="171" xfId="0">
      <alignment horizontal="general" indent="0" shrinkToFit="false" textRotation="0" vertical="bottom" wrapText="true"/>
      <protection hidden="true" locked="true"/>
    </xf>
    <xf applyAlignment="true" applyBorder="true" applyFont="true" applyProtection="true" borderId="11" fillId="0" fontId="4" numFmtId="171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1" fillId="0" fontId="8" numFmtId="171" xfId="0">
      <alignment horizontal="right" indent="0" shrinkToFit="false" textRotation="0" vertical="bottom" wrapText="true"/>
      <protection hidden="true" locked="true"/>
    </xf>
    <xf applyAlignment="true" applyBorder="true" applyFont="true" applyProtection="true" borderId="15" fillId="0" fontId="8" numFmtId="171" xfId="0">
      <alignment horizontal="right" indent="0" shrinkToFit="false" textRotation="0" vertical="bottom" wrapText="true"/>
      <protection hidden="true" locked="true"/>
    </xf>
    <xf applyAlignment="true" applyBorder="true" applyFont="true" applyProtection="true" borderId="1" fillId="2" fontId="8" numFmtId="171" xfId="0">
      <alignment horizontal="right" indent="0" shrinkToFit="false" textRotation="0" vertical="bottom" wrapText="false"/>
      <protection hidden="true" locked="true"/>
    </xf>
    <xf applyAlignment="true" applyBorder="true" applyFont="true" applyProtection="true" borderId="1" fillId="2" fontId="8" numFmtId="171" xfId="0">
      <alignment horizontal="right" indent="0" shrinkToFit="false" textRotation="0" vertical="bottom" wrapText="true"/>
      <protection hidden="true" locked="true"/>
    </xf>
    <xf applyAlignment="true" applyBorder="true" applyFont="true" applyProtection="true" borderId="12" fillId="0" fontId="8" numFmtId="171" xfId="0">
      <alignment horizontal="right" indent="0" shrinkToFit="false" textRotation="0" vertical="bottom" wrapText="false"/>
      <protection hidden="true" locked="true"/>
    </xf>
    <xf applyAlignment="true" applyBorder="true" applyFont="true" applyProtection="true" borderId="11" fillId="0" fontId="8" numFmtId="171" xfId="0">
      <alignment horizontal="right" indent="0" shrinkToFit="false" textRotation="0" vertical="bottom" wrapText="false"/>
      <protection hidden="true" locked="true"/>
    </xf>
    <xf applyAlignment="true" applyBorder="true" applyFont="true" applyProtection="true" borderId="14" fillId="0" fontId="8" numFmtId="164" xfId="0">
      <alignment horizontal="right" indent="0" shrinkToFit="false" textRotation="0" vertical="bottom" wrapText="false"/>
      <protection hidden="true" locked="true"/>
    </xf>
    <xf applyAlignment="true" applyBorder="true" applyFont="true" applyProtection="true" borderId="15" fillId="2" fontId="8" numFmtId="171" xfId="0">
      <alignment horizontal="right" indent="0" shrinkToFit="false" textRotation="0" vertical="bottom" wrapText="true"/>
      <protection hidden="true" locked="true"/>
    </xf>
    <xf applyAlignment="true" applyBorder="true" applyFont="true" applyProtection="true" borderId="0" fillId="0" fontId="8" numFmtId="164" xfId="0">
      <alignment horizontal="right" indent="0" shrinkToFit="false" textRotation="0" vertical="bottom" wrapText="false"/>
      <protection hidden="true" locked="true"/>
    </xf>
    <xf applyAlignment="true" applyBorder="true" applyFont="true" applyProtection="true" borderId="9" fillId="0" fontId="8" numFmtId="171" xfId="0">
      <alignment horizontal="right" indent="0" shrinkToFit="false" textRotation="0" vertical="bottom" wrapText="false"/>
      <protection hidden="true" locked="true"/>
    </xf>
    <xf applyAlignment="true" applyBorder="true" applyFont="true" applyProtection="true" borderId="6" fillId="0" fontId="8" numFmtId="171" xfId="0">
      <alignment horizontal="right" indent="0" shrinkToFit="false" textRotation="0" vertical="bottom" wrapText="false"/>
      <protection hidden="true" locked="true"/>
    </xf>
    <xf applyAlignment="true" applyBorder="true" applyFont="true" applyProtection="true" borderId="13" fillId="0" fontId="54" numFmtId="164" xfId="0">
      <alignment horizontal="center" indent="0" shrinkToFit="false" textRotation="0" vertical="bottom" wrapText="false"/>
      <protection hidden="true" locked="true"/>
    </xf>
    <xf applyAlignment="true" applyBorder="true" applyFont="true" applyProtection="true" borderId="1" fillId="2" fontId="8" numFmtId="171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8" fillId="0" fontId="8" numFmtId="171" xfId="0">
      <alignment horizontal="right" indent="0" shrinkToFit="false" textRotation="0" vertical="bottom" wrapText="false"/>
      <protection hidden="true" locked="true"/>
    </xf>
    <xf applyAlignment="false" applyBorder="false" applyFont="false" applyProtection="false" borderId="0" fillId="0" fontId="0" numFmtId="172" xfId="0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8" numFmtId="164" xfId="0">
      <alignment horizontal="general" indent="0" shrinkToFit="false" textRotation="0" vertical="bottom" wrapText="false"/>
      <protection hidden="false" locked="true"/>
    </xf>
    <xf applyAlignment="false" applyBorder="false" applyFont="true" applyProtection="true" borderId="0" fillId="0" fontId="74" numFmtId="165" xfId="29">
      <alignment horizontal="general" indent="0" shrinkToFit="false" textRotation="0" vertical="bottom" wrapText="false"/>
      <protection hidden="true" locked="true"/>
    </xf>
    <xf applyAlignment="false" applyBorder="false" applyFont="true" applyProtection="true" borderId="0" fillId="0" fontId="74" numFmtId="164" xfId="29">
      <alignment horizontal="general" indent="0" shrinkToFit="false" textRotation="0" vertical="bottom" wrapText="false"/>
      <protection hidden="true" locked="true"/>
    </xf>
    <xf applyAlignment="false" applyBorder="false" applyFont="true" applyProtection="true" borderId="0" fillId="0" fontId="75" numFmtId="164" xfId="29">
      <alignment horizontal="general" indent="0" shrinkToFit="false" textRotation="0" vertical="bottom" wrapText="false"/>
      <protection hidden="true" locked="true"/>
    </xf>
    <xf applyAlignment="false" applyBorder="false" applyFont="true" applyProtection="true" borderId="0" fillId="0" fontId="73" numFmtId="165" xfId="29">
      <alignment horizontal="general" indent="0" shrinkToFit="false" textRotation="0" vertical="bottom" wrapText="false"/>
      <protection hidden="true" locked="true"/>
    </xf>
    <xf applyAlignment="false" applyBorder="false" applyFont="true" applyProtection="true" borderId="0" fillId="0" fontId="73" numFmtId="164" xfId="29">
      <alignment horizontal="general" indent="0" shrinkToFit="false" textRotation="0" vertical="bottom" wrapText="false"/>
      <protection hidden="true" locked="true"/>
    </xf>
    <xf applyAlignment="false" applyBorder="false" applyFont="true" applyProtection="true" borderId="0" fillId="0" fontId="70" numFmtId="164" xfId="29">
      <alignment horizontal="general" indent="0" shrinkToFit="false" textRotation="0" vertical="bottom" wrapText="false"/>
      <protection hidden="true" locked="true"/>
    </xf>
    <xf applyAlignment="false" applyBorder="true" applyFont="true" applyProtection="false" borderId="0" fillId="0" fontId="76" numFmtId="164" xfId="27">
      <alignment horizontal="general" indent="0" shrinkToFit="false" textRotation="0" vertical="bottom" wrapText="false"/>
      <protection hidden="false" locked="true"/>
    </xf>
    <xf applyAlignment="true" applyBorder="true" applyFont="true" applyProtection="false" borderId="0" fillId="0" fontId="77" numFmtId="164" xfId="27">
      <alignment horizontal="right" indent="0" shrinkToFit="false" textRotation="0" vertical="bottom" wrapText="false"/>
      <protection hidden="false" locked="true"/>
    </xf>
    <xf applyAlignment="false" applyBorder="true" applyFont="true" applyProtection="false" borderId="0" fillId="0" fontId="77" numFmtId="164" xfId="27">
      <alignment horizontal="general" indent="0" shrinkToFit="false" textRotation="0" vertical="bottom" wrapText="false"/>
      <protection hidden="false" locked="true"/>
    </xf>
    <xf applyAlignment="true" applyBorder="true" applyFont="true" applyProtection="false" borderId="0" fillId="0" fontId="77" numFmtId="164" xfId="27">
      <alignment horizontal="general" indent="0" shrinkToFit="false" textRotation="0" vertical="bottom" wrapText="true"/>
      <protection hidden="false" locked="true"/>
    </xf>
    <xf applyAlignment="false" applyBorder="true" applyFont="true" applyProtection="false" borderId="0" fillId="0" fontId="77" numFmtId="164" xfId="0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76" numFmtId="164" xfId="27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77" numFmtId="164" xfId="27">
      <alignment horizontal="general" indent="0" shrinkToFit="false" textRotation="0" vertical="bottom" wrapText="false"/>
      <protection hidden="false" locked="true"/>
    </xf>
    <xf applyAlignment="true" applyBorder="false" applyFont="true" applyProtection="false" borderId="0" fillId="0" fontId="77" numFmtId="164" xfId="27">
      <alignment horizontal="general" indent="0" shrinkToFit="false" textRotation="0" vertical="bottom" wrapText="true"/>
      <protection hidden="false" locked="true"/>
    </xf>
  </cellXfs>
  <cellStyles count="1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  <cellStyle builtinId="54" customBuiltin="true" name="Excel Built-in Excel Built-in Excel Built-in Excel Built-in Excel Built-in normálne_BELICA -VYKAZ-FO-2001" xfId="21"/>
    <cellStyle builtinId="8" customBuiltin="false" name="*unknown*" xfId="20"/>
    <cellStyle builtinId="54" customBuiltin="true" name="Excel Built-in Excel Built-in Excel Built-in Excel Built-in Excel Built-in Normal_vzorvykazov98" xfId="22"/>
    <cellStyle builtinId="54" customBuiltin="true" name="Excel Built-in Excel Built-in Excel Built-in Excel Built-in Excel Built-in normální_List1" xfId="23"/>
    <cellStyle builtinId="54" customBuiltin="true" name="Excel Built-in Excel Built-in Excel Built-in Excel Built-in Excel Built-in normálne_hk" xfId="24"/>
    <cellStyle builtinId="54" customBuiltin="true" name="Excel Built-in Excel Built-in Excel Built-in Excel Built-in Excel Built-in normální_hk" xfId="25"/>
    <cellStyle builtinId="54" customBuiltin="true" name="Excel Built-in Excel Built-in Excel Built-in Excel Built-in Excel Built-in S8" xfId="26"/>
    <cellStyle builtinId="54" customBuiltin="true" name="Excel Built-in Excel Built-in Excel Built-in Excel Built-in Excel Built-in Normální 6" xfId="27"/>
    <cellStyle builtinId="54" customBuiltin="true" name="Excel Built-in Excel Built-in Excel Built-in Excel Built-in Excel Built-in normálne_phE6" xfId="28"/>
    <cellStyle builtinId="54" customBuiltin="true" name="Excel Built-in Excel Built-in Excel Built-in Excel Built-in Excel Built-in normální 4" xfId="29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A50021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CCFF99"/>
      <rgbColor rgb="FF00FFFF"/>
      <rgbColor rgb="FF800080"/>
      <rgbColor rgb="FFC00000"/>
      <rgbColor rgb="FF008080"/>
      <rgbColor rgb="FF0000CC"/>
      <rgbColor rgb="FF00CCFF"/>
      <rgbColor rgb="FFF2F2F2"/>
      <rgbColor rgb="FFCCFFCC"/>
      <rgbColor rgb="FFFFFF99"/>
      <rgbColor rgb="FF99CCFF"/>
      <rgbColor rgb="FFFF99CC"/>
      <rgbColor rgb="FFDDDDDD"/>
      <rgbColor rgb="FFD9D9D9"/>
      <rgbColor rgb="FF3366FF"/>
      <rgbColor rgb="FF33CCCC"/>
      <rgbColor rgb="FF99FF66"/>
      <rgbColor rgb="FFFFCC00"/>
      <rgbColor rgb="FFFF9900"/>
      <rgbColor rgb="FFFF6600"/>
      <rgbColor rgb="FF666699"/>
      <rgbColor rgb="FFC3D69B"/>
      <rgbColor rgb="FF003366"/>
      <rgbColor rgb="FF339966"/>
      <rgbColor rgb="FF0066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worksheet" Target="worksheets/sheet14.xml"/><Relationship Id="rId16" Type="http://schemas.openxmlformats.org/officeDocument/2006/relationships/worksheet" Target="worksheets/sheet15.xml"/><Relationship Id="rId17" Type="http://schemas.openxmlformats.org/officeDocument/2006/relationships/worksheet" Target="worksheets/sheet16.xml"/><Relationship Id="rId18" Type="http://schemas.openxmlformats.org/officeDocument/2006/relationships/worksheet" Target="worksheets/sheet17.xml"/><Relationship Id="rId19" Type="http://schemas.openxmlformats.org/officeDocument/2006/relationships/worksheet" Target="worksheets/sheet18.xml"/><Relationship Id="rId20" Type="http://schemas.openxmlformats.org/officeDocument/2006/relationships/worksheet" Target="worksheets/sheet19.xml"/><Relationship Id="rId21" Type="http://schemas.openxmlformats.org/officeDocument/2006/relationships/worksheet" Target="worksheets/sheet20.xml"/><Relationship Id="rId22" Type="http://schemas.openxmlformats.org/officeDocument/2006/relationships/worksheet" Target="worksheets/sheet21.xml"/><Relationship Id="rId23" Type="http://schemas.openxmlformats.org/officeDocument/2006/relationships/worksheet" Target="worksheets/sheet22.xml"/><Relationship Id="rId24" Type="http://schemas.openxmlformats.org/officeDocument/2006/relationships/worksheet" Target="worksheets/sheet23.xml"/><Relationship Id="rId25" Type="http://schemas.openxmlformats.org/officeDocument/2006/relationships/worksheet" Target="worksheets/sheet24.xml"/><Relationship Id="rId26" Type="http://schemas.openxmlformats.org/officeDocument/2006/relationships/worksheet" Target="worksheets/sheet25.xml"/><Relationship Id="rId27" Type="http://schemas.openxmlformats.org/officeDocument/2006/relationships/worksheet" Target="worksheets/sheet26.xml"/><Relationship Id="rId28" Type="http://schemas.openxmlformats.org/officeDocument/2006/relationships/worksheet" Target="worksheets/sheet27.xml"/><Relationship Id="rId29" Type="http://schemas.openxmlformats.org/officeDocument/2006/relationships/worksheet" Target="worksheets/sheet28.xml"/><Relationship Id="rId30" Type="http://schemas.openxmlformats.org/officeDocument/2006/relationships/worksheet" Target="worksheets/sheet29.xml"/><Relationship Id="rId31" Type="http://schemas.openxmlformats.org/officeDocument/2006/relationships/worksheet" Target="worksheets/sheet30.xml"/><Relationship Id="rId32" Type="http://schemas.openxmlformats.org/officeDocument/2006/relationships/worksheet" Target="worksheets/sheet31.xml"/><Relationship Id="rId33" Type="http://schemas.openxmlformats.org/officeDocument/2006/relationships/worksheet" Target="worksheets/sheet32.xml"/><Relationship Id="rId34" Type="http://schemas.openxmlformats.org/officeDocument/2006/relationships/worksheet" Target="worksheets/sheet33.xml"/><Relationship Id="rId35" Type="http://schemas.openxmlformats.org/officeDocument/2006/relationships/worksheet" Target="worksheets/sheet34.xml"/><Relationship Id="rId36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2.png"/>
</Relationships>
</file>

<file path=xl/drawings/_rels/drawing3.xml.rels><?xml version="1.0" encoding="UTF-8"?>
<Relationships xmlns="http://schemas.openxmlformats.org/package/2006/relationships"><Relationship Id="rId1" Type="http://schemas.openxmlformats.org/officeDocument/2006/relationships/image" Target="../media/image3.png"/>
</Relationships>
</file>

<file path=xl/drawings/_rels/drawing4.xml.rels><?xml version="1.0" encoding="UTF-8"?>
<Relationships xmlns="http://schemas.openxmlformats.org/package/2006/relationships"><Relationship Id="rId1" Type="http://schemas.openxmlformats.org/officeDocument/2006/relationships/image" Target="../media/image4.png"/><Relationship Id="rId2" Type="http://schemas.openxmlformats.org/officeDocument/2006/relationships/image" Target="../media/image5.png"/><Relationship Id="rId3" Type="http://schemas.openxmlformats.org/officeDocument/2006/relationships/image" Target="../media/image6.wmf"/>
</Relationships>
</file>

<file path=xl/drawings/_rels/drawing5.xml.rels><?xml version="1.0" encoding="UTF-8"?>
<Relationships xmlns="http://schemas.openxmlformats.org/package/2006/relationships"><Relationship Id="rId1" Type="http://schemas.openxmlformats.org/officeDocument/2006/relationships/image" Target="../media/image7.png"/>
</Relationships>
</file>

<file path=xl/drawings/_rels/drawing6.xml.rels><?xml version="1.0" encoding="UTF-8"?>
<Relationships xmlns="http://schemas.openxmlformats.org/package/2006/relationships"><Relationship Id="rId1" Type="http://schemas.openxmlformats.org/officeDocument/2006/relationships/image" Target="../media/image8.png"/><Relationship Id="rId2" Type="http://schemas.openxmlformats.org/officeDocument/2006/relationships/image" Target="../media/image9.png"/>
</Relationships>
</file>

<file path=xl/drawings/_rels/drawing7.xml.rels><?xml version="1.0" encoding="UTF-8"?>
<Relationships xmlns="http://schemas.openxmlformats.org/package/2006/relationships"><Relationship Id="rId1" Type="http://schemas.openxmlformats.org/officeDocument/2006/relationships/image" Target="../media/image10.png"/>
</Relationships>
</file>

<file path=xl/drawings/_rels/drawing8.xml.rels><?xml version="1.0" encoding="UTF-8"?>
<Relationships xmlns="http://schemas.openxmlformats.org/package/2006/relationships"><Relationship Id="rId1" Type="http://schemas.openxmlformats.org/officeDocument/2006/relationships/image" Target="../media/image11.png"/>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twoCellAnchor editAs="absolute">
    <xdr:from>
      <xdr:col>51</xdr:col>
      <xdr:colOff>18360</xdr:colOff>
      <xdr:row>0</xdr:row>
      <xdr:rowOff>79200</xdr:rowOff>
    </xdr:from>
    <xdr:to>
      <xdr:col>65</xdr:col>
      <xdr:colOff>6840</xdr:colOff>
      <xdr:row>3</xdr:row>
      <xdr:rowOff>67680</xdr:rowOff>
    </xdr:to>
    <xdr:pic>
      <xdr:nvPicPr>
        <xdr:cNvPr descr="" id="0" name="Obrázok 1"/>
        <xdr:cNvPicPr/>
      </xdr:nvPicPr>
      <xdr:blipFill>
        <a:blip r:embed="rId1"/>
        <a:stretch>
          <a:fillRect/>
        </a:stretch>
      </xdr:blipFill>
      <xdr:spPr>
        <a:xfrm>
          <a:off x="4846680" y="79200"/>
          <a:ext cx="1346760" cy="3596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twoCellAnchor editAs="absolute">
    <xdr:from>
      <xdr:col>3</xdr:col>
      <xdr:colOff>117000</xdr:colOff>
      <xdr:row>2</xdr:row>
      <xdr:rowOff>229680</xdr:rowOff>
    </xdr:from>
    <xdr:to>
      <xdr:col>9</xdr:col>
      <xdr:colOff>587880</xdr:colOff>
      <xdr:row>4</xdr:row>
      <xdr:rowOff>210240</xdr:rowOff>
    </xdr:to>
    <xdr:pic>
      <xdr:nvPicPr>
        <xdr:cNvPr descr="" id="1" name="Obrázek 1"/>
        <xdr:cNvPicPr/>
      </xdr:nvPicPr>
      <xdr:blipFill>
        <a:blip r:embed="rId1"/>
        <a:stretch>
          <a:fillRect/>
        </a:stretch>
      </xdr:blipFill>
      <xdr:spPr>
        <a:xfrm>
          <a:off x="6689160" y="656280"/>
          <a:ext cx="4341600" cy="49104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twoCellAnchor editAs="absolute">
    <xdr:from>
      <xdr:col>14</xdr:col>
      <xdr:colOff>340560</xdr:colOff>
      <xdr:row>9</xdr:row>
      <xdr:rowOff>133920</xdr:rowOff>
    </xdr:from>
    <xdr:to>
      <xdr:col>20</xdr:col>
      <xdr:colOff>537120</xdr:colOff>
      <xdr:row>14</xdr:row>
      <xdr:rowOff>89280</xdr:rowOff>
    </xdr:to>
    <xdr:pic>
      <xdr:nvPicPr>
        <xdr:cNvPr descr="" id="2" name="Obrázek 2"/>
        <xdr:cNvPicPr/>
      </xdr:nvPicPr>
      <xdr:blipFill>
        <a:blip r:embed="rId1"/>
        <a:stretch>
          <a:fillRect/>
        </a:stretch>
      </xdr:blipFill>
      <xdr:spPr>
        <a:xfrm>
          <a:off x="8726760" y="1745280"/>
          <a:ext cx="4067640" cy="85068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twoCellAnchor editAs="absolute">
    <xdr:from>
      <xdr:col>59</xdr:col>
      <xdr:colOff>42120</xdr:colOff>
      <xdr:row>6</xdr:row>
      <xdr:rowOff>78480</xdr:rowOff>
    </xdr:from>
    <xdr:to>
      <xdr:col>99</xdr:col>
      <xdr:colOff>4680</xdr:colOff>
      <xdr:row>14</xdr:row>
      <xdr:rowOff>82080</xdr:rowOff>
    </xdr:to>
    <xdr:sp>
      <xdr:nvSpPr>
        <xdr:cNvPr id="3" name="CustomShape 1"/>
        <xdr:cNvSpPr/>
      </xdr:nvSpPr>
      <xdr:spPr>
        <a:xfrm>
          <a:off x="6929280" y="1038600"/>
          <a:ext cx="5194800" cy="1283760"/>
        </a:xfrm>
        <a:prstGeom prst="rect">
          <a:avLst/>
        </a:prstGeom>
        <a:solidFill>
          <a:srgbClr val="4f81bd"/>
        </a:solidFill>
        <a:ln w="25560">
          <a:solidFill>
            <a:srgbClr val="3a5f8b"/>
          </a:solidFill>
          <a:round/>
        </a:ln>
      </xdr:spPr>
      <xdr:txBody>
        <a:bodyPr bIns="45000" lIns="90000" rIns="90000" tIns="45000"/>
        <a:p>
          <a:r>
            <a:rPr lang="sk-SK">
              <a:solidFill>
                <a:srgbClr val="ffffff"/>
              </a:solidFill>
              <a:latin typeface="Calibri"/>
            </a:rPr>
            <a:t>Tlač do PDF</a:t>
          </a:r>
          <a:endParaRPr/>
        </a:p>
        <a:p>
          <a:r>
            <a:rPr lang="sk-SK">
              <a:solidFill>
                <a:srgbClr val="ffffff"/>
              </a:solidFill>
              <a:latin typeface="Calibri"/>
            </a:rPr>
            <a:t>1. krok - kliknite na list "Poznamky DU"</a:t>
          </a:r>
          <a:endParaRPr/>
        </a:p>
        <a:p>
          <a:r>
            <a:rPr lang="sk-SK">
              <a:solidFill>
                <a:srgbClr val="ffffff"/>
              </a:solidFill>
              <a:latin typeface="Calibri"/>
            </a:rPr>
            <a:t>2. krok - Postupne vyberte - SÚBOR - Uložiť ako </a:t>
          </a:r>
          <a:endParaRPr/>
        </a:p>
        <a:p>
          <a:r>
            <a:rPr lang="sk-SK">
              <a:solidFill>
                <a:srgbClr val="ffffff"/>
              </a:solidFill>
              <a:latin typeface="Calibri"/>
            </a:rPr>
            <a:t>3. krok - Uložiť vo formáte   - Súbor PDF</a:t>
          </a:r>
          <a:endParaRPr/>
        </a:p>
        <a:p>
          <a:r>
            <a:rPr lang="sk-SK">
              <a:solidFill>
                <a:srgbClr val="ffffff"/>
              </a:solidFill>
              <a:latin typeface="Calibri"/>
            </a:rPr>
            <a:t>4. krok - Vyberte možnosti</a:t>
          </a:r>
          <a:endParaRPr/>
        </a:p>
        <a:p>
          <a:r>
            <a:rPr lang="sk-SK">
              <a:solidFill>
                <a:srgbClr val="ffffff"/>
              </a:solidFill>
              <a:latin typeface="Calibri"/>
            </a:rPr>
            <a:t>5. krok - Stlačte OK</a:t>
          </a:r>
          <a:endParaRPr/>
        </a:p>
      </xdr:txBody>
    </xdr:sp>
    <xdr:clientData/>
  </xdr:twoCellAnchor>
  <xdr:twoCellAnchor editAs="absolute">
    <xdr:from>
      <xdr:col>59</xdr:col>
      <xdr:colOff>55440</xdr:colOff>
      <xdr:row>15</xdr:row>
      <xdr:rowOff>16920</xdr:rowOff>
    </xdr:from>
    <xdr:to>
      <xdr:col>99</xdr:col>
      <xdr:colOff>18720</xdr:colOff>
      <xdr:row>26</xdr:row>
      <xdr:rowOff>2160</xdr:rowOff>
    </xdr:to>
    <xdr:sp>
      <xdr:nvSpPr>
        <xdr:cNvPr id="4" name="CustomShape 1"/>
        <xdr:cNvSpPr/>
      </xdr:nvSpPr>
      <xdr:spPr>
        <a:xfrm>
          <a:off x="6942600" y="2417040"/>
          <a:ext cx="5195520" cy="1745640"/>
        </a:xfrm>
        <a:prstGeom prst="rect">
          <a:avLst/>
        </a:prstGeom>
        <a:solidFill>
          <a:srgbClr val="4f81bd"/>
        </a:solidFill>
        <a:ln w="25560">
          <a:solidFill>
            <a:srgbClr val="3a5f8b"/>
          </a:solidFill>
          <a:round/>
        </a:ln>
      </xdr:spPr>
      <xdr:txBody>
        <a:bodyPr bIns="45000" lIns="90000" rIns="90000" tIns="45000"/>
        <a:p>
          <a:r>
            <a:rPr lang="sk-SK">
              <a:solidFill>
                <a:srgbClr val="ffffff"/>
              </a:solidFill>
              <a:latin typeface="Calibri"/>
            </a:rPr>
            <a:t>Tlač do PDF</a:t>
          </a:r>
          <a:endParaRPr/>
        </a:p>
        <a:p>
          <a:r>
            <a:rPr lang="sk-SK">
              <a:solidFill>
                <a:srgbClr val="ffffff"/>
              </a:solidFill>
              <a:latin typeface="Calibri"/>
            </a:rPr>
            <a:t>1. krok - Postupne si vyberte listy (A1 ...P2) alebo tie, ktoré potrebujete tlačiť </a:t>
          </a:r>
          <a:endParaRPr/>
        </a:p>
        <a:p>
          <a:r>
            <a:rPr lang="sk-SK">
              <a:solidFill>
                <a:srgbClr val="ffffff"/>
              </a:solidFill>
              <a:latin typeface="Calibri"/>
            </a:rPr>
            <a:t>pomocou CTRL + myškou si vyberiete konkrétne listy</a:t>
          </a:r>
          <a:endParaRPr/>
        </a:p>
        <a:p>
          <a:r>
            <a:rPr lang="sk-SK">
              <a:solidFill>
                <a:srgbClr val="ffffff"/>
              </a:solidFill>
              <a:latin typeface="Calibri"/>
            </a:rPr>
            <a:t>2. krok - Postupne vyberte - SÚBOR - Uložiť ako </a:t>
          </a:r>
          <a:endParaRPr/>
        </a:p>
        <a:p>
          <a:r>
            <a:rPr lang="sk-SK">
              <a:solidFill>
                <a:srgbClr val="ffffff"/>
              </a:solidFill>
              <a:latin typeface="Calibri"/>
            </a:rPr>
            <a:t>3. krok - Uložiť vo formáte   - Súbor PDF</a:t>
          </a:r>
          <a:endParaRPr/>
        </a:p>
        <a:p>
          <a:r>
            <a:rPr lang="sk-SK">
              <a:solidFill>
                <a:srgbClr val="ffffff"/>
              </a:solidFill>
              <a:latin typeface="Calibri"/>
            </a:rPr>
            <a:t>4. krok - Vyberte možnosti</a:t>
          </a:r>
          <a:endParaRPr/>
        </a:p>
        <a:p>
          <a:r>
            <a:rPr lang="sk-SK">
              <a:solidFill>
                <a:srgbClr val="ffffff"/>
              </a:solidFill>
              <a:latin typeface="Calibri"/>
            </a:rPr>
            <a:t>5. krok - Stlačte OK</a:t>
          </a:r>
          <a:endParaRPr/>
        </a:p>
      </xdr:txBody>
    </xdr:sp>
    <xdr:clientData/>
  </xdr:twoCellAnchor>
  <xdr:twoCellAnchor editAs="absolute">
    <xdr:from>
      <xdr:col>85</xdr:col>
      <xdr:colOff>17280</xdr:colOff>
      <xdr:row>18</xdr:row>
      <xdr:rowOff>31320</xdr:rowOff>
    </xdr:from>
    <xdr:to>
      <xdr:col>104</xdr:col>
      <xdr:colOff>30960</xdr:colOff>
      <xdr:row>32</xdr:row>
      <xdr:rowOff>140760</xdr:rowOff>
    </xdr:to>
    <xdr:pic>
      <xdr:nvPicPr>
        <xdr:cNvPr descr="" id="5" name="Obrázok 4"/>
        <xdr:cNvPicPr/>
      </xdr:nvPicPr>
      <xdr:blipFill>
        <a:blip r:embed="rId1"/>
        <a:stretch>
          <a:fillRect/>
        </a:stretch>
      </xdr:blipFill>
      <xdr:spPr>
        <a:xfrm>
          <a:off x="10305360" y="2911680"/>
          <a:ext cx="2499120" cy="2349720"/>
        </a:xfrm>
        <a:prstGeom prst="rect">
          <a:avLst/>
        </a:prstGeom>
      </xdr:spPr>
    </xdr:pic>
    <xdr:clientData/>
  </xdr:twoCellAnchor>
  <xdr:twoCellAnchor editAs="absolute">
    <xdr:from>
      <xdr:col>59</xdr:col>
      <xdr:colOff>56880</xdr:colOff>
      <xdr:row>0</xdr:row>
      <xdr:rowOff>2160</xdr:rowOff>
    </xdr:from>
    <xdr:to>
      <xdr:col>99</xdr:col>
      <xdr:colOff>19440</xdr:colOff>
      <xdr:row>6</xdr:row>
      <xdr:rowOff>40320</xdr:rowOff>
    </xdr:to>
    <xdr:sp>
      <xdr:nvSpPr>
        <xdr:cNvPr id="6" name="CustomShape 1"/>
        <xdr:cNvSpPr/>
      </xdr:nvSpPr>
      <xdr:spPr>
        <a:xfrm>
          <a:off x="6944040" y="2160"/>
          <a:ext cx="5194800" cy="998280"/>
        </a:xfrm>
        <a:prstGeom prst="rect">
          <a:avLst/>
        </a:prstGeom>
        <a:solidFill>
          <a:srgbClr val="4f81bd"/>
        </a:solidFill>
        <a:ln w="25560">
          <a:solidFill>
            <a:srgbClr val="3a5f8b"/>
          </a:solidFill>
          <a:round/>
        </a:ln>
      </xdr:spPr>
      <xdr:txBody>
        <a:bodyPr bIns="45000" lIns="90000" rIns="90000" tIns="45000"/>
        <a:p>
          <a:r>
            <a:rPr lang="sk-SK" sz="900">
              <a:solidFill>
                <a:srgbClr val="ffffff"/>
              </a:solidFill>
              <a:latin typeface="Calibri"/>
            </a:rPr>
            <a:t>- Hlavičku k poznámkam vyplňujete na portáli DU</a:t>
          </a:r>
          <a:endParaRPr/>
        </a:p>
        <a:p>
          <a:r>
            <a:rPr lang="sk-SK" sz="900">
              <a:solidFill>
                <a:srgbClr val="ffffff"/>
              </a:solidFill>
              <a:latin typeface="Calibri"/>
            </a:rPr>
            <a:t>- v riadku číslo 2 - vložíte údaje  " ÚJ (Názov spoločnosti), IČO a DIČ " opakujúce sa údaje v poznámkach DU sú zámknuté</a:t>
          </a:r>
          <a:endParaRPr/>
        </a:p>
        <a:p>
          <a:r>
            <a:rPr lang="sk-SK" sz="900">
              <a:solidFill>
                <a:srgbClr val="ffffff"/>
              </a:solidFill>
              <a:latin typeface="Calibri"/>
            </a:rPr>
            <a:t>- všetký bunky do ktorý budete musieť písať sú sprístupnené</a:t>
          </a:r>
          <a:endParaRPr/>
        </a:p>
        <a:p>
          <a:r>
            <a:rPr lang="sk-SK" sz="900">
              <a:solidFill>
                <a:srgbClr val="ffffff"/>
              </a:solidFill>
              <a:latin typeface="Calibri"/>
            </a:rPr>
            <a:t>- všetký otázky ohľadom vylepšenia týchto poznámok smerujte na autora  : 0917 530 997</a:t>
          </a:r>
          <a:endParaRPr/>
        </a:p>
        <a:p>
          <a:endParaRPr/>
        </a:p>
        <a:p>
          <a:endParaRPr/>
        </a:p>
        <a:p>
          <a:endParaRPr/>
        </a:p>
        <a:p>
          <a:endParaRPr/>
        </a:p>
        <a:p>
          <a:endParaRPr/>
        </a:p>
        <a:p>
          <a:endParaRPr/>
        </a:p>
        <a:p>
          <a:endParaRPr/>
        </a:p>
        <a:p>
          <a:endParaRPr/>
        </a:p>
        <a:p>
          <a:endParaRPr/>
        </a:p>
        <a:p>
          <a:endParaRPr/>
        </a:p>
        <a:p>
          <a:endParaRPr/>
        </a:p>
        <a:p>
          <a:endParaRPr/>
        </a:p>
        <a:p>
          <a:endParaRPr/>
        </a:p>
        <a:p>
          <a:endParaRPr/>
        </a:p>
        <a:p>
          <a:endParaRPr/>
        </a:p>
        <a:p>
          <a:endParaRPr/>
        </a:p>
        <a:p>
          <a:endParaRPr/>
        </a:p>
        <a:p>
          <a:endParaRPr/>
        </a:p>
        <a:p>
          <a:endParaRPr/>
        </a:p>
        <a:p>
          <a:endParaRPr/>
        </a:p>
        <a:p>
          <a:endParaRPr/>
        </a:p>
        <a:p>
          <a:endParaRPr/>
        </a:p>
        <a:p>
          <a:endParaRPr/>
        </a:p>
        <a:p>
          <a:endParaRPr/>
        </a:p>
        <a:p>
          <a:endParaRPr/>
        </a:p>
        <a:p>
          <a:endParaRPr/>
        </a:p>
        <a:p>
          <a:endParaRPr/>
        </a:p>
        <a:p>
          <a:endParaRPr/>
        </a:p>
        <a:p>
          <a:endParaRPr/>
        </a:p>
        <a:p>
          <a:endParaRPr/>
        </a:p>
        <a:p>
          <a:endParaRPr/>
        </a:p>
        <a:p>
          <a:endParaRPr/>
        </a:p>
        <a:p>
          <a:endParaRPr/>
        </a:p>
        <a:p>
          <a:endParaRPr/>
        </a:p>
        <a:p>
          <a:endParaRPr/>
        </a:p>
        <a:p>
          <a:endParaRPr/>
        </a:p>
        <a:p>
          <a:endParaRPr/>
        </a:p>
        <a:p>
          <a:endParaRPr/>
        </a:p>
        <a:p>
          <a:endParaRPr/>
        </a:p>
        <a:p>
          <a:endParaRPr/>
        </a:p>
        <a:p>
          <a:endParaRPr/>
        </a:p>
        <a:p>
          <a:endParaRPr/>
        </a:p>
        <a:p>
          <a:endParaRPr/>
        </a:p>
        <a:p>
          <a:endParaRPr/>
        </a:p>
        <a:p>
          <a:endParaRPr/>
        </a:p>
        <a:p>
          <a:endParaRPr/>
        </a:p>
        <a:p>
          <a:endParaRPr/>
        </a:p>
        <a:p>
          <a:endParaRPr/>
        </a:p>
        <a:p>
          <a:endParaRPr/>
        </a:p>
        <a:p>
          <a:endParaRPr/>
        </a:p>
        <a:p>
          <a:endParaRPr/>
        </a:p>
        <a:p>
          <a:endParaRPr/>
        </a:p>
        <a:p>
          <a:endParaRPr/>
        </a:p>
        <a:p>
          <a:endParaRPr/>
        </a:p>
        <a:p>
          <a:endParaRPr/>
        </a:p>
        <a:p>
          <a:endParaRPr/>
        </a:p>
        <a:p>
          <a:endParaRPr/>
        </a:p>
        <a:p>
          <a:endParaRPr/>
        </a:p>
        <a:p>
          <a:endParaRPr/>
        </a:p>
        <a:p>
          <a:endParaRPr/>
        </a:p>
        <a:p>
          <a:endParaRPr/>
        </a:p>
        <a:p>
          <a:endParaRPr/>
        </a:p>
        <a:p>
          <a:endParaRPr/>
        </a:p>
        <a:p>
          <a:endParaRPr/>
        </a:p>
        <a:p>
          <a:endParaRPr/>
        </a:p>
        <a:p>
          <a:endParaRPr/>
        </a:p>
        <a:p>
          <a:endParaRPr/>
        </a:p>
        <a:p>
          <a:endParaRPr/>
        </a:p>
        <a:p>
          <a:endParaRPr/>
        </a:p>
        <a:p>
          <a:endParaRPr/>
        </a:p>
        <a:p>
          <a:endParaRPr/>
        </a:p>
        <a:p>
          <a:endParaRPr/>
        </a:p>
        <a:p>
          <a:endParaRPr/>
        </a:p>
        <a:p>
          <a:endParaRPr/>
        </a:p>
        <a:p>
          <a:endParaRPr/>
        </a:p>
        <a:p>
          <a:endParaRPr/>
        </a:p>
        <a:p>
          <a:endParaRPr/>
        </a:p>
        <a:p>
          <a:endParaRPr/>
        </a:p>
        <a:p>
          <a:endParaRPr/>
        </a:p>
        <a:p>
          <a:endParaRPr/>
        </a:p>
        <a:p>
          <a:endParaRPr/>
        </a:p>
        <a:p>
          <a:endParaRPr/>
        </a:p>
        <a:p>
          <a:endParaRPr/>
        </a:p>
        <a:p>
          <a:endParaRPr/>
        </a:p>
        <a:p>
          <a:r>
            <a:rPr lang="sk-SK" sz="900">
              <a:solidFill>
                <a:srgbClr val="ffffff"/>
              </a:solidFill>
              <a:latin typeface="Calibri"/>
            </a:rPr>
            <a:t>." </a:t>
          </a:r>
          <a:endParaRPr/>
        </a:p>
      </xdr:txBody>
    </xdr:sp>
    <xdr:clientData/>
  </xdr:twoCellAnchor>
  <xdr:twoCellAnchor editAs="absolute">
    <xdr:from>
      <xdr:col>84</xdr:col>
      <xdr:colOff>23040</xdr:colOff>
      <xdr:row>5</xdr:row>
      <xdr:rowOff>14400</xdr:rowOff>
    </xdr:from>
    <xdr:to>
      <xdr:col>104</xdr:col>
      <xdr:colOff>49320</xdr:colOff>
      <xdr:row>20</xdr:row>
      <xdr:rowOff>100440</xdr:rowOff>
    </xdr:to>
    <xdr:pic>
      <xdr:nvPicPr>
        <xdr:cNvPr descr="" id="7" name="Obrázok 2"/>
        <xdr:cNvPicPr/>
      </xdr:nvPicPr>
      <xdr:blipFill>
        <a:blip r:embed="rId2"/>
        <a:stretch>
          <a:fillRect/>
        </a:stretch>
      </xdr:blipFill>
      <xdr:spPr>
        <a:xfrm>
          <a:off x="10180440" y="814320"/>
          <a:ext cx="2642400" cy="2486520"/>
        </a:xfrm>
        <a:prstGeom prst="rect">
          <a:avLst/>
        </a:prstGeom>
      </xdr:spPr>
    </xdr:pic>
    <xdr:clientData/>
  </xdr:twoCellAnchor>
  <xdr:twoCellAnchor editAs="absolute">
    <xdr:from>
      <xdr:col>1</xdr:col>
      <xdr:colOff>41400</xdr:colOff>
      <xdr:row>51</xdr:row>
      <xdr:rowOff>146160</xdr:rowOff>
    </xdr:from>
    <xdr:to>
      <xdr:col>53</xdr:col>
      <xdr:colOff>42120</xdr:colOff>
      <xdr:row>60</xdr:row>
      <xdr:rowOff>1220040</xdr:rowOff>
    </xdr:to>
    <xdr:pic>
      <xdr:nvPicPr>
        <xdr:cNvPr descr="" id="8" name="Obrázok 10"/>
        <xdr:cNvPicPr/>
      </xdr:nvPicPr>
      <xdr:blipFill>
        <a:blip r:embed="rId3"/>
        <a:stretch>
          <a:fillRect/>
        </a:stretch>
      </xdr:blipFill>
      <xdr:spPr>
        <a:xfrm>
          <a:off x="162000" y="8177400"/>
          <a:ext cx="6274440" cy="4121244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twoCellAnchor editAs="absolute">
    <xdr:from>
      <xdr:col>14</xdr:col>
      <xdr:colOff>283320</xdr:colOff>
      <xdr:row>9</xdr:row>
      <xdr:rowOff>88920</xdr:rowOff>
    </xdr:from>
    <xdr:to>
      <xdr:col>20</xdr:col>
      <xdr:colOff>479880</xdr:colOff>
      <xdr:row>14</xdr:row>
      <xdr:rowOff>52200</xdr:rowOff>
    </xdr:to>
    <xdr:pic>
      <xdr:nvPicPr>
        <xdr:cNvPr descr="" id="9" name="Obrázek 1"/>
        <xdr:cNvPicPr/>
      </xdr:nvPicPr>
      <xdr:blipFill>
        <a:blip r:embed="rId1"/>
        <a:stretch>
          <a:fillRect/>
        </a:stretch>
      </xdr:blipFill>
      <xdr:spPr>
        <a:xfrm>
          <a:off x="9011160" y="1700280"/>
          <a:ext cx="4067640" cy="8586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twoCellAnchor editAs="absolute">
    <xdr:from>
      <xdr:col>52</xdr:col>
      <xdr:colOff>95760</xdr:colOff>
      <xdr:row>0</xdr:row>
      <xdr:rowOff>147600</xdr:rowOff>
    </xdr:from>
    <xdr:to>
      <xdr:col>92</xdr:col>
      <xdr:colOff>64080</xdr:colOff>
      <xdr:row>16</xdr:row>
      <xdr:rowOff>151200</xdr:rowOff>
    </xdr:to>
    <xdr:sp>
      <xdr:nvSpPr>
        <xdr:cNvPr id="10" name="CustomShape 1"/>
        <xdr:cNvSpPr/>
      </xdr:nvSpPr>
      <xdr:spPr>
        <a:xfrm>
          <a:off x="6430320" y="147600"/>
          <a:ext cx="5200920" cy="2563920"/>
        </a:xfrm>
        <a:prstGeom prst="rect">
          <a:avLst/>
        </a:prstGeom>
        <a:solidFill>
          <a:srgbClr val="4f81bd"/>
        </a:solidFill>
        <a:ln w="25560">
          <a:solidFill>
            <a:srgbClr val="3a5f8b"/>
          </a:solidFill>
          <a:round/>
        </a:ln>
      </xdr:spPr>
      <xdr:txBody>
        <a:bodyPr bIns="45000" lIns="90000" rIns="90000" tIns="45000"/>
        <a:p>
          <a:r>
            <a:rPr lang="sk-SK">
              <a:solidFill>
                <a:srgbClr val="ffffff"/>
              </a:solidFill>
              <a:latin typeface="Calibri"/>
            </a:rPr>
            <a:t>Tlač do PDF</a:t>
          </a:r>
          <a:endParaRPr/>
        </a:p>
        <a:p>
          <a:r>
            <a:rPr lang="sk-SK">
              <a:solidFill>
                <a:srgbClr val="ffffff"/>
              </a:solidFill>
              <a:latin typeface="Calibri"/>
            </a:rPr>
            <a:t>1. krok - kliknite na list "Poznamky DU"</a:t>
          </a:r>
          <a:endParaRPr/>
        </a:p>
        <a:p>
          <a:r>
            <a:rPr lang="sk-SK">
              <a:solidFill>
                <a:srgbClr val="ffffff"/>
              </a:solidFill>
              <a:latin typeface="Calibri"/>
            </a:rPr>
            <a:t>2. krok - Postupne vyberte - SÚBOR - Uložiť ako </a:t>
          </a:r>
          <a:endParaRPr/>
        </a:p>
        <a:p>
          <a:r>
            <a:rPr lang="sk-SK">
              <a:solidFill>
                <a:srgbClr val="ffffff"/>
              </a:solidFill>
              <a:latin typeface="Calibri"/>
            </a:rPr>
            <a:t>3. krok - Uložiť vo formáte   - Súbor PDF</a:t>
          </a:r>
          <a:endParaRPr/>
        </a:p>
        <a:p>
          <a:r>
            <a:rPr lang="sk-SK">
              <a:solidFill>
                <a:srgbClr val="ffffff"/>
              </a:solidFill>
              <a:latin typeface="Calibri"/>
            </a:rPr>
            <a:t>4. krok - Vyberte možnosti</a:t>
          </a:r>
          <a:endParaRPr/>
        </a:p>
        <a:p>
          <a:r>
            <a:rPr lang="sk-SK">
              <a:solidFill>
                <a:srgbClr val="ffffff"/>
              </a:solidFill>
              <a:latin typeface="Calibri"/>
            </a:rPr>
            <a:t>5. krok - Stlačte OK</a:t>
          </a:r>
          <a:endParaRPr/>
        </a:p>
      </xdr:txBody>
    </xdr:sp>
    <xdr:clientData/>
  </xdr:twoCellAnchor>
  <xdr:twoCellAnchor editAs="absolute">
    <xdr:from>
      <xdr:col>72</xdr:col>
      <xdr:colOff>117000</xdr:colOff>
      <xdr:row>1</xdr:row>
      <xdr:rowOff>3240</xdr:rowOff>
    </xdr:from>
    <xdr:to>
      <xdr:col>93</xdr:col>
      <xdr:colOff>12240</xdr:colOff>
      <xdr:row>16</xdr:row>
      <xdr:rowOff>93240</xdr:rowOff>
    </xdr:to>
    <xdr:pic>
      <xdr:nvPicPr>
        <xdr:cNvPr descr="" id="11" name="Obrázok 2"/>
        <xdr:cNvPicPr/>
      </xdr:nvPicPr>
      <xdr:blipFill>
        <a:blip r:embed="rId1"/>
        <a:stretch>
          <a:fillRect/>
        </a:stretch>
      </xdr:blipFill>
      <xdr:spPr>
        <a:xfrm>
          <a:off x="9067680" y="163080"/>
          <a:ext cx="2642400" cy="2490480"/>
        </a:xfrm>
        <a:prstGeom prst="rect">
          <a:avLst/>
        </a:prstGeom>
      </xdr:spPr>
    </xdr:pic>
    <xdr:clientData/>
  </xdr:twoCellAnchor>
  <xdr:twoCellAnchor editAs="absolute">
    <xdr:from>
      <xdr:col>52</xdr:col>
      <xdr:colOff>114120</xdr:colOff>
      <xdr:row>17</xdr:row>
      <xdr:rowOff>61920</xdr:rowOff>
    </xdr:from>
    <xdr:to>
      <xdr:col>92</xdr:col>
      <xdr:colOff>83160</xdr:colOff>
      <xdr:row>55</xdr:row>
      <xdr:rowOff>142200</xdr:rowOff>
    </xdr:to>
    <xdr:sp>
      <xdr:nvSpPr>
        <xdr:cNvPr id="12" name="CustomShape 1"/>
        <xdr:cNvSpPr/>
      </xdr:nvSpPr>
      <xdr:spPr>
        <a:xfrm>
          <a:off x="6448680" y="2782080"/>
          <a:ext cx="5201640" cy="6161040"/>
        </a:xfrm>
        <a:prstGeom prst="rect">
          <a:avLst/>
        </a:prstGeom>
        <a:solidFill>
          <a:srgbClr val="4f81bd"/>
        </a:solidFill>
        <a:ln w="25560">
          <a:solidFill>
            <a:srgbClr val="3a5f8b"/>
          </a:solidFill>
          <a:round/>
        </a:ln>
      </xdr:spPr>
      <xdr:txBody>
        <a:bodyPr bIns="45000" lIns="90000" rIns="90000" tIns="45000"/>
        <a:p>
          <a:r>
            <a:rPr lang="sk-SK">
              <a:solidFill>
                <a:srgbClr val="ffffff"/>
              </a:solidFill>
              <a:latin typeface="Calibri"/>
            </a:rPr>
            <a:t>Tlač do PDF</a:t>
          </a:r>
          <a:endParaRPr/>
        </a:p>
        <a:p>
          <a:r>
            <a:rPr lang="sk-SK">
              <a:solidFill>
                <a:srgbClr val="ffffff"/>
              </a:solidFill>
              <a:latin typeface="Calibri"/>
            </a:rPr>
            <a:t>1. krok - Postupne si vyberte listy (A1 ...P2) alebo tie, ktoré potrebujete tlačiť </a:t>
          </a:r>
          <a:endParaRPr/>
        </a:p>
        <a:p>
          <a:r>
            <a:rPr lang="sk-SK">
              <a:solidFill>
                <a:srgbClr val="ffffff"/>
              </a:solidFill>
              <a:latin typeface="Calibri"/>
            </a:rPr>
            <a:t>pomocou CTRL + myškou si vyberiete konkrétne listy</a:t>
          </a:r>
          <a:endParaRPr/>
        </a:p>
        <a:p>
          <a:r>
            <a:rPr lang="sk-SK">
              <a:solidFill>
                <a:srgbClr val="ffffff"/>
              </a:solidFill>
              <a:latin typeface="Calibri"/>
            </a:rPr>
            <a:t>2. krok - Postupne vyberte - SÚBOR - Uložiť ako </a:t>
          </a:r>
          <a:endParaRPr/>
        </a:p>
        <a:p>
          <a:r>
            <a:rPr lang="sk-SK">
              <a:solidFill>
                <a:srgbClr val="ffffff"/>
              </a:solidFill>
              <a:latin typeface="Calibri"/>
            </a:rPr>
            <a:t>3. krok - Uložiť vo formáte   - Súbor PDF</a:t>
          </a:r>
          <a:endParaRPr/>
        </a:p>
        <a:p>
          <a:r>
            <a:rPr lang="sk-SK">
              <a:solidFill>
                <a:srgbClr val="ffffff"/>
              </a:solidFill>
              <a:latin typeface="Calibri"/>
            </a:rPr>
            <a:t>4. krok - Vyberte možnosti</a:t>
          </a:r>
          <a:endParaRPr/>
        </a:p>
        <a:p>
          <a:r>
            <a:rPr lang="sk-SK">
              <a:solidFill>
                <a:srgbClr val="ffffff"/>
              </a:solidFill>
              <a:latin typeface="Calibri"/>
            </a:rPr>
            <a:t>5. krok - Stlačte OK</a:t>
          </a:r>
          <a:endParaRPr/>
        </a:p>
      </xdr:txBody>
    </xdr:sp>
    <xdr:clientData/>
  </xdr:twoCellAnchor>
  <xdr:twoCellAnchor editAs="absolute">
    <xdr:from>
      <xdr:col>73</xdr:col>
      <xdr:colOff>107280</xdr:colOff>
      <xdr:row>40</xdr:row>
      <xdr:rowOff>134280</xdr:rowOff>
    </xdr:from>
    <xdr:to>
      <xdr:col>92</xdr:col>
      <xdr:colOff>114480</xdr:colOff>
      <xdr:row>55</xdr:row>
      <xdr:rowOff>79560</xdr:rowOff>
    </xdr:to>
    <xdr:pic>
      <xdr:nvPicPr>
        <xdr:cNvPr descr="" id="13" name="Obrázok 4"/>
        <xdr:cNvPicPr/>
      </xdr:nvPicPr>
      <xdr:blipFill>
        <a:blip r:embed="rId2"/>
        <a:stretch>
          <a:fillRect/>
        </a:stretch>
      </xdr:blipFill>
      <xdr:spPr>
        <a:xfrm>
          <a:off x="9189000" y="6535080"/>
          <a:ext cx="2492640" cy="2345400"/>
        </a:xfrm>
        <a:prstGeom prst="rect">
          <a:avLst/>
        </a:prstGeom>
      </xdr:spPr>
    </xdr:pic>
    <xdr:clientData/>
  </xdr:twoCellAnchor>
  <xdr:twoCellAnchor editAs="absolute">
    <xdr:from>
      <xdr:col>52</xdr:col>
      <xdr:colOff>93960</xdr:colOff>
      <xdr:row>26</xdr:row>
      <xdr:rowOff>117000</xdr:rowOff>
    </xdr:from>
    <xdr:to>
      <xdr:col>92</xdr:col>
      <xdr:colOff>63000</xdr:colOff>
      <xdr:row>40</xdr:row>
      <xdr:rowOff>57960</xdr:rowOff>
    </xdr:to>
    <xdr:sp>
      <xdr:nvSpPr>
        <xdr:cNvPr id="14" name="CustomShape 1"/>
        <xdr:cNvSpPr/>
      </xdr:nvSpPr>
      <xdr:spPr>
        <a:xfrm>
          <a:off x="6428520" y="4277520"/>
          <a:ext cx="5201640" cy="2181240"/>
        </a:xfrm>
        <a:prstGeom prst="rect">
          <a:avLst/>
        </a:prstGeom>
        <a:solidFill>
          <a:srgbClr val="4f81bd"/>
        </a:solidFill>
        <a:ln w="25560">
          <a:solidFill>
            <a:srgbClr val="3a5f8b"/>
          </a:solidFill>
          <a:round/>
        </a:ln>
      </xdr:spPr>
      <xdr:txBody>
        <a:bodyPr bIns="45000" lIns="90000" rIns="90000" tIns="45000"/>
        <a:p>
          <a:r>
            <a:rPr lang="sk-SK">
              <a:solidFill>
                <a:srgbClr val="ffffff"/>
              </a:solidFill>
              <a:latin typeface="Calibri"/>
            </a:rPr>
            <a:t>Poznámka :</a:t>
          </a:r>
          <a:endParaRPr/>
        </a:p>
        <a:p>
          <a:r>
            <a:rPr lang="sk-SK">
              <a:solidFill>
                <a:srgbClr val="ffffff"/>
              </a:solidFill>
              <a:latin typeface="Calibri"/>
            </a:rPr>
            <a:t>Tabuľky v liste " Poznamky DU " sú prepojené</a:t>
          </a:r>
          <a:endParaRPr/>
        </a:p>
        <a:p>
          <a:r>
            <a:rPr lang="sk-SK">
              <a:solidFill>
                <a:srgbClr val="ffffff"/>
              </a:solidFill>
              <a:latin typeface="Calibri"/>
            </a:rPr>
            <a:t>Komentáre , ktoré sú hrubo (</a:t>
          </a:r>
          <a:r>
            <a:rPr b="1" lang="sk-SK">
              <a:solidFill>
                <a:srgbClr val="ffffff"/>
              </a:solidFill>
              <a:latin typeface="Calibri"/>
            </a:rPr>
            <a:t>bold</a:t>
          </a:r>
          <a:r>
            <a:rPr lang="sk-SK">
              <a:solidFill>
                <a:srgbClr val="ffffff"/>
              </a:solidFill>
              <a:latin typeface="Calibri"/>
            </a:rPr>
            <a:t>) vyznačené sú taktiež prepojené s jednotlivými listami.</a:t>
          </a:r>
          <a:endParaRPr/>
        </a:p>
        <a:p>
          <a:r>
            <a:rPr lang="sk-SK">
              <a:solidFill>
                <a:srgbClr val="ffffff"/>
              </a:solidFill>
              <a:latin typeface="Calibri"/>
            </a:rPr>
            <a:t>Na všetkých  listoch je stránkovanie a pridané DIČ a názov ÚJ</a:t>
          </a:r>
          <a:endParaRPr/>
        </a:p>
        <a:p>
          <a:r>
            <a:rPr lang="sk-SK">
              <a:solidFill>
                <a:srgbClr val="ffffff"/>
              </a:solidFill>
              <a:latin typeface="Calibri"/>
            </a:rPr>
            <a:t>Či že poznámky pre daňový úrad resp. pre auditorov môžete tlačiť na dva spôsoby :</a:t>
          </a:r>
          <a:endParaRPr/>
        </a:p>
        <a:p>
          <a:pPr>
            <a:lnSpc>
              <a:spcPct val="100000"/>
            </a:lnSpc>
          </a:pPr>
          <a:r>
            <a:rPr lang="sk-SK">
              <a:solidFill>
                <a:srgbClr val="ffffff"/>
              </a:solidFill>
              <a:latin typeface="Calibri"/>
            </a:rPr>
            <a:t>a, vyberiete si konkrétne listy </a:t>
          </a:r>
          <a:r>
            <a:rPr lang="sk-SK" sz="1100">
              <a:solidFill>
                <a:srgbClr val="ffffff"/>
              </a:solidFill>
              <a:latin typeface="Calibri"/>
            </a:rPr>
            <a:t>pomocou CTRL + myškou si vyberiete konkrétne listy</a:t>
          </a:r>
          <a:endParaRPr/>
        </a:p>
        <a:p>
          <a:pPr>
            <a:lnSpc>
              <a:spcPct val="100000"/>
            </a:lnSpc>
          </a:pPr>
          <a:r>
            <a:rPr lang="sk-SK" sz="1100">
              <a:solidFill>
                <a:srgbClr val="ffffff"/>
              </a:solidFill>
              <a:latin typeface="Calibri"/>
            </a:rPr>
            <a:t>alebo a chcete všetký strany od A1 ...P2 nastavite sa na prvý list A1 a držíte Shift a kliknete na posledný list P2 a pokračujete krokom č. 2</a:t>
          </a:r>
          <a:endParaRPr/>
        </a:p>
        <a:p>
          <a:pPr>
            <a:lnSpc>
              <a:spcPct val="100000"/>
            </a:lnSpc>
          </a:pPr>
          <a:r>
            <a:rPr lang="sk-SK" sz="1100">
              <a:solidFill>
                <a:srgbClr val="ffffff"/>
              </a:solidFill>
              <a:latin typeface="Calibri"/>
            </a:rPr>
            <a:t>b, alebo pre DU - vyberiete list " Poznamky DU " a pokračujete krokom č.2</a:t>
          </a:r>
          <a:endParaRPr/>
        </a:p>
      </xdr:txBody>
    </xdr:sp>
    <xdr:clientData/>
  </xdr:twoCellAnchor>
</xdr:wsDr>
</file>

<file path=xl/drawings/drawing7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twoCellAnchor editAs="absolute">
    <xdr:from>
      <xdr:col>53</xdr:col>
      <xdr:colOff>2880</xdr:colOff>
      <xdr:row>0</xdr:row>
      <xdr:rowOff>185400</xdr:rowOff>
    </xdr:from>
    <xdr:to>
      <xdr:col>92</xdr:col>
      <xdr:colOff>102240</xdr:colOff>
      <xdr:row>18</xdr:row>
      <xdr:rowOff>9720</xdr:rowOff>
    </xdr:to>
    <xdr:sp>
      <xdr:nvSpPr>
        <xdr:cNvPr id="15" name="CustomShape 1"/>
        <xdr:cNvSpPr/>
      </xdr:nvSpPr>
      <xdr:spPr>
        <a:xfrm>
          <a:off x="6935760" y="185400"/>
          <a:ext cx="5200920" cy="3939480"/>
        </a:xfrm>
        <a:prstGeom prst="rect">
          <a:avLst/>
        </a:prstGeom>
        <a:solidFill>
          <a:srgbClr val="4f81bd"/>
        </a:solidFill>
        <a:ln w="25560">
          <a:solidFill>
            <a:srgbClr val="3a5f8b"/>
          </a:solidFill>
          <a:round/>
        </a:ln>
      </xdr:spPr>
      <xdr:txBody>
        <a:bodyPr bIns="45000" lIns="90000" rIns="90000" tIns="45000"/>
        <a:p>
          <a:r>
            <a:rPr lang="sk-SK">
              <a:solidFill>
                <a:srgbClr val="ffffff"/>
              </a:solidFill>
              <a:latin typeface="Calibri"/>
            </a:rPr>
            <a:t>Tlač do PDF</a:t>
          </a:r>
          <a:endParaRPr/>
        </a:p>
        <a:p>
          <a:r>
            <a:rPr lang="sk-SK">
              <a:solidFill>
                <a:srgbClr val="ffffff"/>
              </a:solidFill>
              <a:latin typeface="Calibri"/>
            </a:rPr>
            <a:t>1. krok - kliknite na list "Poznamky DU"</a:t>
          </a:r>
          <a:endParaRPr/>
        </a:p>
        <a:p>
          <a:r>
            <a:rPr lang="sk-SK">
              <a:solidFill>
                <a:srgbClr val="ffffff"/>
              </a:solidFill>
              <a:latin typeface="Calibri"/>
            </a:rPr>
            <a:t>2. krok - Postupne vyberte - SÚBOR - Uložiť ako </a:t>
          </a:r>
          <a:endParaRPr/>
        </a:p>
        <a:p>
          <a:r>
            <a:rPr lang="sk-SK">
              <a:solidFill>
                <a:srgbClr val="ffffff"/>
              </a:solidFill>
              <a:latin typeface="Calibri"/>
            </a:rPr>
            <a:t>3. krok - Uložiť vo formáte   - Súbor PDF</a:t>
          </a:r>
          <a:endParaRPr/>
        </a:p>
        <a:p>
          <a:r>
            <a:rPr lang="sk-SK">
              <a:solidFill>
                <a:srgbClr val="ffffff"/>
              </a:solidFill>
              <a:latin typeface="Calibri"/>
            </a:rPr>
            <a:t>4. krok - Vyberte možnosti</a:t>
          </a:r>
          <a:endParaRPr/>
        </a:p>
        <a:p>
          <a:r>
            <a:rPr lang="sk-SK">
              <a:solidFill>
                <a:srgbClr val="ffffff"/>
              </a:solidFill>
              <a:latin typeface="Calibri"/>
            </a:rPr>
            <a:t>5. krok - Stlačte OK</a:t>
          </a:r>
          <a:endParaRPr/>
        </a:p>
      </xdr:txBody>
    </xdr:sp>
    <xdr:clientData/>
  </xdr:twoCellAnchor>
  <xdr:twoCellAnchor editAs="absolute">
    <xdr:from>
      <xdr:col>72</xdr:col>
      <xdr:colOff>107280</xdr:colOff>
      <xdr:row>5</xdr:row>
      <xdr:rowOff>22320</xdr:rowOff>
    </xdr:from>
    <xdr:to>
      <xdr:col>92</xdr:col>
      <xdr:colOff>105120</xdr:colOff>
      <xdr:row>15</xdr:row>
      <xdr:rowOff>20160</xdr:rowOff>
    </xdr:to>
    <xdr:pic>
      <xdr:nvPicPr>
        <xdr:cNvPr descr="" id="16" name="Obrázok 2"/>
        <xdr:cNvPicPr/>
      </xdr:nvPicPr>
      <xdr:blipFill>
        <a:blip r:embed="rId1"/>
        <a:stretch>
          <a:fillRect/>
        </a:stretch>
      </xdr:blipFill>
      <xdr:spPr>
        <a:xfrm>
          <a:off x="9525600" y="992880"/>
          <a:ext cx="2613960" cy="235656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twoCellAnchor editAs="absolute">
    <xdr:from>
      <xdr:col>53</xdr:col>
      <xdr:colOff>2880</xdr:colOff>
      <xdr:row>0</xdr:row>
      <xdr:rowOff>185400</xdr:rowOff>
    </xdr:from>
    <xdr:to>
      <xdr:col>92</xdr:col>
      <xdr:colOff>102240</xdr:colOff>
      <xdr:row>18</xdr:row>
      <xdr:rowOff>9720</xdr:rowOff>
    </xdr:to>
    <xdr:sp>
      <xdr:nvSpPr>
        <xdr:cNvPr id="17" name="CustomShape 1"/>
        <xdr:cNvSpPr/>
      </xdr:nvSpPr>
      <xdr:spPr>
        <a:xfrm>
          <a:off x="6935760" y="185400"/>
          <a:ext cx="5200920" cy="4135680"/>
        </a:xfrm>
        <a:prstGeom prst="rect">
          <a:avLst/>
        </a:prstGeom>
        <a:solidFill>
          <a:srgbClr val="4f81bd"/>
        </a:solidFill>
        <a:ln w="25560">
          <a:solidFill>
            <a:srgbClr val="3a5f8b"/>
          </a:solidFill>
          <a:round/>
        </a:ln>
      </xdr:spPr>
      <xdr:txBody>
        <a:bodyPr bIns="45000" lIns="90000" rIns="90000" tIns="45000"/>
        <a:p>
          <a:r>
            <a:rPr lang="sk-SK">
              <a:solidFill>
                <a:srgbClr val="ffffff"/>
              </a:solidFill>
              <a:latin typeface="Calibri"/>
            </a:rPr>
            <a:t>Tlač do PDF</a:t>
          </a:r>
          <a:endParaRPr/>
        </a:p>
        <a:p>
          <a:r>
            <a:rPr lang="sk-SK">
              <a:solidFill>
                <a:srgbClr val="ffffff"/>
              </a:solidFill>
              <a:latin typeface="Calibri"/>
            </a:rPr>
            <a:t>1. krok - kliknite na list "Poznamky DU"</a:t>
          </a:r>
          <a:endParaRPr/>
        </a:p>
        <a:p>
          <a:r>
            <a:rPr lang="sk-SK">
              <a:solidFill>
                <a:srgbClr val="ffffff"/>
              </a:solidFill>
              <a:latin typeface="Calibri"/>
            </a:rPr>
            <a:t>2. krok - Postupne vyberte - SÚBOR - Uložiť ako </a:t>
          </a:r>
          <a:endParaRPr/>
        </a:p>
        <a:p>
          <a:r>
            <a:rPr lang="sk-SK">
              <a:solidFill>
                <a:srgbClr val="ffffff"/>
              </a:solidFill>
              <a:latin typeface="Calibri"/>
            </a:rPr>
            <a:t>3. krok - Uložiť vo formáte   - Súbor PDF</a:t>
          </a:r>
          <a:endParaRPr/>
        </a:p>
        <a:p>
          <a:r>
            <a:rPr lang="sk-SK">
              <a:solidFill>
                <a:srgbClr val="ffffff"/>
              </a:solidFill>
              <a:latin typeface="Calibri"/>
            </a:rPr>
            <a:t>4. krok - Vyberte možnosti</a:t>
          </a:r>
          <a:endParaRPr/>
        </a:p>
        <a:p>
          <a:r>
            <a:rPr lang="sk-SK">
              <a:solidFill>
                <a:srgbClr val="ffffff"/>
              </a:solidFill>
              <a:latin typeface="Calibri"/>
            </a:rPr>
            <a:t>5. krok - Stlačte OK</a:t>
          </a:r>
          <a:endParaRPr/>
        </a:p>
      </xdr:txBody>
    </xdr:sp>
    <xdr:clientData/>
  </xdr:twoCellAnchor>
  <xdr:twoCellAnchor editAs="absolute">
    <xdr:from>
      <xdr:col>72</xdr:col>
      <xdr:colOff>107280</xdr:colOff>
      <xdr:row>5</xdr:row>
      <xdr:rowOff>22320</xdr:rowOff>
    </xdr:from>
    <xdr:to>
      <xdr:col>92</xdr:col>
      <xdr:colOff>114480</xdr:colOff>
      <xdr:row>13</xdr:row>
      <xdr:rowOff>20160</xdr:rowOff>
    </xdr:to>
    <xdr:pic>
      <xdr:nvPicPr>
        <xdr:cNvPr descr="" id="18" name="Obrázok 2"/>
        <xdr:cNvPicPr/>
      </xdr:nvPicPr>
      <xdr:blipFill>
        <a:blip r:embed="rId1"/>
        <a:stretch>
          <a:fillRect/>
        </a:stretch>
      </xdr:blipFill>
      <xdr:spPr>
        <a:xfrm>
          <a:off x="9525600" y="979200"/>
          <a:ext cx="2623320" cy="2339640"/>
        </a:xfrm>
        <a:prstGeom prst="rect">
          <a:avLst/>
        </a:prstGeom>
      </xdr:spPr>
    </xdr:pic>
    <xdr:clientData/>
  </xdr:twoCellAnchor>
</xdr:wsDr>
</file>

<file path=xl/worksheets/_rels/sheet10.xml.rels><?xml version="1.0" encoding="UTF-8"?>
<Relationships xmlns="http://schemas.openxmlformats.org/package/2006/relationships"><Relationship Id="rId1" Type="http://schemas.openxmlformats.org/officeDocument/2006/relationships/drawing" Target="../drawings/drawing4.xml"/>
</Relationships>
</file>

<file path=xl/worksheets/_rels/sheet11.xml.rels><?xml version="1.0" encoding="UTF-8"?>
<Relationships xmlns="http://schemas.openxmlformats.org/package/2006/relationships"><Relationship Id="rId1" Type="http://schemas.openxmlformats.org/officeDocument/2006/relationships/drawing" Target="../drawings/drawing5.xml"/>
</Relationships>
</file>

<file path=xl/worksheets/_rels/sheet13.xml.rels><?xml version="1.0" encoding="UTF-8"?>
<Relationships xmlns="http://schemas.openxmlformats.org/package/2006/relationships"><Relationship Id="rId1" Type="http://schemas.openxmlformats.org/officeDocument/2006/relationships/drawing" Target="../drawings/drawing6.xml"/>
</Relationships>
</file>

<file path=xl/worksheets/_rels/sheet14.xml.rels><?xml version="1.0" encoding="UTF-8"?>
<Relationships xmlns="http://schemas.openxmlformats.org/package/2006/relationships"><Relationship Id="rId1" Type="http://schemas.openxmlformats.org/officeDocument/2006/relationships/drawing" Target="../drawings/drawing7.xml"/>
</Relationships>
</file>

<file path=xl/worksheets/_rels/sheet15.xml.rels><?xml version="1.0" encoding="UTF-8"?>
<Relationships xmlns="http://schemas.openxmlformats.org/package/2006/relationships"><Relationship Id="rId1" Type="http://schemas.openxmlformats.org/officeDocument/2006/relationships/drawing" Target="../drawings/drawing8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_rels/sheet6.xml.rels><?xml version="1.0" encoding="UTF-8"?>
<Relationships xmlns="http://schemas.openxmlformats.org/package/2006/relationships"><Relationship Id="rId1" Type="http://schemas.openxmlformats.org/officeDocument/2006/relationships/comments" Target="../comments6.xml"/><Relationship Id="rId2" Type="http://schemas.openxmlformats.org/officeDocument/2006/relationships/vmlDrawing" Target="../drawings/vmlDrawing1.vml"/>
</Relationships>
</file>

<file path=xl/worksheets/_rels/sheet7.xml.rels><?xml version="1.0" encoding="UTF-8"?>
<Relationships xmlns="http://schemas.openxmlformats.org/package/2006/relationships"><Relationship Id="rId1" Type="http://schemas.openxmlformats.org/officeDocument/2006/relationships/comments" Target="../comments7.xml"/><Relationship Id="rId2" Type="http://schemas.openxmlformats.org/officeDocument/2006/relationships/vmlDrawing" Target="../drawings/vmlDrawing2.vml"/>
</Relationships>
</file>

<file path=xl/worksheets/_rels/sheet8.xml.rels><?xml version="1.0" encoding="UTF-8"?>
<Relationships xmlns="http://schemas.openxmlformats.org/package/2006/relationships"><Relationship Id="rId1" Type="http://schemas.openxmlformats.org/officeDocument/2006/relationships/drawing" Target="../drawings/drawing3.xml"/>
</Relationships>
</file>

<file path=xl/worksheets/_rels/sheet9.xml.rels><?xml version="1.0" encoding="UTF-8"?>
<Relationships xmlns="http://schemas.openxmlformats.org/package/2006/relationships"><Relationship Id="rId1" Type="http://schemas.openxmlformats.org/officeDocument/2006/relationships/comments" Target="../comments9.xml"/><Relationship Id="rId2" Type="http://schemas.openxmlformats.org/officeDocument/2006/relationships/vmlDrawing" Target="../drawings/vmlDrawing3.v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M49"/>
  <sheetViews>
    <sheetView colorId="64" defaultGridColor="true" rightToLeft="false" showFormulas="false" showGridLines="true" showOutlineSymbols="true" showRowColHeaders="true" showZeros="fals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sheetFormatPr defaultRowHeight="12.75"/>
  <cols>
    <col collapsed="false" hidden="false" max="1025" min="1" style="1" width="1.85204081632653"/>
  </cols>
  <sheetData>
    <row collapsed="false" customFormat="false" customHeight="true" hidden="false" ht="12.75" outlineLevel="0" r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</row>
    <row collapsed="false" customFormat="false" customHeight="true" hidden="false" ht="12.75" outlineLevel="0" r="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</row>
    <row collapsed="false" customFormat="false" customHeight="true" hidden="false" ht="12.75" outlineLevel="0" r="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</row>
    <row collapsed="false" customFormat="false" customHeight="true" hidden="false" ht="12.75" outlineLevel="0" r="4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</row>
    <row collapsed="false" customFormat="false" customHeight="true" hidden="false" ht="15" outlineLevel="0" r="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3"/>
      <c r="M5" s="4"/>
      <c r="N5" s="4"/>
      <c r="O5" s="4"/>
      <c r="P5" s="4"/>
      <c r="Q5" s="4"/>
      <c r="R5" s="4"/>
      <c r="S5" s="2"/>
      <c r="T5" s="3"/>
      <c r="U5" s="3"/>
      <c r="V5" s="3"/>
      <c r="W5" s="3"/>
      <c r="X5" s="2"/>
      <c r="Y5" s="3"/>
      <c r="Z5" s="3"/>
      <c r="AA5" s="3"/>
      <c r="AB5" s="5" t="s">
        <v>0</v>
      </c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</row>
    <row collapsed="false" customFormat="false" customHeight="true" hidden="false" ht="15.75" outlineLevel="0" r="6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3"/>
      <c r="M6" s="4"/>
      <c r="N6" s="6" t="s">
        <v>1</v>
      </c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3"/>
      <c r="AD6" s="3"/>
      <c r="AE6" s="2"/>
      <c r="AF6" s="2"/>
      <c r="AG6" s="2"/>
      <c r="AH6" s="2"/>
      <c r="AI6" s="2"/>
      <c r="AJ6" s="2"/>
      <c r="AK6" s="2"/>
      <c r="AL6" s="2"/>
      <c r="AM6" s="2"/>
    </row>
    <row collapsed="false" customFormat="false" customHeight="true" hidden="false" ht="15" outlineLevel="0" r="7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7"/>
      <c r="N7" s="7" t="s">
        <v>2</v>
      </c>
      <c r="O7" s="7"/>
      <c r="P7" s="7"/>
      <c r="Q7" s="7"/>
      <c r="R7" s="7"/>
      <c r="S7" s="8" t="s">
        <v>3</v>
      </c>
      <c r="T7" s="8"/>
      <c r="U7" s="8"/>
      <c r="V7" s="8"/>
      <c r="W7" s="9" t="s">
        <v>4</v>
      </c>
      <c r="X7" s="10" t="s">
        <v>5</v>
      </c>
      <c r="Y7" s="10"/>
      <c r="Z7" s="10"/>
      <c r="AA7" s="11"/>
      <c r="AB7" s="11"/>
      <c r="AC7" s="11"/>
      <c r="AD7" s="11"/>
      <c r="AE7" s="2"/>
      <c r="AF7" s="2"/>
      <c r="AG7" s="2"/>
      <c r="AH7" s="2"/>
      <c r="AI7" s="2"/>
      <c r="AJ7" s="2"/>
      <c r="AK7" s="2"/>
      <c r="AL7" s="2"/>
      <c r="AM7" s="2"/>
    </row>
    <row collapsed="false" customFormat="false" customHeight="true" hidden="false" ht="15" outlineLevel="0" r="8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3"/>
      <c r="M8" s="7"/>
      <c r="N8" s="12"/>
      <c r="O8" s="12"/>
      <c r="P8" s="12"/>
      <c r="Q8" s="12"/>
      <c r="R8" s="12"/>
      <c r="S8" s="13"/>
      <c r="T8" s="13"/>
      <c r="U8" s="13"/>
      <c r="V8" s="13"/>
      <c r="W8" s="9"/>
      <c r="X8" s="9"/>
      <c r="Y8" s="9"/>
      <c r="Z8" s="14"/>
      <c r="AA8" s="11"/>
      <c r="AB8" s="11"/>
      <c r="AC8" s="11"/>
      <c r="AD8" s="11"/>
      <c r="AE8" s="2"/>
      <c r="AF8" s="2"/>
      <c r="AG8" s="2"/>
      <c r="AH8" s="2"/>
      <c r="AI8" s="2"/>
      <c r="AJ8" s="2"/>
      <c r="AK8" s="2"/>
      <c r="AL8" s="2"/>
      <c r="AM8" s="2"/>
    </row>
    <row collapsed="false" customFormat="false" customHeight="true" hidden="false" ht="15" outlineLevel="0" r="9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3"/>
      <c r="M9" s="4"/>
      <c r="N9" s="4"/>
      <c r="O9" s="4"/>
      <c r="P9" s="15" t="s">
        <v>6</v>
      </c>
      <c r="Q9" s="15"/>
      <c r="R9" s="4"/>
      <c r="S9" s="2"/>
      <c r="T9" s="3"/>
      <c r="U9" s="3"/>
      <c r="V9" s="3"/>
      <c r="W9" s="3"/>
      <c r="X9" s="2"/>
      <c r="Y9" s="15"/>
      <c r="Z9" s="15"/>
      <c r="AA9" s="3"/>
      <c r="AB9" s="3"/>
      <c r="AC9" s="3"/>
      <c r="AD9" s="3"/>
      <c r="AE9" s="2"/>
      <c r="AF9" s="2"/>
      <c r="AG9" s="2"/>
      <c r="AH9" s="2"/>
      <c r="AI9" s="2"/>
      <c r="AJ9" s="2"/>
      <c r="AK9" s="2"/>
      <c r="AL9" s="2"/>
      <c r="AM9" s="2"/>
    </row>
    <row collapsed="false" customFormat="false" customHeight="true" hidden="false" ht="15" outlineLevel="0" r="10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3"/>
      <c r="M10" s="4"/>
      <c r="N10" s="4" t="s">
        <v>7</v>
      </c>
      <c r="O10" s="4"/>
      <c r="P10" s="15"/>
      <c r="Q10" s="15"/>
      <c r="R10" s="4"/>
      <c r="S10" s="5" t="s">
        <v>8</v>
      </c>
      <c r="T10" s="5"/>
      <c r="U10" s="5"/>
      <c r="V10" s="5"/>
      <c r="W10" s="3"/>
      <c r="X10" s="2"/>
      <c r="Y10" s="15"/>
      <c r="Z10" s="15"/>
      <c r="AA10" s="3"/>
      <c r="AB10" s="16" t="s">
        <v>9</v>
      </c>
      <c r="AC10" s="16"/>
      <c r="AD10" s="16"/>
      <c r="AE10" s="16"/>
      <c r="AF10" s="2"/>
      <c r="AG10" s="2"/>
      <c r="AH10" s="2"/>
      <c r="AI10" s="2"/>
      <c r="AJ10" s="2"/>
      <c r="AK10" s="2"/>
      <c r="AL10" s="2"/>
      <c r="AM10" s="2"/>
    </row>
    <row collapsed="false" customFormat="false" customHeight="true" hidden="false" ht="15.75" outlineLevel="0" r="1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17"/>
      <c r="N11" s="17"/>
      <c r="O11" s="17"/>
      <c r="P11" s="17"/>
      <c r="Q11" s="17"/>
      <c r="R11" s="17"/>
      <c r="S11" s="17"/>
      <c r="T11" s="3"/>
      <c r="U11" s="3"/>
      <c r="V11" s="3"/>
      <c r="W11" s="3"/>
      <c r="X11" s="18"/>
      <c r="Y11" s="3"/>
      <c r="Z11" s="3"/>
      <c r="AA11" s="3"/>
      <c r="AB11" s="3"/>
      <c r="AC11" s="3"/>
      <c r="AD11" s="3"/>
      <c r="AE11" s="19"/>
      <c r="AF11" s="19"/>
      <c r="AG11" s="19"/>
      <c r="AH11" s="19"/>
      <c r="AI11" s="19"/>
      <c r="AJ11" s="19"/>
      <c r="AK11" s="19"/>
      <c r="AL11" s="20"/>
      <c r="AM11" s="20"/>
    </row>
    <row collapsed="false" customFormat="false" customHeight="true" hidden="false" ht="12.75" outlineLevel="0" r="1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</row>
    <row collapsed="false" customFormat="false" customHeight="true" hidden="false" ht="12.75" outlineLevel="0" r="1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1" t="s">
        <v>10</v>
      </c>
      <c r="P13" s="21"/>
      <c r="Q13" s="22"/>
      <c r="R13" s="23" t="s">
        <v>11</v>
      </c>
      <c r="S13" s="23"/>
      <c r="T13" s="23"/>
      <c r="U13" s="23"/>
      <c r="V13" s="22"/>
      <c r="W13" s="22"/>
      <c r="X13" s="21" t="s">
        <v>10</v>
      </c>
      <c r="Y13" s="21"/>
      <c r="Z13" s="22"/>
      <c r="AA13" s="23" t="s">
        <v>11</v>
      </c>
      <c r="AB13" s="23"/>
      <c r="AC13" s="23"/>
      <c r="AD13" s="23"/>
      <c r="AE13" s="2"/>
      <c r="AF13" s="2"/>
      <c r="AG13" s="2"/>
      <c r="AH13" s="2"/>
      <c r="AI13" s="2"/>
      <c r="AJ13" s="2"/>
      <c r="AK13" s="2"/>
      <c r="AL13" s="2"/>
      <c r="AM13" s="2"/>
    </row>
    <row collapsed="false" customFormat="false" customHeight="true" hidden="false" ht="12.75" outlineLevel="0" r="14">
      <c r="A14" s="2"/>
      <c r="B14" s="2"/>
      <c r="C14" s="2"/>
      <c r="D14" s="2"/>
      <c r="E14" s="2"/>
      <c r="F14" s="2"/>
      <c r="G14" s="2"/>
      <c r="H14" s="5"/>
      <c r="I14" s="5"/>
      <c r="J14" s="24" t="s">
        <v>12</v>
      </c>
      <c r="K14" s="24"/>
      <c r="L14" s="24"/>
      <c r="M14" s="24"/>
      <c r="N14" s="24"/>
      <c r="O14" s="25" t="s">
        <v>13</v>
      </c>
      <c r="P14" s="25" t="s">
        <v>14</v>
      </c>
      <c r="Q14" s="2" t="s">
        <v>4</v>
      </c>
      <c r="R14" s="26" t="s">
        <v>15</v>
      </c>
      <c r="S14" s="26" t="s">
        <v>13</v>
      </c>
      <c r="T14" s="26" t="s">
        <v>14</v>
      </c>
      <c r="U14" s="26" t="s">
        <v>16</v>
      </c>
      <c r="V14" s="27" t="s">
        <v>17</v>
      </c>
      <c r="W14" s="27"/>
      <c r="X14" s="25" t="s">
        <v>14</v>
      </c>
      <c r="Y14" s="25" t="s">
        <v>15</v>
      </c>
      <c r="Z14" s="2" t="s">
        <v>4</v>
      </c>
      <c r="AA14" s="26" t="s">
        <v>15</v>
      </c>
      <c r="AB14" s="26" t="s">
        <v>13</v>
      </c>
      <c r="AC14" s="26" t="s">
        <v>14</v>
      </c>
      <c r="AD14" s="26" t="s">
        <v>16</v>
      </c>
      <c r="AE14" s="2"/>
      <c r="AF14" s="2"/>
      <c r="AG14" s="2"/>
      <c r="AH14" s="2"/>
      <c r="AI14" s="2"/>
      <c r="AJ14" s="2"/>
      <c r="AK14" s="2"/>
      <c r="AL14" s="2"/>
      <c r="AM14" s="2"/>
    </row>
    <row collapsed="false" customFormat="false" customHeight="true" hidden="false" ht="12.75" outlineLevel="0" r="15">
      <c r="A15" s="5"/>
      <c r="B15" s="5"/>
      <c r="C15" s="5"/>
      <c r="D15" s="5"/>
      <c r="E15" s="5"/>
      <c r="F15" s="5"/>
      <c r="G15" s="5"/>
      <c r="H15" s="5"/>
      <c r="I15" s="5"/>
      <c r="J15" s="24"/>
      <c r="K15" s="24"/>
      <c r="L15" s="24"/>
      <c r="M15" s="24"/>
      <c r="N15" s="24"/>
      <c r="O15" s="28"/>
      <c r="P15" s="28"/>
      <c r="Q15" s="5"/>
      <c r="R15" s="29"/>
      <c r="S15" s="29"/>
      <c r="T15" s="29"/>
      <c r="U15" s="29"/>
      <c r="V15" s="5"/>
      <c r="W15" s="5"/>
      <c r="X15" s="28"/>
      <c r="Y15" s="28"/>
      <c r="Z15" s="5"/>
      <c r="AA15" s="29"/>
      <c r="AB15" s="29"/>
      <c r="AC15" s="29"/>
      <c r="AD15" s="29"/>
      <c r="AE15" s="5"/>
      <c r="AF15" s="5"/>
      <c r="AG15" s="5"/>
      <c r="AH15" s="5"/>
      <c r="AI15" s="5"/>
      <c r="AJ15" s="5"/>
      <c r="AK15" s="5"/>
      <c r="AL15" s="5"/>
      <c r="AM15" s="5"/>
    </row>
    <row collapsed="false" customFormat="false" customHeight="true" hidden="false" ht="12.75" outlineLevel="0" r="16">
      <c r="A16" s="5"/>
      <c r="B16" s="5"/>
      <c r="C16" s="5"/>
      <c r="D16" s="5"/>
      <c r="E16" s="5"/>
      <c r="F16" s="5"/>
      <c r="G16" s="5"/>
      <c r="H16" s="5"/>
      <c r="I16" s="5"/>
      <c r="J16" s="24"/>
      <c r="K16" s="24"/>
      <c r="L16" s="24"/>
      <c r="M16" s="24"/>
      <c r="N16" s="24"/>
      <c r="O16" s="28"/>
      <c r="P16" s="28"/>
      <c r="Q16" s="5"/>
      <c r="R16" s="29"/>
      <c r="S16" s="29"/>
      <c r="T16" s="29"/>
      <c r="U16" s="29"/>
      <c r="V16" s="5"/>
      <c r="W16" s="5"/>
      <c r="X16" s="28"/>
      <c r="Y16" s="28"/>
      <c r="Z16" s="5"/>
      <c r="AA16" s="29"/>
      <c r="AB16" s="29"/>
      <c r="AC16" s="29"/>
      <c r="AD16" s="29"/>
      <c r="AE16" s="5"/>
      <c r="AF16" s="5"/>
      <c r="AG16" s="5"/>
      <c r="AH16" s="5"/>
      <c r="AI16" s="5"/>
      <c r="AJ16" s="5"/>
      <c r="AK16" s="5"/>
      <c r="AL16" s="5"/>
      <c r="AM16" s="5"/>
    </row>
    <row collapsed="false" customFormat="false" customHeight="true" hidden="false" ht="12.75" outlineLevel="0" r="17">
      <c r="A17" s="2"/>
      <c r="B17" s="2"/>
      <c r="C17" s="2"/>
      <c r="D17" s="2"/>
      <c r="E17" s="2"/>
      <c r="F17" s="2"/>
      <c r="G17" s="30" t="s">
        <v>18</v>
      </c>
      <c r="H17" s="30"/>
      <c r="I17" s="30"/>
      <c r="J17" s="30"/>
      <c r="K17" s="30"/>
      <c r="L17" s="30"/>
      <c r="M17" s="30"/>
      <c r="N17" s="30"/>
      <c r="O17" s="25" t="s">
        <v>13</v>
      </c>
      <c r="P17" s="25" t="s">
        <v>14</v>
      </c>
      <c r="Q17" s="2" t="s">
        <v>4</v>
      </c>
      <c r="R17" s="26" t="s">
        <v>15</v>
      </c>
      <c r="S17" s="26" t="s">
        <v>13</v>
      </c>
      <c r="T17" s="26" t="s">
        <v>14</v>
      </c>
      <c r="U17" s="26" t="s">
        <v>15</v>
      </c>
      <c r="V17" s="27" t="s">
        <v>17</v>
      </c>
      <c r="W17" s="27"/>
      <c r="X17" s="25" t="s">
        <v>14</v>
      </c>
      <c r="Y17" s="25" t="s">
        <v>15</v>
      </c>
      <c r="Z17" s="2" t="s">
        <v>4</v>
      </c>
      <c r="AA17" s="26" t="s">
        <v>15</v>
      </c>
      <c r="AB17" s="26" t="s">
        <v>13</v>
      </c>
      <c r="AC17" s="26" t="s">
        <v>14</v>
      </c>
      <c r="AD17" s="26" t="s">
        <v>15</v>
      </c>
      <c r="AE17" s="2"/>
      <c r="AF17" s="2"/>
      <c r="AG17" s="2"/>
      <c r="AH17" s="2"/>
      <c r="AI17" s="2"/>
      <c r="AJ17" s="2"/>
      <c r="AK17" s="2"/>
      <c r="AL17" s="2"/>
      <c r="AM17" s="2"/>
    </row>
    <row collapsed="false" customFormat="false" customHeight="true" hidden="false" ht="12.75" outlineLevel="0" r="18">
      <c r="A18" s="2"/>
      <c r="B18" s="2"/>
      <c r="C18" s="2"/>
      <c r="D18" s="2"/>
      <c r="E18" s="2"/>
      <c r="F18" s="2"/>
      <c r="G18" s="24"/>
      <c r="H18" s="24"/>
      <c r="I18" s="24"/>
      <c r="J18" s="24"/>
      <c r="K18" s="24"/>
      <c r="L18" s="24"/>
      <c r="M18" s="24"/>
      <c r="N18" s="24"/>
      <c r="O18" s="28"/>
      <c r="P18" s="28"/>
      <c r="Q18" s="2"/>
      <c r="R18" s="28"/>
      <c r="S18" s="28"/>
      <c r="T18" s="28"/>
      <c r="U18" s="28"/>
      <c r="V18" s="5"/>
      <c r="W18" s="5"/>
      <c r="X18" s="28"/>
      <c r="Y18" s="28"/>
      <c r="Z18" s="2"/>
      <c r="AA18" s="28"/>
      <c r="AB18" s="28"/>
      <c r="AC18" s="28"/>
      <c r="AD18" s="28"/>
      <c r="AE18" s="2"/>
      <c r="AF18" s="2"/>
      <c r="AG18" s="2"/>
      <c r="AH18" s="2"/>
      <c r="AI18" s="2"/>
      <c r="AJ18" s="2"/>
      <c r="AK18" s="2"/>
      <c r="AL18" s="2"/>
      <c r="AM18" s="2"/>
    </row>
    <row collapsed="false" customFormat="false" customHeight="true" hidden="false" ht="12.75" outlineLevel="0" r="19">
      <c r="A19" s="2"/>
      <c r="B19" s="2"/>
      <c r="C19" s="2"/>
      <c r="D19" s="2"/>
      <c r="E19" s="2"/>
      <c r="F19" s="2"/>
      <c r="G19" s="24"/>
      <c r="H19" s="24"/>
      <c r="I19" s="24"/>
      <c r="J19" s="24"/>
      <c r="K19" s="24"/>
      <c r="L19" s="24"/>
      <c r="M19" s="24"/>
      <c r="N19" s="24"/>
      <c r="O19" s="28"/>
      <c r="P19" s="28"/>
      <c r="Q19" s="2"/>
      <c r="R19" s="28"/>
      <c r="S19" s="28"/>
      <c r="T19" s="28"/>
      <c r="U19" s="28"/>
      <c r="V19" s="5"/>
      <c r="W19" s="5"/>
      <c r="X19" s="28"/>
      <c r="Y19" s="28"/>
      <c r="Z19" s="2"/>
      <c r="AA19" s="28"/>
      <c r="AB19" s="28"/>
      <c r="AC19" s="28"/>
      <c r="AD19" s="28"/>
      <c r="AE19" s="2"/>
      <c r="AF19" s="2"/>
      <c r="AG19" s="2"/>
      <c r="AH19" s="2"/>
      <c r="AI19" s="2"/>
      <c r="AJ19" s="2"/>
      <c r="AK19" s="2"/>
      <c r="AL19" s="2"/>
      <c r="AM19" s="2"/>
    </row>
    <row collapsed="false" customFormat="false" customHeight="true" hidden="false" ht="12.75" outlineLevel="0" r="20">
      <c r="A20" s="2"/>
      <c r="B20" s="31" t="s">
        <v>19</v>
      </c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2"/>
      <c r="T20" s="2"/>
      <c r="U20" s="2"/>
      <c r="V20" s="2"/>
      <c r="W20" s="2"/>
      <c r="X20" s="31" t="s">
        <v>20</v>
      </c>
      <c r="Y20" s="31"/>
      <c r="Z20" s="31"/>
      <c r="AA20" s="31"/>
      <c r="AB20" s="31"/>
      <c r="AC20" s="31"/>
      <c r="AD20" s="2"/>
      <c r="AE20" s="2"/>
      <c r="AF20" s="2"/>
      <c r="AG20" s="31" t="s">
        <v>20</v>
      </c>
      <c r="AH20" s="31"/>
      <c r="AI20" s="31"/>
      <c r="AJ20" s="31"/>
      <c r="AK20" s="31"/>
      <c r="AL20" s="31"/>
      <c r="AM20" s="2"/>
    </row>
    <row collapsed="false" customFormat="false" customHeight="true" hidden="false" ht="12.75" outlineLevel="0" r="21">
      <c r="A21" s="2"/>
      <c r="B21" s="32"/>
      <c r="C21" s="32"/>
      <c r="D21" s="32" t="s">
        <v>4</v>
      </c>
      <c r="E21" s="32"/>
      <c r="F21" s="32"/>
      <c r="G21" s="32" t="s">
        <v>4</v>
      </c>
      <c r="H21" s="32"/>
      <c r="I21" s="32"/>
      <c r="J21" s="32"/>
      <c r="K21" s="3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 t="s">
        <v>21</v>
      </c>
      <c r="X21" s="2"/>
      <c r="Y21" s="2"/>
      <c r="Z21" s="2"/>
      <c r="AA21" s="2"/>
      <c r="AB21" s="2"/>
      <c r="AC21" s="2"/>
      <c r="AD21" s="2"/>
      <c r="AE21" s="2"/>
      <c r="AF21" s="2" t="s">
        <v>21</v>
      </c>
      <c r="AG21" s="2"/>
      <c r="AH21" s="2"/>
      <c r="AI21" s="2"/>
      <c r="AJ21" s="2"/>
      <c r="AK21" s="2"/>
      <c r="AL21" s="2"/>
      <c r="AM21" s="2"/>
    </row>
    <row collapsed="false" customFormat="false" customHeight="true" hidden="false" ht="12.75" outlineLevel="0" r="2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33" t="s">
        <v>6</v>
      </c>
      <c r="Y22" s="34" t="s">
        <v>22</v>
      </c>
      <c r="Z22" s="34"/>
      <c r="AA22" s="34"/>
      <c r="AB22" s="34"/>
      <c r="AC22" s="34"/>
      <c r="AD22" s="2"/>
      <c r="AE22" s="2"/>
      <c r="AF22" s="2"/>
      <c r="AG22" s="33" t="s">
        <v>6</v>
      </c>
      <c r="AH22" s="34" t="s">
        <v>23</v>
      </c>
      <c r="AI22" s="34"/>
      <c r="AJ22" s="34"/>
      <c r="AK22" s="34"/>
      <c r="AL22" s="34"/>
      <c r="AM22" s="2"/>
    </row>
    <row collapsed="false" customFormat="false" customHeight="true" hidden="false" ht="12.75" outlineLevel="0" r="2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33"/>
      <c r="Y23" s="34" t="s">
        <v>24</v>
      </c>
      <c r="Z23" s="34"/>
      <c r="AA23" s="34"/>
      <c r="AB23" s="34"/>
      <c r="AC23" s="34"/>
      <c r="AD23" s="2"/>
      <c r="AE23" s="2"/>
      <c r="AF23" s="2"/>
      <c r="AG23" s="33"/>
      <c r="AH23" s="34" t="s">
        <v>25</v>
      </c>
      <c r="AI23" s="34" t="s">
        <v>26</v>
      </c>
      <c r="AJ23" s="34"/>
      <c r="AK23" s="34"/>
      <c r="AL23" s="34"/>
      <c r="AM23" s="2"/>
    </row>
    <row collapsed="false" customFormat="false" customHeight="true" hidden="false" ht="12.75" outlineLevel="0" r="24">
      <c r="A24" s="2"/>
      <c r="B24" s="5"/>
      <c r="C24" s="5"/>
      <c r="D24" s="5"/>
      <c r="E24" s="5"/>
      <c r="F24" s="5"/>
      <c r="G24" s="5"/>
      <c r="H24" s="5"/>
      <c r="I24" s="5"/>
      <c r="J24" s="5"/>
      <c r="K24" s="5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33"/>
      <c r="Y24" s="34" t="s">
        <v>27</v>
      </c>
      <c r="Z24" s="34"/>
      <c r="AA24" s="34"/>
      <c r="AB24" s="34"/>
      <c r="AC24" s="34"/>
      <c r="AD24" s="2"/>
      <c r="AE24" s="2"/>
      <c r="AF24" s="2"/>
      <c r="AG24" s="2"/>
      <c r="AH24" s="2"/>
      <c r="AI24" s="2"/>
      <c r="AJ24" s="2"/>
      <c r="AK24" s="2"/>
      <c r="AL24" s="2"/>
      <c r="AM24" s="2"/>
    </row>
    <row collapsed="false" customFormat="false" customHeight="true" hidden="false" ht="12.75" outlineLevel="0" r="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5"/>
      <c r="X25" s="35"/>
      <c r="Y25" s="36"/>
      <c r="Z25" s="36"/>
      <c r="AA25" s="36"/>
      <c r="AB25" s="36"/>
      <c r="AC25" s="36"/>
      <c r="AD25" s="36"/>
      <c r="AE25" s="36"/>
      <c r="AF25" s="36"/>
      <c r="AG25" s="36"/>
      <c r="AH25" s="5"/>
      <c r="AI25" s="31"/>
      <c r="AJ25" s="5"/>
      <c r="AK25" s="5"/>
      <c r="AL25" s="2"/>
      <c r="AM25" s="2"/>
    </row>
    <row collapsed="false" customFormat="false" customHeight="true" hidden="false" ht="12.75" outlineLevel="0" r="26">
      <c r="A26" s="2"/>
      <c r="B26" s="37" t="s">
        <v>28</v>
      </c>
      <c r="C26" s="37"/>
      <c r="D26" s="2"/>
      <c r="E26" s="2"/>
      <c r="F26" s="2"/>
      <c r="G26" s="2"/>
      <c r="H26" s="2"/>
      <c r="I26" s="2"/>
      <c r="J26" s="2"/>
      <c r="K26" s="2"/>
      <c r="L26" s="2"/>
      <c r="M26" s="38" t="s">
        <v>29</v>
      </c>
      <c r="N26" s="38"/>
      <c r="O26" s="38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39" t="s">
        <v>30</v>
      </c>
      <c r="AC26" s="39"/>
      <c r="AD26" s="39"/>
      <c r="AE26" s="39"/>
      <c r="AF26" s="2"/>
      <c r="AG26" s="2"/>
      <c r="AH26" s="2"/>
      <c r="AI26" s="2"/>
      <c r="AJ26" s="2"/>
      <c r="AK26" s="2"/>
      <c r="AL26" s="2"/>
      <c r="AM26" s="2"/>
    </row>
    <row collapsed="false" customFormat="false" customHeight="true" hidden="false" ht="12.75" outlineLevel="0" r="27">
      <c r="A27" s="2"/>
      <c r="B27" s="40"/>
      <c r="C27" s="40"/>
      <c r="D27" s="40"/>
      <c r="E27" s="40"/>
      <c r="F27" s="40"/>
      <c r="G27" s="40"/>
      <c r="H27" s="40"/>
      <c r="I27" s="40"/>
      <c r="J27" s="41"/>
      <c r="K27" s="41"/>
      <c r="L27" s="41"/>
      <c r="M27" s="40" t="s">
        <v>15</v>
      </c>
      <c r="N27" s="40" t="s">
        <v>13</v>
      </c>
      <c r="O27" s="40" t="s">
        <v>15</v>
      </c>
      <c r="P27" s="40" t="s">
        <v>13</v>
      </c>
      <c r="Q27" s="40" t="s">
        <v>14</v>
      </c>
      <c r="R27" s="40" t="s">
        <v>31</v>
      </c>
      <c r="S27" s="40" t="s">
        <v>32</v>
      </c>
      <c r="T27" s="40" t="s">
        <v>14</v>
      </c>
      <c r="U27" s="40" t="s">
        <v>33</v>
      </c>
      <c r="V27" s="40" t="s">
        <v>14</v>
      </c>
      <c r="W27" s="2"/>
      <c r="X27" s="2"/>
      <c r="Y27" s="2"/>
      <c r="Z27" s="2"/>
      <c r="AA27" s="2"/>
      <c r="AB27" s="33"/>
      <c r="AC27" s="33"/>
      <c r="AD27" s="32" t="s">
        <v>4</v>
      </c>
      <c r="AE27" s="33"/>
      <c r="AF27" s="33"/>
      <c r="AG27" s="32" t="s">
        <v>4</v>
      </c>
      <c r="AH27" s="33"/>
      <c r="AI27" s="5"/>
      <c r="AJ27" s="2"/>
      <c r="AK27" s="2"/>
      <c r="AL27" s="2"/>
      <c r="AM27" s="2"/>
    </row>
    <row collapsed="false" customFormat="false" customHeight="true" hidden="false" ht="12.75" outlineLevel="0" r="28">
      <c r="A28" s="2"/>
      <c r="B28" s="37" t="s">
        <v>34</v>
      </c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5"/>
      <c r="AM28" s="5"/>
    </row>
    <row collapsed="false" customFormat="false" customHeight="true" hidden="false" ht="12.75" outlineLevel="0" r="29">
      <c r="A29" s="5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  <c r="AF29" s="42"/>
      <c r="AG29" s="42"/>
      <c r="AH29" s="42"/>
      <c r="AI29" s="42"/>
      <c r="AJ29" s="42"/>
      <c r="AK29" s="42"/>
      <c r="AL29" s="43"/>
      <c r="AM29" s="43"/>
    </row>
    <row collapsed="false" customFormat="false" customHeight="true" hidden="false" ht="12.75" outlineLevel="0" r="30">
      <c r="A30" s="5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  <c r="AF30" s="42"/>
      <c r="AG30" s="42"/>
      <c r="AH30" s="42"/>
      <c r="AI30" s="42"/>
      <c r="AJ30" s="42"/>
      <c r="AK30" s="42"/>
      <c r="AL30" s="43"/>
      <c r="AM30" s="43"/>
    </row>
    <row collapsed="false" customFormat="false" customHeight="true" hidden="false" ht="12.75" outlineLevel="0" r="31">
      <c r="A31" s="5"/>
      <c r="B31" s="37" t="s">
        <v>35</v>
      </c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31" t="s">
        <v>36</v>
      </c>
      <c r="AF31" s="31"/>
      <c r="AG31" s="31"/>
      <c r="AH31" s="5"/>
      <c r="AI31" s="5"/>
      <c r="AJ31" s="5"/>
      <c r="AK31" s="5"/>
      <c r="AL31" s="5"/>
      <c r="AM31" s="5"/>
    </row>
    <row collapsed="false" customFormat="false" customHeight="true" hidden="false" ht="12.75" outlineLevel="0" r="32">
      <c r="A32" s="5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5"/>
      <c r="AE32" s="44"/>
      <c r="AF32" s="44"/>
      <c r="AG32" s="44"/>
      <c r="AH32" s="5"/>
      <c r="AI32" s="5"/>
      <c r="AJ32" s="5"/>
      <c r="AK32" s="5"/>
      <c r="AL32" s="5"/>
      <c r="AM32" s="5"/>
    </row>
    <row collapsed="false" customFormat="false" customHeight="true" hidden="false" ht="12.75" outlineLevel="0" r="33">
      <c r="A33" s="5"/>
      <c r="B33" s="31" t="s">
        <v>37</v>
      </c>
      <c r="C33" s="31"/>
      <c r="D33" s="31"/>
      <c r="E33" s="31"/>
      <c r="F33" s="31"/>
      <c r="G33" s="31"/>
      <c r="H33" s="31" t="s">
        <v>38</v>
      </c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</row>
    <row collapsed="false" customFormat="false" customHeight="true" hidden="false" ht="12.75" outlineLevel="0" r="34">
      <c r="A34" s="5"/>
      <c r="B34" s="45"/>
      <c r="C34" s="45"/>
      <c r="D34" s="45"/>
      <c r="E34" s="45"/>
      <c r="F34" s="45"/>
      <c r="G34" s="31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5"/>
      <c r="AM34" s="5"/>
    </row>
    <row collapsed="false" customFormat="false" customHeight="true" hidden="false" ht="12.75" outlineLevel="0" r="35">
      <c r="A35" s="2"/>
      <c r="B35" s="38" t="s">
        <v>39</v>
      </c>
      <c r="C35" s="38"/>
      <c r="D35" s="38"/>
      <c r="E35" s="38"/>
      <c r="F35" s="38"/>
      <c r="G35" s="38"/>
      <c r="H35" s="38"/>
      <c r="I35" s="2"/>
      <c r="J35" s="46" t="s">
        <v>40</v>
      </c>
      <c r="K35" s="2"/>
      <c r="L35" s="2"/>
      <c r="M35" s="2"/>
      <c r="N35" s="2"/>
      <c r="O35" s="2"/>
      <c r="P35" s="2"/>
      <c r="Q35" s="2"/>
      <c r="R35" s="2"/>
      <c r="S35" s="2"/>
      <c r="T35" s="2"/>
      <c r="U35" s="38" t="s">
        <v>41</v>
      </c>
      <c r="V35" s="38"/>
      <c r="W35" s="38"/>
      <c r="X35" s="38"/>
      <c r="Y35" s="38"/>
      <c r="Z35" s="38"/>
      <c r="AA35" s="38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</row>
    <row collapsed="false" customFormat="false" customHeight="true" hidden="false" ht="12.75" outlineLevel="0" r="36">
      <c r="A36" s="2"/>
      <c r="B36" s="45"/>
      <c r="C36" s="45"/>
      <c r="D36" s="45"/>
      <c r="E36" s="45"/>
      <c r="F36" s="47"/>
      <c r="G36" s="47"/>
      <c r="H36" s="47"/>
      <c r="I36" s="47"/>
      <c r="J36" s="45"/>
      <c r="K36" s="45"/>
      <c r="L36" s="45"/>
      <c r="M36" s="45"/>
      <c r="N36" s="45"/>
      <c r="O36" s="45"/>
      <c r="P36" s="45"/>
      <c r="Q36" s="45"/>
      <c r="R36" s="47"/>
      <c r="S36" s="47"/>
      <c r="T36" s="47"/>
      <c r="U36" s="45"/>
      <c r="V36" s="45"/>
      <c r="W36" s="45"/>
      <c r="X36" s="45"/>
      <c r="Y36" s="48"/>
      <c r="Z36" s="49"/>
      <c r="AA36" s="45"/>
      <c r="AB36" s="45"/>
      <c r="AC36" s="45"/>
      <c r="AD36" s="45"/>
      <c r="AE36" s="45"/>
      <c r="AF36" s="45"/>
      <c r="AG36" s="45"/>
      <c r="AH36" s="45"/>
      <c r="AI36" s="45"/>
      <c r="AJ36" s="2"/>
      <c r="AK36" s="2"/>
      <c r="AL36" s="2"/>
      <c r="AM36" s="2"/>
    </row>
    <row collapsed="false" customFormat="false" customHeight="true" hidden="false" ht="12.75" outlineLevel="0" r="37">
      <c r="A37" s="2"/>
      <c r="B37" s="50" t="s">
        <v>42</v>
      </c>
      <c r="C37" s="50"/>
      <c r="D37" s="50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</row>
    <row collapsed="false" customFormat="false" customHeight="true" hidden="false" ht="14.25" outlineLevel="0" r="38">
      <c r="A38" s="2"/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2"/>
      <c r="AK38" s="2"/>
      <c r="AL38" s="2"/>
      <c r="AM38" s="2"/>
    </row>
    <row collapsed="false" customFormat="false" customHeight="true" hidden="false" ht="12.75" outlineLevel="0" r="3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</row>
    <row collapsed="false" customFormat="false" customHeight="true" hidden="false" ht="12.75" outlineLevel="0" r="40">
      <c r="A40" s="2"/>
      <c r="B40" s="52" t="s">
        <v>43</v>
      </c>
      <c r="C40" s="53"/>
      <c r="D40" s="53"/>
      <c r="E40" s="53"/>
      <c r="F40" s="53"/>
      <c r="G40" s="53"/>
      <c r="H40" s="53"/>
      <c r="I40" s="53"/>
      <c r="J40" s="54"/>
      <c r="K40" s="55" t="s">
        <v>44</v>
      </c>
      <c r="L40" s="55"/>
      <c r="M40" s="55"/>
      <c r="N40" s="55"/>
      <c r="O40" s="55"/>
      <c r="P40" s="55"/>
      <c r="Q40" s="55"/>
      <c r="R40" s="55"/>
      <c r="S40" s="55"/>
      <c r="T40" s="55" t="s">
        <v>45</v>
      </c>
      <c r="U40" s="55"/>
      <c r="V40" s="55"/>
      <c r="W40" s="55"/>
      <c r="X40" s="55"/>
      <c r="Y40" s="55"/>
      <c r="Z40" s="55"/>
      <c r="AA40" s="55"/>
      <c r="AB40" s="55"/>
      <c r="AC40" s="55" t="s">
        <v>46</v>
      </c>
      <c r="AD40" s="55"/>
      <c r="AE40" s="55"/>
      <c r="AF40" s="55"/>
      <c r="AG40" s="55"/>
      <c r="AH40" s="55"/>
      <c r="AI40" s="55"/>
      <c r="AJ40" s="55"/>
      <c r="AK40" s="55"/>
      <c r="AL40" s="5"/>
      <c r="AM40" s="2"/>
    </row>
    <row collapsed="false" customFormat="false" customHeight="true" hidden="false" ht="12.75" outlineLevel="0" r="41">
      <c r="A41" s="2"/>
      <c r="B41" s="56"/>
      <c r="C41" s="57"/>
      <c r="D41" s="57"/>
      <c r="E41" s="57"/>
      <c r="F41" s="57"/>
      <c r="G41" s="57"/>
      <c r="H41" s="57"/>
      <c r="I41" s="57"/>
      <c r="J41" s="58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  <c r="AI41" s="55"/>
      <c r="AJ41" s="55"/>
      <c r="AK41" s="55"/>
      <c r="AL41" s="5"/>
      <c r="AM41" s="2"/>
    </row>
    <row collapsed="false" customFormat="false" customHeight="true" hidden="false" ht="12.75" outlineLevel="0" r="42">
      <c r="A42" s="2"/>
      <c r="B42" s="59"/>
      <c r="C42" s="59"/>
      <c r="D42" s="57" t="s">
        <v>4</v>
      </c>
      <c r="E42" s="59"/>
      <c r="F42" s="59"/>
      <c r="G42" s="57" t="s">
        <v>4</v>
      </c>
      <c r="H42" s="59"/>
      <c r="I42" s="59"/>
      <c r="J42" s="59"/>
      <c r="K42" s="55"/>
      <c r="L42" s="55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  <c r="AI42" s="55"/>
      <c r="AJ42" s="55"/>
      <c r="AK42" s="55"/>
      <c r="AL42" s="5"/>
      <c r="AM42" s="2"/>
    </row>
    <row collapsed="false" customFormat="false" customHeight="true" hidden="false" ht="12.75" outlineLevel="0" r="43">
      <c r="A43" s="4"/>
      <c r="B43" s="60"/>
      <c r="C43" s="61"/>
      <c r="D43" s="61"/>
      <c r="E43" s="61"/>
      <c r="F43" s="61"/>
      <c r="G43" s="61"/>
      <c r="H43" s="61"/>
      <c r="I43" s="61"/>
      <c r="J43" s="62"/>
      <c r="K43" s="55"/>
      <c r="L43" s="55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  <c r="AI43" s="55"/>
      <c r="AJ43" s="55"/>
      <c r="AK43" s="55"/>
      <c r="AL43" s="63"/>
      <c r="AM43" s="4"/>
    </row>
    <row collapsed="false" customFormat="false" customHeight="true" hidden="false" ht="12.75" outlineLevel="0" r="44">
      <c r="A44" s="2"/>
      <c r="B44" s="52"/>
      <c r="C44" s="53"/>
      <c r="D44" s="53"/>
      <c r="E44" s="53"/>
      <c r="F44" s="53"/>
      <c r="G44" s="53"/>
      <c r="H44" s="53"/>
      <c r="I44" s="53"/>
      <c r="J44" s="54"/>
      <c r="K44" s="64"/>
      <c r="L44" s="64"/>
      <c r="M44" s="64"/>
      <c r="N44" s="64"/>
      <c r="O44" s="64"/>
      <c r="P44" s="64"/>
      <c r="Q44" s="64"/>
      <c r="R44" s="64"/>
      <c r="S44" s="64"/>
      <c r="T44" s="64"/>
      <c r="U44" s="64"/>
      <c r="V44" s="64"/>
      <c r="W44" s="64"/>
      <c r="X44" s="64"/>
      <c r="Y44" s="64"/>
      <c r="Z44" s="64"/>
      <c r="AA44" s="64"/>
      <c r="AB44" s="64"/>
      <c r="AC44" s="64"/>
      <c r="AD44" s="64"/>
      <c r="AE44" s="64"/>
      <c r="AF44" s="64"/>
      <c r="AG44" s="64"/>
      <c r="AH44" s="64"/>
      <c r="AI44" s="64"/>
      <c r="AJ44" s="64"/>
      <c r="AK44" s="64"/>
      <c r="AL44" s="5"/>
      <c r="AM44" s="2"/>
    </row>
    <row collapsed="false" customFormat="false" customHeight="true" hidden="false" ht="12.75" outlineLevel="0" r="45">
      <c r="A45" s="2"/>
      <c r="B45" s="56"/>
      <c r="C45" s="57"/>
      <c r="D45" s="57"/>
      <c r="E45" s="57"/>
      <c r="F45" s="57"/>
      <c r="G45" s="57"/>
      <c r="H45" s="57"/>
      <c r="I45" s="57"/>
      <c r="J45" s="58"/>
      <c r="K45" s="64"/>
      <c r="L45" s="64"/>
      <c r="M45" s="64"/>
      <c r="N45" s="64"/>
      <c r="O45" s="64"/>
      <c r="P45" s="64"/>
      <c r="Q45" s="64"/>
      <c r="R45" s="64"/>
      <c r="S45" s="64"/>
      <c r="T45" s="64"/>
      <c r="U45" s="64"/>
      <c r="V45" s="64"/>
      <c r="W45" s="64"/>
      <c r="X45" s="64"/>
      <c r="Y45" s="64"/>
      <c r="Z45" s="64"/>
      <c r="AA45" s="64"/>
      <c r="AB45" s="64"/>
      <c r="AC45" s="64"/>
      <c r="AD45" s="64"/>
      <c r="AE45" s="64"/>
      <c r="AF45" s="64"/>
      <c r="AG45" s="64"/>
      <c r="AH45" s="64"/>
      <c r="AI45" s="64"/>
      <c r="AJ45" s="64"/>
      <c r="AK45" s="64"/>
      <c r="AL45" s="5"/>
      <c r="AM45" s="2"/>
    </row>
    <row collapsed="false" customFormat="false" customHeight="true" hidden="false" ht="12.75" outlineLevel="0" r="46">
      <c r="A46" s="2"/>
      <c r="B46" s="59"/>
      <c r="C46" s="59"/>
      <c r="D46" s="57"/>
      <c r="E46" s="59"/>
      <c r="F46" s="59"/>
      <c r="G46" s="57"/>
      <c r="H46" s="59"/>
      <c r="I46" s="59"/>
      <c r="J46" s="59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4"/>
      <c r="AC46" s="64"/>
      <c r="AD46" s="64"/>
      <c r="AE46" s="64"/>
      <c r="AF46" s="64"/>
      <c r="AG46" s="64"/>
      <c r="AH46" s="64"/>
      <c r="AI46" s="64"/>
      <c r="AJ46" s="64"/>
      <c r="AK46" s="64"/>
      <c r="AL46" s="5"/>
      <c r="AM46" s="2"/>
    </row>
    <row collapsed="false" customFormat="false" customHeight="true" hidden="false" ht="12.75" outlineLevel="0" r="47">
      <c r="A47" s="2"/>
      <c r="B47" s="60"/>
      <c r="C47" s="61"/>
      <c r="D47" s="61"/>
      <c r="E47" s="61"/>
      <c r="F47" s="61"/>
      <c r="G47" s="61"/>
      <c r="H47" s="61"/>
      <c r="I47" s="61"/>
      <c r="J47" s="62"/>
      <c r="K47" s="64"/>
      <c r="L47" s="64"/>
      <c r="M47" s="64"/>
      <c r="N47" s="64"/>
      <c r="O47" s="64"/>
      <c r="P47" s="64"/>
      <c r="Q47" s="64"/>
      <c r="R47" s="64"/>
      <c r="S47" s="64"/>
      <c r="T47" s="64"/>
      <c r="U47" s="64"/>
      <c r="V47" s="64"/>
      <c r="W47" s="64"/>
      <c r="X47" s="64"/>
      <c r="Y47" s="64"/>
      <c r="Z47" s="64"/>
      <c r="AA47" s="64"/>
      <c r="AB47" s="64"/>
      <c r="AC47" s="64"/>
      <c r="AD47" s="64"/>
      <c r="AE47" s="64"/>
      <c r="AF47" s="64"/>
      <c r="AG47" s="64"/>
      <c r="AH47" s="64"/>
      <c r="AI47" s="64"/>
      <c r="AJ47" s="64"/>
      <c r="AK47" s="64"/>
      <c r="AL47" s="5"/>
      <c r="AM47" s="2"/>
    </row>
    <row collapsed="false" customFormat="false" customHeight="true" hidden="false" ht="12.75" outlineLevel="0" r="48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</row>
    <row collapsed="false" customFormat="false" customHeight="true" hidden="false" ht="12.75" outlineLevel="0" r="49">
      <c r="A49" s="65" t="n">
        <v>0</v>
      </c>
      <c r="B49" s="65"/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65"/>
      <c r="O49" s="65"/>
      <c r="P49" s="65"/>
      <c r="Q49" s="65"/>
      <c r="R49" s="65"/>
      <c r="S49" s="65"/>
      <c r="T49" s="65"/>
      <c r="U49" s="65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</row>
  </sheetData>
  <mergeCells count="55">
    <mergeCell ref="AB5:AM5"/>
    <mergeCell ref="N6:AB6"/>
    <mergeCell ref="N7:R7"/>
    <mergeCell ref="S7:V7"/>
    <mergeCell ref="X7:Z7"/>
    <mergeCell ref="P9:Q10"/>
    <mergeCell ref="Y9:Z10"/>
    <mergeCell ref="S10:V10"/>
    <mergeCell ref="J14:N14"/>
    <mergeCell ref="V14:W14"/>
    <mergeCell ref="G17:N17"/>
    <mergeCell ref="V17:W17"/>
    <mergeCell ref="B20:R20"/>
    <mergeCell ref="X20:AC20"/>
    <mergeCell ref="AG20:AL20"/>
    <mergeCell ref="Y22:AC22"/>
    <mergeCell ref="AH22:AL22"/>
    <mergeCell ref="Y23:AC23"/>
    <mergeCell ref="AH23:AL23"/>
    <mergeCell ref="Y24:AC24"/>
    <mergeCell ref="B26:C26"/>
    <mergeCell ref="M26:O26"/>
    <mergeCell ref="AB26:AE26"/>
    <mergeCell ref="B28:O28"/>
    <mergeCell ref="B29:AK30"/>
    <mergeCell ref="B31:M31"/>
    <mergeCell ref="AE31:AG31"/>
    <mergeCell ref="B32:AC32"/>
    <mergeCell ref="AE32:AG32"/>
    <mergeCell ref="B33:D33"/>
    <mergeCell ref="B34:F34"/>
    <mergeCell ref="H34:AK34"/>
    <mergeCell ref="B35:H35"/>
    <mergeCell ref="U35:AA35"/>
    <mergeCell ref="B36:E36"/>
    <mergeCell ref="F36:I36"/>
    <mergeCell ref="J36:Q36"/>
    <mergeCell ref="R36:T36"/>
    <mergeCell ref="U36:X36"/>
    <mergeCell ref="AA36:AI36"/>
    <mergeCell ref="B37:D37"/>
    <mergeCell ref="B38:AI38"/>
    <mergeCell ref="K40:S43"/>
    <mergeCell ref="T40:AB43"/>
    <mergeCell ref="AC40:AK43"/>
    <mergeCell ref="B42:C42"/>
    <mergeCell ref="E42:F42"/>
    <mergeCell ref="H42:J42"/>
    <mergeCell ref="K44:S47"/>
    <mergeCell ref="T44:AB47"/>
    <mergeCell ref="AC44:AK47"/>
    <mergeCell ref="B46:C46"/>
    <mergeCell ref="E46:F46"/>
    <mergeCell ref="H46:J46"/>
    <mergeCell ref="A49:U49"/>
  </mergeCells>
  <dataValidations count="1">
    <dataValidation allowBlank="false" error="Môže byť iba x" operator="equal" showDropDown="true" showErrorMessage="true" showInputMessage="false" sqref="X25" type="list">
      <formula1>"x"</formula1>
      <formula2>0</formula2>
    </dataValidation>
  </dataValidation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9" scale="100" useFirstPageNumber="false" usePrinterDefaults="false" verticalDpi="300"/>
  <headerFooter differentFirst="false" differentOddEven="false"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F1435"/>
  <sheetViews>
    <sheetView colorId="64" defaultGridColor="true" rightToLeft="false" showFormulas="false" showGridLines="false" showOutlineSymbols="true" showRowColHeaders="true" showZeros="false" tabSelected="true" topLeftCell="A334" view="normal" windowProtection="false" workbookViewId="0" zoomScale="100" zoomScaleNormal="100" zoomScalePageLayoutView="100">
      <selection activeCell="BM793" activeCellId="0" pane="topLeft" sqref="BM793"/>
    </sheetView>
  </sheetViews>
  <sheetFormatPr defaultRowHeight="12.6"/>
  <cols>
    <col collapsed="false" hidden="false" max="54" min="1" style="407" width="1.70918367346939"/>
    <col collapsed="false" hidden="false" max="58" min="55" style="407" width="0.857142857142857"/>
    <col collapsed="false" hidden="false" max="1025" min="59" style="407" width="1.85204081632653"/>
  </cols>
  <sheetData>
    <row collapsed="false" customFormat="false" customHeight="true" hidden="false" ht="12.6" outlineLevel="0" r="1">
      <c r="A1" s="408" t="s">
        <v>50</v>
      </c>
    </row>
    <row collapsed="false" customFormat="false" customHeight="true" hidden="false" ht="12.6" outlineLevel="0" r="2">
      <c r="A2" s="408" t="s">
        <v>420</v>
      </c>
      <c r="B2" s="409"/>
      <c r="C2" s="410" t="s">
        <v>421</v>
      </c>
      <c r="D2" s="410"/>
      <c r="E2" s="410"/>
      <c r="F2" s="410"/>
      <c r="G2" s="410"/>
      <c r="H2" s="410"/>
      <c r="I2" s="410"/>
      <c r="J2" s="410"/>
      <c r="K2" s="410"/>
      <c r="L2" s="410"/>
      <c r="M2" s="410"/>
      <c r="N2" s="410"/>
      <c r="O2" s="410"/>
      <c r="P2" s="410"/>
      <c r="Q2" s="410"/>
      <c r="R2" s="410"/>
      <c r="S2" s="410"/>
      <c r="T2" s="410"/>
      <c r="U2" s="410"/>
      <c r="V2" s="410"/>
      <c r="W2" s="410"/>
      <c r="X2" s="410"/>
      <c r="Y2" s="410"/>
      <c r="Z2" s="410"/>
      <c r="AB2" s="89" t="s">
        <v>28</v>
      </c>
      <c r="AD2" s="411" t="n">
        <v>43979971</v>
      </c>
      <c r="AE2" s="411"/>
      <c r="AF2" s="411"/>
      <c r="AG2" s="411"/>
      <c r="AH2" s="411"/>
      <c r="AI2" s="411"/>
      <c r="AJ2" s="411"/>
      <c r="AK2" s="411"/>
      <c r="AL2" s="89" t="s">
        <v>29</v>
      </c>
      <c r="AN2" s="412" t="s">
        <v>422</v>
      </c>
      <c r="AO2" s="412"/>
      <c r="AP2" s="412"/>
      <c r="AQ2" s="412"/>
      <c r="AR2" s="412"/>
      <c r="AS2" s="412"/>
      <c r="AT2" s="412"/>
      <c r="AU2" s="412"/>
      <c r="AV2" s="412"/>
      <c r="AW2" s="412"/>
      <c r="AX2" s="412"/>
      <c r="AY2" s="412"/>
      <c r="AZ2" s="412"/>
      <c r="BA2" s="412"/>
      <c r="BB2" s="412"/>
    </row>
    <row collapsed="false" customFormat="false" customHeight="true" hidden="false" ht="12.6" outlineLevel="0" r="3">
      <c r="A3" s="408"/>
      <c r="B3" s="408"/>
      <c r="C3" s="408"/>
      <c r="D3" s="408"/>
      <c r="E3" s="408"/>
      <c r="F3" s="408"/>
      <c r="G3" s="408"/>
      <c r="H3" s="408"/>
      <c r="I3" s="408"/>
      <c r="J3" s="408"/>
      <c r="K3" s="408"/>
      <c r="L3" s="408"/>
      <c r="M3" s="408"/>
      <c r="N3" s="408"/>
      <c r="O3" s="408"/>
      <c r="P3" s="408"/>
      <c r="Q3" s="408"/>
      <c r="AG3" s="413"/>
      <c r="AR3" s="413"/>
    </row>
    <row collapsed="false" customFormat="false" customHeight="true" hidden="false" ht="12.6" outlineLevel="0" r="4">
      <c r="A4" s="414" t="s">
        <v>423</v>
      </c>
      <c r="B4" s="408"/>
      <c r="C4" s="408"/>
      <c r="D4" s="408"/>
      <c r="E4" s="408"/>
      <c r="F4" s="408"/>
      <c r="G4" s="408"/>
      <c r="H4" s="408"/>
      <c r="I4" s="408"/>
      <c r="J4" s="408"/>
      <c r="K4" s="408"/>
      <c r="L4" s="408"/>
      <c r="M4" s="408"/>
      <c r="N4" s="408"/>
      <c r="O4" s="408"/>
      <c r="P4" s="408"/>
      <c r="Q4" s="408"/>
      <c r="AG4" s="413"/>
      <c r="AH4" s="415"/>
      <c r="AI4" s="415"/>
      <c r="AJ4" s="415"/>
      <c r="AK4" s="415"/>
      <c r="AL4" s="415"/>
      <c r="AM4" s="415"/>
      <c r="AN4" s="415"/>
      <c r="AO4" s="415"/>
      <c r="AP4" s="415"/>
      <c r="AQ4" s="415"/>
      <c r="AR4" s="413"/>
    </row>
    <row collapsed="false" customFormat="true" customHeight="true" hidden="false" ht="12.6" outlineLevel="0" r="5" s="235">
      <c r="A5" s="416" t="s">
        <v>424</v>
      </c>
      <c r="B5" s="416"/>
      <c r="C5" s="416"/>
      <c r="D5" s="416"/>
      <c r="E5" s="416"/>
      <c r="F5" s="416"/>
      <c r="G5" s="416"/>
      <c r="H5" s="416"/>
      <c r="I5" s="416"/>
      <c r="J5" s="416"/>
      <c r="K5" s="417" t="n">
        <v>39483</v>
      </c>
      <c r="L5" s="417"/>
      <c r="M5" s="417"/>
      <c r="N5" s="417"/>
      <c r="O5" s="417"/>
      <c r="P5" s="417"/>
      <c r="Q5" s="417"/>
      <c r="R5" s="417"/>
      <c r="S5" s="417"/>
      <c r="T5" s="417"/>
      <c r="U5" s="417"/>
      <c r="V5" s="417"/>
      <c r="W5" s="417"/>
      <c r="X5" s="417"/>
      <c r="Y5" s="417"/>
      <c r="Z5" s="417"/>
      <c r="AA5" s="417"/>
      <c r="AB5" s="417"/>
      <c r="AC5" s="417"/>
      <c r="AD5" s="417"/>
      <c r="AE5" s="417"/>
      <c r="AF5" s="417"/>
      <c r="AG5" s="417"/>
      <c r="AH5" s="417"/>
      <c r="AI5" s="417"/>
      <c r="AJ5" s="417"/>
      <c r="AK5" s="417"/>
      <c r="AL5" s="417"/>
      <c r="AM5" s="417"/>
      <c r="AN5" s="417"/>
      <c r="AO5" s="417"/>
      <c r="AP5" s="417"/>
      <c r="AQ5" s="417"/>
      <c r="AR5" s="417"/>
      <c r="AS5" s="417"/>
      <c r="AT5" s="417"/>
      <c r="AU5" s="417"/>
      <c r="AV5" s="417"/>
      <c r="AW5" s="417"/>
      <c r="AX5" s="417"/>
      <c r="AY5" s="417"/>
      <c r="AZ5" s="417"/>
      <c r="BA5" s="417"/>
      <c r="BB5" s="417"/>
    </row>
    <row collapsed="false" customFormat="true" customHeight="true" hidden="false" ht="12.6" outlineLevel="0" r="6" s="235">
      <c r="A6" s="416" t="s">
        <v>425</v>
      </c>
      <c r="B6" s="416"/>
      <c r="C6" s="416"/>
      <c r="D6" s="416"/>
      <c r="E6" s="416"/>
      <c r="F6" s="416"/>
      <c r="G6" s="416"/>
      <c r="H6" s="416"/>
      <c r="I6" s="416"/>
      <c r="J6" s="416"/>
      <c r="K6" s="417" t="n">
        <v>42093</v>
      </c>
      <c r="L6" s="417"/>
      <c r="M6" s="417"/>
      <c r="N6" s="417"/>
      <c r="O6" s="417"/>
      <c r="P6" s="417"/>
      <c r="Q6" s="417"/>
      <c r="R6" s="417"/>
      <c r="S6" s="417"/>
      <c r="T6" s="417"/>
      <c r="U6" s="417"/>
      <c r="V6" s="417"/>
      <c r="W6" s="417"/>
      <c r="X6" s="417"/>
      <c r="Y6" s="417"/>
      <c r="Z6" s="417"/>
      <c r="AA6" s="417"/>
      <c r="AB6" s="417"/>
      <c r="AC6" s="417"/>
      <c r="AD6" s="417"/>
      <c r="AE6" s="417"/>
      <c r="AF6" s="417"/>
      <c r="AG6" s="417"/>
      <c r="AH6" s="417"/>
      <c r="AI6" s="417"/>
      <c r="AJ6" s="417"/>
      <c r="AK6" s="417"/>
      <c r="AL6" s="417"/>
      <c r="AM6" s="417"/>
      <c r="AN6" s="417"/>
      <c r="AO6" s="417"/>
      <c r="AP6" s="417"/>
      <c r="AQ6" s="417"/>
      <c r="AR6" s="417"/>
      <c r="AS6" s="417"/>
      <c r="AT6" s="417"/>
      <c r="AU6" s="417"/>
      <c r="AV6" s="417"/>
      <c r="AW6" s="417"/>
      <c r="AX6" s="417"/>
      <c r="AY6" s="417"/>
      <c r="AZ6" s="417"/>
      <c r="BA6" s="417"/>
      <c r="BB6" s="417"/>
    </row>
    <row collapsed="false" customFormat="true" customHeight="true" hidden="false" ht="12.6" outlineLevel="0" r="7" s="235">
      <c r="A7" s="416" t="s">
        <v>426</v>
      </c>
      <c r="B7" s="416"/>
      <c r="C7" s="416"/>
      <c r="D7" s="416"/>
      <c r="E7" s="416"/>
      <c r="F7" s="416"/>
      <c r="G7" s="416"/>
      <c r="H7" s="416"/>
      <c r="I7" s="416"/>
      <c r="J7" s="416"/>
      <c r="K7" s="418"/>
      <c r="L7" s="418"/>
      <c r="M7" s="418"/>
      <c r="N7" s="418"/>
      <c r="O7" s="418"/>
      <c r="P7" s="418"/>
      <c r="Q7" s="418"/>
      <c r="R7" s="419"/>
      <c r="S7" s="416" t="s">
        <v>427</v>
      </c>
      <c r="T7" s="416"/>
      <c r="U7" s="416"/>
      <c r="V7" s="416"/>
      <c r="W7" s="416"/>
      <c r="X7" s="416"/>
      <c r="Y7" s="418" t="s">
        <v>428</v>
      </c>
      <c r="Z7" s="418"/>
      <c r="AA7" s="418"/>
      <c r="AB7" s="418"/>
      <c r="AC7" s="418"/>
      <c r="AD7" s="418"/>
      <c r="AE7" s="418"/>
      <c r="AF7" s="419"/>
      <c r="AG7" s="420" t="s">
        <v>429</v>
      </c>
      <c r="AH7" s="420"/>
      <c r="AI7" s="420"/>
      <c r="AJ7" s="420"/>
      <c r="AK7" s="420"/>
      <c r="AL7" s="420"/>
      <c r="AM7" s="421" t="s">
        <v>430</v>
      </c>
      <c r="AN7" s="421"/>
      <c r="AO7" s="421"/>
      <c r="AP7" s="421"/>
      <c r="AQ7" s="421"/>
      <c r="AR7" s="421"/>
      <c r="AS7" s="421"/>
      <c r="AT7" s="421"/>
      <c r="AU7" s="421"/>
      <c r="AV7" s="421"/>
      <c r="AW7" s="421"/>
      <c r="AX7" s="421"/>
      <c r="AY7" s="421"/>
      <c r="AZ7" s="421"/>
      <c r="BA7" s="421"/>
      <c r="BB7" s="421"/>
    </row>
    <row collapsed="false" customFormat="true" customHeight="true" hidden="false" ht="12.6" outlineLevel="0" r="8" s="423">
      <c r="A8" s="422" t="s">
        <v>431</v>
      </c>
      <c r="B8" s="422"/>
      <c r="C8" s="422"/>
      <c r="D8" s="422"/>
      <c r="E8" s="422"/>
      <c r="F8" s="422"/>
      <c r="G8" s="422"/>
      <c r="H8" s="422"/>
      <c r="I8" s="422"/>
      <c r="J8" s="422"/>
      <c r="K8" s="422"/>
      <c r="L8" s="422"/>
      <c r="M8" s="422"/>
      <c r="N8" s="422"/>
      <c r="O8" s="422"/>
      <c r="P8" s="422"/>
      <c r="Q8" s="422"/>
      <c r="R8" s="422"/>
      <c r="S8" s="422"/>
      <c r="T8" s="422"/>
      <c r="U8" s="422"/>
      <c r="V8" s="422"/>
      <c r="W8" s="422"/>
      <c r="X8" s="422"/>
      <c r="Y8" s="422"/>
      <c r="Z8" s="422"/>
      <c r="AA8" s="422"/>
      <c r="AB8" s="422"/>
      <c r="AC8" s="422"/>
      <c r="AD8" s="422"/>
      <c r="AE8" s="422"/>
      <c r="AF8" s="422"/>
      <c r="AG8" s="422"/>
      <c r="AH8" s="422"/>
      <c r="AI8" s="422"/>
      <c r="AJ8" s="422"/>
      <c r="AK8" s="422"/>
      <c r="AL8" s="422"/>
      <c r="AM8" s="422"/>
      <c r="AN8" s="422"/>
      <c r="AO8" s="422"/>
      <c r="AP8" s="422"/>
      <c r="AQ8" s="422"/>
      <c r="AR8" s="422"/>
      <c r="AS8" s="422"/>
      <c r="AT8" s="422"/>
      <c r="AU8" s="422"/>
      <c r="AV8" s="422"/>
      <c r="AW8" s="422"/>
      <c r="AX8" s="422"/>
      <c r="AY8" s="422"/>
      <c r="AZ8" s="422"/>
      <c r="BA8" s="422"/>
      <c r="BB8" s="422"/>
    </row>
    <row collapsed="false" customFormat="true" customHeight="true" hidden="false" ht="12.6" outlineLevel="0" r="9" s="423">
      <c r="A9" s="424" t="s">
        <v>432</v>
      </c>
      <c r="B9" s="424"/>
      <c r="C9" s="424"/>
      <c r="D9" s="424"/>
      <c r="E9" s="424"/>
      <c r="F9" s="424"/>
      <c r="G9" s="424"/>
      <c r="H9" s="424"/>
      <c r="I9" s="424"/>
      <c r="J9" s="424"/>
      <c r="K9" s="424"/>
      <c r="L9" s="424"/>
      <c r="M9" s="424"/>
      <c r="N9" s="424"/>
      <c r="O9" s="424"/>
      <c r="P9" s="424"/>
      <c r="Q9" s="424"/>
      <c r="R9" s="424"/>
      <c r="S9" s="424"/>
      <c r="T9" s="424"/>
      <c r="U9" s="424"/>
      <c r="V9" s="424"/>
      <c r="W9" s="424"/>
      <c r="X9" s="424"/>
      <c r="Y9" s="424"/>
      <c r="Z9" s="424"/>
      <c r="AA9" s="424"/>
      <c r="AB9" s="424"/>
      <c r="AC9" s="424"/>
      <c r="AD9" s="424"/>
      <c r="AE9" s="424"/>
      <c r="AF9" s="424"/>
      <c r="AG9" s="424"/>
      <c r="AH9" s="424"/>
      <c r="AI9" s="424"/>
      <c r="AJ9" s="424"/>
      <c r="AK9" s="424"/>
      <c r="AL9" s="424"/>
      <c r="AM9" s="424"/>
      <c r="AN9" s="424"/>
      <c r="AO9" s="424"/>
      <c r="AP9" s="424"/>
      <c r="AQ9" s="424"/>
      <c r="AR9" s="424"/>
      <c r="AS9" s="424"/>
      <c r="AT9" s="424"/>
      <c r="AU9" s="424"/>
      <c r="AV9" s="424"/>
      <c r="AW9" s="424"/>
      <c r="AX9" s="424"/>
      <c r="AY9" s="424"/>
      <c r="AZ9" s="424"/>
      <c r="BA9" s="424"/>
      <c r="BB9" s="424"/>
    </row>
    <row collapsed="false" customFormat="true" customHeight="true" hidden="false" ht="12.6" outlineLevel="0" r="10" s="423">
      <c r="A10" s="424"/>
      <c r="B10" s="424"/>
      <c r="C10" s="424"/>
      <c r="D10" s="424"/>
      <c r="E10" s="424"/>
      <c r="F10" s="424"/>
      <c r="G10" s="424"/>
      <c r="H10" s="424"/>
      <c r="I10" s="424"/>
      <c r="J10" s="424"/>
      <c r="K10" s="424"/>
      <c r="L10" s="424"/>
      <c r="M10" s="424"/>
      <c r="N10" s="424"/>
      <c r="O10" s="424"/>
      <c r="P10" s="424"/>
      <c r="Q10" s="424"/>
      <c r="R10" s="424"/>
      <c r="S10" s="424"/>
      <c r="T10" s="424"/>
      <c r="U10" s="424"/>
      <c r="V10" s="424"/>
      <c r="W10" s="424"/>
      <c r="X10" s="424"/>
      <c r="Y10" s="424"/>
      <c r="Z10" s="424"/>
      <c r="AA10" s="424"/>
      <c r="AB10" s="424"/>
      <c r="AC10" s="424"/>
      <c r="AD10" s="424"/>
      <c r="AE10" s="424"/>
      <c r="AF10" s="424"/>
      <c r="AG10" s="424"/>
      <c r="AH10" s="424"/>
      <c r="AI10" s="424"/>
      <c r="AJ10" s="424"/>
      <c r="AK10" s="424"/>
      <c r="AL10" s="424"/>
      <c r="AM10" s="424"/>
      <c r="AN10" s="424"/>
      <c r="AO10" s="424"/>
      <c r="AP10" s="424"/>
      <c r="AQ10" s="424"/>
      <c r="AR10" s="424"/>
      <c r="AS10" s="424"/>
      <c r="AT10" s="424"/>
      <c r="AU10" s="424"/>
      <c r="AV10" s="424"/>
      <c r="AW10" s="424"/>
      <c r="AX10" s="424"/>
      <c r="AY10" s="424"/>
      <c r="AZ10" s="424"/>
      <c r="BA10" s="424"/>
      <c r="BB10" s="424"/>
    </row>
    <row collapsed="false" customFormat="true" customHeight="true" hidden="false" ht="12.6" outlineLevel="0" r="11" s="423">
      <c r="A11" s="422"/>
      <c r="B11" s="422"/>
      <c r="C11" s="422"/>
      <c r="D11" s="422"/>
      <c r="E11" s="422"/>
      <c r="F11" s="422"/>
      <c r="G11" s="422"/>
      <c r="H11" s="422"/>
      <c r="I11" s="422"/>
      <c r="J11" s="422"/>
      <c r="K11" s="422"/>
      <c r="L11" s="422"/>
      <c r="M11" s="422"/>
      <c r="N11" s="422"/>
      <c r="O11" s="422"/>
      <c r="P11" s="422"/>
      <c r="Q11" s="422"/>
      <c r="R11" s="422"/>
      <c r="S11" s="422"/>
      <c r="T11" s="422"/>
      <c r="U11" s="422"/>
      <c r="V11" s="422"/>
      <c r="W11" s="422"/>
      <c r="X11" s="422"/>
      <c r="Y11" s="422"/>
      <c r="Z11" s="422"/>
      <c r="AA11" s="422"/>
      <c r="AB11" s="422"/>
      <c r="AC11" s="422"/>
      <c r="AD11" s="422"/>
      <c r="AE11" s="422"/>
      <c r="AF11" s="422"/>
      <c r="AG11" s="422"/>
      <c r="AH11" s="422"/>
      <c r="AI11" s="422"/>
      <c r="AJ11" s="422"/>
      <c r="AK11" s="422"/>
      <c r="AL11" s="422"/>
      <c r="AM11" s="422"/>
      <c r="AN11" s="422"/>
      <c r="AO11" s="422"/>
      <c r="AP11" s="422"/>
      <c r="AQ11" s="422"/>
      <c r="AR11" s="422"/>
      <c r="AS11" s="422"/>
      <c r="AT11" s="422"/>
      <c r="AU11" s="422"/>
      <c r="AV11" s="422"/>
      <c r="AW11" s="422"/>
      <c r="AX11" s="422"/>
      <c r="AY11" s="422"/>
      <c r="AZ11" s="422"/>
      <c r="BA11" s="422"/>
      <c r="BB11" s="422"/>
    </row>
    <row collapsed="false" customFormat="false" customHeight="true" hidden="false" ht="12.6" outlineLevel="0" r="12">
      <c r="A12" s="425" t="s">
        <v>433</v>
      </c>
    </row>
    <row collapsed="false" customFormat="false" customHeight="true" hidden="false" ht="12.6" outlineLevel="0" r="13">
      <c r="A13" s="426" t="s">
        <v>434</v>
      </c>
      <c r="B13" s="426"/>
      <c r="C13" s="426"/>
      <c r="D13" s="426"/>
      <c r="E13" s="426"/>
      <c r="F13" s="426"/>
      <c r="G13" s="426"/>
      <c r="H13" s="426"/>
      <c r="I13" s="426"/>
      <c r="J13" s="426"/>
      <c r="K13" s="426"/>
      <c r="L13" s="426"/>
      <c r="M13" s="426"/>
      <c r="N13" s="426"/>
      <c r="O13" s="426"/>
      <c r="P13" s="426"/>
      <c r="Q13" s="426"/>
      <c r="R13" s="426"/>
      <c r="S13" s="426"/>
      <c r="T13" s="426"/>
      <c r="U13" s="426" t="s">
        <v>435</v>
      </c>
      <c r="V13" s="426"/>
      <c r="W13" s="426"/>
      <c r="X13" s="426"/>
      <c r="Y13" s="426"/>
      <c r="Z13" s="426"/>
      <c r="AA13" s="426"/>
      <c r="AB13" s="426"/>
      <c r="AC13" s="426"/>
      <c r="AD13" s="426"/>
      <c r="AE13" s="426"/>
      <c r="AF13" s="426"/>
      <c r="AG13" s="426"/>
      <c r="AH13" s="427" t="s">
        <v>436</v>
      </c>
      <c r="AI13" s="427"/>
      <c r="AJ13" s="427"/>
      <c r="AK13" s="427"/>
      <c r="AL13" s="427"/>
      <c r="AM13" s="427"/>
      <c r="AN13" s="427"/>
      <c r="AO13" s="427"/>
      <c r="AP13" s="427"/>
      <c r="AQ13" s="427"/>
      <c r="AR13" s="427"/>
      <c r="AS13" s="427"/>
      <c r="AT13" s="427"/>
      <c r="AU13" s="427"/>
      <c r="AV13" s="427"/>
      <c r="AW13" s="427"/>
      <c r="AX13" s="427"/>
      <c r="AY13" s="427"/>
      <c r="AZ13" s="427"/>
      <c r="BA13" s="427"/>
      <c r="BB13" s="427"/>
      <c r="BC13" s="408"/>
    </row>
    <row collapsed="false" customFormat="false" customHeight="true" hidden="false" ht="12.6" outlineLevel="0" r="14">
      <c r="A14" s="426"/>
      <c r="B14" s="426"/>
      <c r="C14" s="426"/>
      <c r="D14" s="426"/>
      <c r="E14" s="426"/>
      <c r="F14" s="426"/>
      <c r="G14" s="426"/>
      <c r="H14" s="426"/>
      <c r="I14" s="426"/>
      <c r="J14" s="426"/>
      <c r="K14" s="426"/>
      <c r="L14" s="426"/>
      <c r="M14" s="426"/>
      <c r="N14" s="426"/>
      <c r="O14" s="426"/>
      <c r="P14" s="426"/>
      <c r="Q14" s="426"/>
      <c r="R14" s="426"/>
      <c r="S14" s="426"/>
      <c r="T14" s="426"/>
      <c r="U14" s="426"/>
      <c r="V14" s="426"/>
      <c r="W14" s="426"/>
      <c r="X14" s="426"/>
      <c r="Y14" s="426"/>
      <c r="Z14" s="426"/>
      <c r="AA14" s="426"/>
      <c r="AB14" s="426"/>
      <c r="AC14" s="426"/>
      <c r="AD14" s="426"/>
      <c r="AE14" s="426"/>
      <c r="AF14" s="426"/>
      <c r="AG14" s="426"/>
      <c r="AH14" s="428" t="s">
        <v>437</v>
      </c>
      <c r="AI14" s="428"/>
      <c r="AJ14" s="428"/>
      <c r="AK14" s="428"/>
      <c r="AL14" s="428"/>
      <c r="AM14" s="428"/>
      <c r="AN14" s="428"/>
      <c r="AO14" s="428"/>
      <c r="AP14" s="428"/>
      <c r="AQ14" s="428"/>
      <c r="AR14" s="428"/>
      <c r="AS14" s="428"/>
      <c r="AT14" s="428"/>
      <c r="AU14" s="428"/>
      <c r="AV14" s="428"/>
      <c r="AW14" s="428"/>
      <c r="AX14" s="428"/>
      <c r="AY14" s="428"/>
      <c r="AZ14" s="428"/>
      <c r="BA14" s="428"/>
      <c r="BB14" s="428"/>
      <c r="BC14" s="408"/>
    </row>
    <row collapsed="false" customFormat="false" customHeight="true" hidden="false" ht="12.6" outlineLevel="0" r="15">
      <c r="A15" s="429" t="s">
        <v>438</v>
      </c>
      <c r="B15" s="430"/>
      <c r="C15" s="430"/>
      <c r="D15" s="430"/>
      <c r="E15" s="430"/>
      <c r="F15" s="430"/>
      <c r="G15" s="430"/>
      <c r="H15" s="430"/>
      <c r="I15" s="430"/>
      <c r="J15" s="430"/>
      <c r="K15" s="430"/>
      <c r="L15" s="430"/>
      <c r="M15" s="430"/>
      <c r="N15" s="430"/>
      <c r="O15" s="430"/>
      <c r="P15" s="430"/>
      <c r="Q15" s="430"/>
      <c r="R15" s="430"/>
      <c r="S15" s="430"/>
      <c r="T15" s="431"/>
      <c r="U15" s="432"/>
      <c r="V15" s="432"/>
      <c r="W15" s="432"/>
      <c r="X15" s="432"/>
      <c r="Y15" s="432"/>
      <c r="Z15" s="432"/>
      <c r="AA15" s="432"/>
      <c r="AB15" s="432"/>
      <c r="AC15" s="432"/>
      <c r="AD15" s="432"/>
      <c r="AE15" s="432"/>
      <c r="AF15" s="432"/>
      <c r="AG15" s="432"/>
      <c r="AH15" s="433" t="n">
        <v>0</v>
      </c>
      <c r="AI15" s="433"/>
      <c r="AJ15" s="433"/>
      <c r="AK15" s="433"/>
      <c r="AL15" s="433"/>
      <c r="AM15" s="433"/>
      <c r="AN15" s="433"/>
      <c r="AO15" s="433"/>
      <c r="AP15" s="433"/>
      <c r="AQ15" s="433"/>
      <c r="AR15" s="433"/>
      <c r="AS15" s="433"/>
      <c r="AT15" s="433"/>
      <c r="AU15" s="433"/>
      <c r="AV15" s="433"/>
      <c r="AW15" s="433"/>
      <c r="AX15" s="433"/>
      <c r="AY15" s="433"/>
      <c r="AZ15" s="433"/>
      <c r="BA15" s="433"/>
      <c r="BB15" s="433"/>
      <c r="BC15" s="434"/>
    </row>
    <row collapsed="false" customFormat="false" customHeight="true" hidden="false" ht="12.6" outlineLevel="0" r="16">
      <c r="A16" s="435" t="s">
        <v>439</v>
      </c>
      <c r="B16" s="436"/>
      <c r="C16" s="436"/>
      <c r="D16" s="436"/>
      <c r="E16" s="436"/>
      <c r="F16" s="436"/>
      <c r="G16" s="436"/>
      <c r="H16" s="436"/>
      <c r="I16" s="436"/>
      <c r="J16" s="436"/>
      <c r="K16" s="436"/>
      <c r="L16" s="436"/>
      <c r="M16" s="436"/>
      <c r="N16" s="436"/>
      <c r="O16" s="436"/>
      <c r="P16" s="436"/>
      <c r="Q16" s="436"/>
      <c r="R16" s="436"/>
      <c r="S16" s="436"/>
      <c r="T16" s="437"/>
      <c r="U16" s="432"/>
      <c r="V16" s="432"/>
      <c r="W16" s="432"/>
      <c r="X16" s="432"/>
      <c r="Y16" s="432"/>
      <c r="Z16" s="432"/>
      <c r="AA16" s="432"/>
      <c r="AB16" s="432"/>
      <c r="AC16" s="432"/>
      <c r="AD16" s="432"/>
      <c r="AE16" s="432"/>
      <c r="AF16" s="432"/>
      <c r="AG16" s="432"/>
      <c r="AH16" s="433" t="n">
        <v>0</v>
      </c>
      <c r="AI16" s="433"/>
      <c r="AJ16" s="433"/>
      <c r="AK16" s="433"/>
      <c r="AL16" s="433"/>
      <c r="AM16" s="433"/>
      <c r="AN16" s="433"/>
      <c r="AO16" s="433"/>
      <c r="AP16" s="433"/>
      <c r="AQ16" s="433"/>
      <c r="AR16" s="433"/>
      <c r="AS16" s="433"/>
      <c r="AT16" s="433"/>
      <c r="AU16" s="433"/>
      <c r="AV16" s="433"/>
      <c r="AW16" s="433"/>
      <c r="AX16" s="433"/>
      <c r="AY16" s="433"/>
      <c r="AZ16" s="433"/>
      <c r="BA16" s="433"/>
      <c r="BB16" s="433"/>
      <c r="BC16" s="434"/>
    </row>
    <row collapsed="false" customFormat="false" customHeight="true" hidden="false" ht="12.6" outlineLevel="0" r="17">
      <c r="A17" s="438" t="s">
        <v>440</v>
      </c>
      <c r="B17" s="439"/>
      <c r="C17" s="439"/>
      <c r="D17" s="439"/>
      <c r="E17" s="439"/>
      <c r="F17" s="439"/>
      <c r="G17" s="439"/>
      <c r="H17" s="439"/>
      <c r="I17" s="439"/>
      <c r="J17" s="439"/>
      <c r="K17" s="439"/>
      <c r="L17" s="439"/>
      <c r="M17" s="439"/>
      <c r="N17" s="439"/>
      <c r="O17" s="439"/>
      <c r="P17" s="439"/>
      <c r="Q17" s="439"/>
      <c r="R17" s="439"/>
      <c r="S17" s="439"/>
      <c r="T17" s="440"/>
      <c r="U17" s="432"/>
      <c r="V17" s="432"/>
      <c r="W17" s="432"/>
      <c r="X17" s="432"/>
      <c r="Y17" s="432"/>
      <c r="Z17" s="432"/>
      <c r="AA17" s="432"/>
      <c r="AB17" s="432"/>
      <c r="AC17" s="432"/>
      <c r="AD17" s="432"/>
      <c r="AE17" s="432"/>
      <c r="AF17" s="432"/>
      <c r="AG17" s="432"/>
      <c r="AH17" s="433"/>
      <c r="AI17" s="433"/>
      <c r="AJ17" s="433"/>
      <c r="AK17" s="433"/>
      <c r="AL17" s="433"/>
      <c r="AM17" s="433"/>
      <c r="AN17" s="433"/>
      <c r="AO17" s="433"/>
      <c r="AP17" s="433"/>
      <c r="AQ17" s="433"/>
      <c r="AR17" s="433"/>
      <c r="AS17" s="433"/>
      <c r="AT17" s="433"/>
      <c r="AU17" s="433"/>
      <c r="AV17" s="433"/>
      <c r="AW17" s="433"/>
      <c r="AX17" s="433"/>
      <c r="AY17" s="433"/>
      <c r="AZ17" s="433"/>
      <c r="BA17" s="433"/>
      <c r="BB17" s="433"/>
      <c r="BC17" s="434"/>
    </row>
    <row collapsed="false" customFormat="false" customHeight="true" hidden="false" ht="12.6" outlineLevel="0" r="18">
      <c r="A18" s="429" t="s">
        <v>441</v>
      </c>
      <c r="B18" s="430"/>
      <c r="C18" s="430"/>
      <c r="D18" s="430"/>
      <c r="E18" s="430"/>
      <c r="F18" s="430"/>
      <c r="G18" s="430"/>
      <c r="H18" s="430"/>
      <c r="I18" s="430"/>
      <c r="J18" s="430"/>
      <c r="K18" s="430"/>
      <c r="L18" s="430"/>
      <c r="M18" s="430"/>
      <c r="N18" s="430"/>
      <c r="O18" s="430"/>
      <c r="P18" s="430"/>
      <c r="Q18" s="430"/>
      <c r="R18" s="430"/>
      <c r="S18" s="430"/>
      <c r="T18" s="431"/>
      <c r="U18" s="432"/>
      <c r="V18" s="432"/>
      <c r="W18" s="432"/>
      <c r="X18" s="432"/>
      <c r="Y18" s="432"/>
      <c r="Z18" s="432"/>
      <c r="AA18" s="432"/>
      <c r="AB18" s="432"/>
      <c r="AC18" s="432"/>
      <c r="AD18" s="432"/>
      <c r="AE18" s="432"/>
      <c r="AF18" s="432"/>
      <c r="AG18" s="432"/>
      <c r="AH18" s="433" t="n">
        <v>0</v>
      </c>
      <c r="AI18" s="433"/>
      <c r="AJ18" s="433"/>
      <c r="AK18" s="433"/>
      <c r="AL18" s="433"/>
      <c r="AM18" s="433"/>
      <c r="AN18" s="433"/>
      <c r="AO18" s="433"/>
      <c r="AP18" s="433"/>
      <c r="AQ18" s="433"/>
      <c r="AR18" s="433"/>
      <c r="AS18" s="433"/>
      <c r="AT18" s="433"/>
      <c r="AU18" s="433"/>
      <c r="AV18" s="433"/>
      <c r="AW18" s="433"/>
      <c r="AX18" s="433"/>
      <c r="AY18" s="433"/>
      <c r="AZ18" s="433"/>
      <c r="BA18" s="433"/>
      <c r="BB18" s="433"/>
      <c r="BC18" s="434"/>
    </row>
    <row collapsed="false" customFormat="false" customHeight="true" hidden="false" ht="12.6" outlineLevel="0" r="19">
      <c r="A19" s="89" t="s">
        <v>442</v>
      </c>
      <c r="E19" s="441"/>
      <c r="F19" s="441"/>
      <c r="G19" s="441"/>
      <c r="H19" s="441"/>
      <c r="I19" s="441"/>
      <c r="J19" s="441"/>
      <c r="K19" s="441"/>
      <c r="L19" s="441"/>
      <c r="M19" s="441"/>
      <c r="N19" s="441"/>
      <c r="O19" s="441"/>
      <c r="P19" s="441"/>
      <c r="Q19" s="441"/>
      <c r="R19" s="441"/>
      <c r="S19" s="441"/>
      <c r="T19" s="441"/>
      <c r="U19" s="441"/>
      <c r="V19" s="441"/>
      <c r="W19" s="441"/>
      <c r="X19" s="441"/>
      <c r="Y19" s="441"/>
      <c r="Z19" s="441"/>
      <c r="AA19" s="441"/>
      <c r="AB19" s="441"/>
      <c r="AC19" s="441"/>
      <c r="AD19" s="441"/>
      <c r="AE19" s="441"/>
      <c r="AF19" s="441"/>
      <c r="AG19" s="441"/>
      <c r="AH19" s="441"/>
      <c r="AI19" s="441"/>
      <c r="AJ19" s="441"/>
      <c r="AK19" s="441"/>
      <c r="AL19" s="441"/>
      <c r="AM19" s="441"/>
      <c r="AN19" s="441"/>
      <c r="AO19" s="441"/>
      <c r="AP19" s="441"/>
      <c r="AQ19" s="441"/>
      <c r="AR19" s="441"/>
      <c r="AS19" s="441"/>
      <c r="AT19" s="441"/>
      <c r="AU19" s="441"/>
      <c r="AV19" s="441"/>
      <c r="AW19" s="441"/>
      <c r="AX19" s="441"/>
      <c r="AY19" s="441"/>
      <c r="AZ19" s="441"/>
      <c r="BA19" s="441"/>
      <c r="BB19" s="441"/>
    </row>
    <row collapsed="false" customFormat="false" customHeight="true" hidden="false" ht="12.6" outlineLevel="0" r="20">
      <c r="A20" s="416"/>
      <c r="B20" s="416"/>
      <c r="C20" s="416"/>
      <c r="D20" s="416"/>
      <c r="E20" s="416"/>
      <c r="F20" s="416"/>
      <c r="G20" s="416"/>
      <c r="H20" s="416"/>
      <c r="I20" s="416"/>
      <c r="J20" s="416"/>
      <c r="K20" s="416"/>
      <c r="L20" s="416"/>
      <c r="M20" s="416"/>
      <c r="N20" s="416"/>
      <c r="O20" s="416"/>
      <c r="P20" s="416"/>
      <c r="Q20" s="416"/>
      <c r="R20" s="416"/>
      <c r="S20" s="416"/>
      <c r="T20" s="416"/>
      <c r="U20" s="416"/>
      <c r="V20" s="416"/>
      <c r="W20" s="416"/>
      <c r="X20" s="416"/>
      <c r="Y20" s="416"/>
      <c r="Z20" s="416"/>
      <c r="AA20" s="416"/>
      <c r="AB20" s="416"/>
      <c r="AC20" s="416"/>
      <c r="AD20" s="416"/>
      <c r="AE20" s="416"/>
      <c r="AF20" s="416"/>
      <c r="AG20" s="416"/>
      <c r="AH20" s="416"/>
      <c r="AI20" s="416"/>
      <c r="AJ20" s="416"/>
      <c r="AK20" s="416"/>
      <c r="AL20" s="416"/>
      <c r="AM20" s="416"/>
      <c r="AN20" s="416"/>
      <c r="AO20" s="416"/>
      <c r="AP20" s="416"/>
      <c r="AQ20" s="416"/>
      <c r="AR20" s="416"/>
      <c r="AS20" s="416"/>
      <c r="AT20" s="416"/>
      <c r="AU20" s="416"/>
      <c r="AV20" s="416"/>
      <c r="AW20" s="416"/>
      <c r="AX20" s="416"/>
      <c r="AY20" s="416"/>
      <c r="AZ20" s="416"/>
      <c r="BA20" s="416"/>
      <c r="BB20" s="416"/>
    </row>
    <row collapsed="false" customFormat="false" customHeight="true" hidden="false" ht="12.6" outlineLevel="0" r="21">
      <c r="A21" s="416"/>
      <c r="B21" s="416"/>
      <c r="C21" s="416"/>
      <c r="D21" s="416"/>
      <c r="E21" s="416"/>
      <c r="F21" s="416"/>
      <c r="G21" s="416"/>
      <c r="H21" s="416"/>
      <c r="I21" s="416"/>
      <c r="J21" s="416"/>
      <c r="K21" s="416"/>
      <c r="L21" s="416"/>
      <c r="M21" s="416"/>
      <c r="N21" s="416"/>
      <c r="O21" s="416"/>
      <c r="P21" s="416"/>
      <c r="Q21" s="416"/>
      <c r="R21" s="416"/>
      <c r="S21" s="416"/>
      <c r="T21" s="416"/>
      <c r="U21" s="416"/>
      <c r="V21" s="416"/>
      <c r="W21" s="416"/>
      <c r="X21" s="416"/>
      <c r="Y21" s="416"/>
      <c r="Z21" s="416"/>
      <c r="AA21" s="416"/>
      <c r="AB21" s="416"/>
      <c r="AC21" s="416"/>
      <c r="AD21" s="416"/>
      <c r="AE21" s="416"/>
      <c r="AF21" s="416"/>
      <c r="AG21" s="416"/>
      <c r="AH21" s="416"/>
      <c r="AI21" s="416"/>
      <c r="AJ21" s="416"/>
      <c r="AK21" s="416"/>
      <c r="AL21" s="416"/>
      <c r="AM21" s="416"/>
      <c r="AN21" s="416"/>
      <c r="AO21" s="416"/>
      <c r="AP21" s="416"/>
      <c r="AQ21" s="416"/>
      <c r="AR21" s="416"/>
      <c r="AS21" s="416"/>
      <c r="AT21" s="416"/>
      <c r="AU21" s="416"/>
      <c r="AV21" s="416"/>
      <c r="AW21" s="416"/>
      <c r="AX21" s="416"/>
      <c r="AY21" s="416"/>
      <c r="AZ21" s="416"/>
      <c r="BA21" s="416"/>
      <c r="BB21" s="416"/>
    </row>
    <row collapsed="false" customFormat="false" customHeight="true" hidden="false" ht="12.6" outlineLevel="0" r="22">
      <c r="A22" s="416"/>
      <c r="B22" s="416"/>
      <c r="C22" s="416"/>
      <c r="D22" s="416"/>
      <c r="E22" s="416"/>
      <c r="F22" s="416"/>
      <c r="G22" s="416"/>
      <c r="H22" s="416"/>
      <c r="I22" s="416"/>
      <c r="J22" s="416"/>
      <c r="K22" s="416"/>
      <c r="L22" s="416"/>
      <c r="M22" s="416"/>
      <c r="N22" s="416"/>
      <c r="O22" s="416"/>
      <c r="P22" s="416"/>
      <c r="Q22" s="416"/>
      <c r="R22" s="416"/>
      <c r="S22" s="416"/>
      <c r="T22" s="416"/>
      <c r="U22" s="416"/>
      <c r="V22" s="416"/>
      <c r="W22" s="416"/>
      <c r="X22" s="416"/>
      <c r="Y22" s="416"/>
      <c r="Z22" s="416"/>
      <c r="AA22" s="416"/>
      <c r="AB22" s="416"/>
      <c r="AC22" s="416"/>
      <c r="AD22" s="416"/>
      <c r="AE22" s="416"/>
      <c r="AF22" s="416"/>
      <c r="AG22" s="416"/>
      <c r="AH22" s="416"/>
      <c r="AI22" s="416"/>
      <c r="AJ22" s="416"/>
      <c r="AK22" s="416"/>
      <c r="AL22" s="416"/>
      <c r="AM22" s="416"/>
      <c r="AN22" s="416"/>
      <c r="AO22" s="416"/>
      <c r="AP22" s="416"/>
      <c r="AQ22" s="416"/>
      <c r="AR22" s="416"/>
      <c r="AS22" s="416"/>
      <c r="AT22" s="416"/>
      <c r="AU22" s="416"/>
      <c r="AV22" s="416"/>
      <c r="AW22" s="416"/>
      <c r="AX22" s="416"/>
      <c r="AY22" s="416"/>
      <c r="AZ22" s="416"/>
      <c r="BA22" s="416"/>
      <c r="BB22" s="416"/>
    </row>
    <row collapsed="false" customFormat="false" customHeight="true" hidden="false" ht="12.6" outlineLevel="0" r="23">
      <c r="A23" s="416"/>
      <c r="B23" s="416"/>
      <c r="C23" s="416"/>
      <c r="D23" s="416"/>
      <c r="E23" s="416"/>
      <c r="F23" s="416"/>
      <c r="G23" s="416"/>
      <c r="H23" s="416"/>
      <c r="I23" s="416"/>
      <c r="J23" s="416"/>
      <c r="K23" s="416"/>
      <c r="L23" s="416"/>
      <c r="M23" s="416"/>
      <c r="N23" s="416"/>
      <c r="O23" s="416"/>
      <c r="P23" s="416"/>
      <c r="Q23" s="416"/>
      <c r="R23" s="416"/>
      <c r="S23" s="416"/>
      <c r="T23" s="416"/>
      <c r="U23" s="416"/>
      <c r="V23" s="416"/>
      <c r="W23" s="416"/>
      <c r="X23" s="416"/>
      <c r="Y23" s="416"/>
      <c r="Z23" s="416"/>
      <c r="AA23" s="416"/>
      <c r="AB23" s="416"/>
      <c r="AC23" s="416"/>
      <c r="AD23" s="416"/>
      <c r="AE23" s="416"/>
      <c r="AF23" s="416"/>
      <c r="AG23" s="416"/>
      <c r="AH23" s="416"/>
      <c r="AI23" s="416"/>
      <c r="AJ23" s="416"/>
      <c r="AK23" s="416"/>
      <c r="AL23" s="416"/>
      <c r="AM23" s="416"/>
      <c r="AN23" s="416"/>
      <c r="AO23" s="416"/>
      <c r="AP23" s="416"/>
      <c r="AQ23" s="416"/>
      <c r="AR23" s="416"/>
      <c r="AS23" s="416"/>
      <c r="AT23" s="416"/>
      <c r="AU23" s="416"/>
      <c r="AV23" s="416"/>
      <c r="AW23" s="416"/>
      <c r="AX23" s="416"/>
      <c r="AY23" s="416"/>
      <c r="AZ23" s="416"/>
      <c r="BA23" s="416"/>
      <c r="BB23" s="416"/>
    </row>
    <row collapsed="false" customFormat="false" customHeight="true" hidden="false" ht="12.6" outlineLevel="0" r="24">
      <c r="A24" s="422"/>
      <c r="B24" s="422"/>
      <c r="C24" s="422"/>
      <c r="D24" s="422"/>
      <c r="E24" s="422"/>
      <c r="F24" s="422"/>
      <c r="G24" s="422"/>
      <c r="H24" s="422"/>
      <c r="I24" s="422"/>
      <c r="J24" s="422"/>
      <c r="K24" s="422"/>
      <c r="L24" s="422"/>
      <c r="M24" s="422"/>
      <c r="N24" s="422"/>
      <c r="O24" s="422"/>
      <c r="P24" s="422"/>
      <c r="Q24" s="422"/>
      <c r="R24" s="422"/>
      <c r="S24" s="422"/>
      <c r="T24" s="422"/>
      <c r="U24" s="422"/>
      <c r="V24" s="422"/>
      <c r="W24" s="422"/>
      <c r="X24" s="422"/>
      <c r="Y24" s="422"/>
      <c r="Z24" s="422"/>
      <c r="AA24" s="422"/>
      <c r="AB24" s="422"/>
      <c r="AC24" s="422"/>
      <c r="AD24" s="422"/>
      <c r="AE24" s="422"/>
      <c r="AF24" s="422"/>
      <c r="AG24" s="422"/>
      <c r="AH24" s="422"/>
      <c r="AI24" s="422"/>
      <c r="AJ24" s="422"/>
      <c r="AK24" s="422"/>
      <c r="AL24" s="422"/>
      <c r="AM24" s="422"/>
      <c r="AN24" s="422"/>
      <c r="AO24" s="422"/>
      <c r="AP24" s="422"/>
      <c r="AQ24" s="422"/>
      <c r="AR24" s="422"/>
      <c r="AS24" s="422"/>
      <c r="AT24" s="422"/>
      <c r="AU24" s="422"/>
      <c r="AV24" s="422"/>
      <c r="AW24" s="422"/>
      <c r="AX24" s="422"/>
      <c r="AY24" s="422"/>
      <c r="AZ24" s="422"/>
      <c r="BA24" s="422"/>
      <c r="BB24" s="422"/>
    </row>
    <row collapsed="false" customFormat="true" customHeight="true" hidden="false" ht="12.6" outlineLevel="0" r="25" s="425">
      <c r="A25" s="442" t="s">
        <v>443</v>
      </c>
      <c r="B25" s="442"/>
      <c r="C25" s="442"/>
      <c r="D25" s="442"/>
      <c r="E25" s="442"/>
      <c r="F25" s="442"/>
      <c r="G25" s="442"/>
      <c r="H25" s="442"/>
      <c r="I25" s="442"/>
      <c r="J25" s="442"/>
      <c r="K25" s="442"/>
      <c r="L25" s="442"/>
      <c r="M25" s="442"/>
      <c r="N25" s="442"/>
      <c r="O25" s="442"/>
      <c r="P25" s="442"/>
      <c r="Q25" s="442"/>
      <c r="R25" s="442"/>
      <c r="S25" s="442"/>
      <c r="T25" s="442"/>
      <c r="U25" s="442"/>
      <c r="V25" s="442"/>
      <c r="W25" s="442"/>
      <c r="X25" s="442"/>
      <c r="Y25" s="442"/>
      <c r="Z25" s="442"/>
      <c r="AA25" s="442"/>
      <c r="AB25" s="442"/>
      <c r="AC25" s="442"/>
      <c r="AD25" s="442"/>
      <c r="AE25" s="442"/>
      <c r="AF25" s="442"/>
      <c r="AG25" s="442"/>
      <c r="AH25" s="442"/>
      <c r="AI25" s="442"/>
      <c r="AJ25" s="442"/>
      <c r="AK25" s="442"/>
      <c r="AL25" s="442"/>
      <c r="AM25" s="442"/>
      <c r="AN25" s="442"/>
      <c r="AO25" s="442"/>
      <c r="AP25" s="442"/>
      <c r="AQ25" s="442"/>
      <c r="AR25" s="442"/>
      <c r="AS25" s="442"/>
      <c r="AT25" s="442"/>
      <c r="AU25" s="442"/>
      <c r="AV25" s="442"/>
      <c r="AW25" s="442"/>
      <c r="AX25" s="442"/>
      <c r="AY25" s="442"/>
      <c r="AZ25" s="442"/>
      <c r="BA25" s="442"/>
      <c r="BB25" s="442"/>
    </row>
    <row collapsed="false" customFormat="true" customHeight="true" hidden="false" ht="12.6" outlineLevel="0" r="26" s="423">
      <c r="A26" s="422" t="s">
        <v>444</v>
      </c>
      <c r="B26" s="422"/>
      <c r="C26" s="422"/>
      <c r="D26" s="422"/>
      <c r="E26" s="422"/>
      <c r="F26" s="422"/>
      <c r="G26" s="422"/>
      <c r="H26" s="422"/>
      <c r="I26" s="422"/>
      <c r="J26" s="422"/>
      <c r="K26" s="422"/>
      <c r="L26" s="422"/>
      <c r="M26" s="422"/>
      <c r="N26" s="422"/>
      <c r="O26" s="422"/>
      <c r="P26" s="422"/>
      <c r="Q26" s="422"/>
      <c r="R26" s="422"/>
      <c r="S26" s="422"/>
      <c r="T26" s="422"/>
      <c r="U26" s="422"/>
      <c r="V26" s="422"/>
      <c r="W26" s="422"/>
      <c r="X26" s="422"/>
      <c r="Y26" s="422"/>
      <c r="Z26" s="422"/>
      <c r="AA26" s="422"/>
      <c r="AB26" s="422"/>
      <c r="AC26" s="422"/>
      <c r="AD26" s="422"/>
      <c r="AE26" s="422"/>
      <c r="AF26" s="422"/>
      <c r="AG26" s="422"/>
      <c r="AH26" s="422"/>
      <c r="AI26" s="422"/>
      <c r="AJ26" s="422"/>
      <c r="AK26" s="422"/>
      <c r="AL26" s="422"/>
      <c r="AM26" s="422"/>
      <c r="AN26" s="422"/>
      <c r="AO26" s="422"/>
      <c r="AP26" s="422"/>
      <c r="AQ26" s="422"/>
      <c r="AR26" s="422"/>
      <c r="AS26" s="422"/>
      <c r="AT26" s="422"/>
      <c r="AU26" s="422"/>
      <c r="AV26" s="422"/>
      <c r="AW26" s="422"/>
      <c r="AX26" s="422"/>
      <c r="AY26" s="422"/>
      <c r="AZ26" s="422"/>
      <c r="BA26" s="422"/>
      <c r="BB26" s="422"/>
    </row>
    <row collapsed="false" customFormat="true" customHeight="true" hidden="false" ht="12.6" outlineLevel="0" r="27" s="423">
      <c r="A27" s="443" t="s">
        <v>445</v>
      </c>
      <c r="B27" s="443"/>
      <c r="C27" s="443"/>
      <c r="D27" s="443"/>
      <c r="E27" s="443"/>
      <c r="F27" s="443"/>
      <c r="G27" s="443"/>
      <c r="H27" s="443"/>
      <c r="I27" s="443"/>
      <c r="J27" s="443"/>
      <c r="K27" s="443"/>
      <c r="L27" s="443"/>
      <c r="M27" s="443"/>
      <c r="N27" s="443"/>
      <c r="O27" s="443"/>
      <c r="P27" s="443"/>
      <c r="Q27" s="443"/>
      <c r="R27" s="443"/>
      <c r="S27" s="443"/>
      <c r="T27" s="443"/>
      <c r="U27" s="443"/>
      <c r="V27" s="443"/>
      <c r="W27" s="443"/>
      <c r="X27" s="443"/>
      <c r="Y27" s="443"/>
      <c r="Z27" s="443"/>
      <c r="AA27" s="443"/>
      <c r="AB27" s="443"/>
      <c r="AC27" s="443"/>
      <c r="AD27" s="443"/>
      <c r="AE27" s="443"/>
      <c r="AF27" s="443"/>
      <c r="AG27" s="443"/>
      <c r="AH27" s="443"/>
      <c r="AI27" s="443"/>
      <c r="AJ27" s="443"/>
      <c r="AK27" s="443"/>
      <c r="AL27" s="443"/>
      <c r="AM27" s="443"/>
      <c r="AN27" s="443"/>
      <c r="AO27" s="443"/>
      <c r="AP27" s="443"/>
      <c r="AQ27" s="443"/>
      <c r="AR27" s="443"/>
      <c r="AS27" s="443"/>
      <c r="AT27" s="443"/>
      <c r="AU27" s="443"/>
      <c r="AV27" s="443"/>
      <c r="AW27" s="443"/>
      <c r="AX27" s="443"/>
      <c r="AY27" s="443"/>
      <c r="AZ27" s="443"/>
      <c r="BA27" s="443"/>
      <c r="BB27" s="443"/>
    </row>
    <row collapsed="false" customFormat="true" customHeight="true" hidden="false" ht="12.6" outlineLevel="0" r="28" s="423">
      <c r="A28" s="444"/>
      <c r="B28" s="444"/>
      <c r="C28" s="444"/>
      <c r="D28" s="444"/>
      <c r="E28" s="444"/>
      <c r="F28" s="444"/>
      <c r="G28" s="444"/>
      <c r="H28" s="444"/>
      <c r="I28" s="444"/>
      <c r="J28" s="444"/>
      <c r="K28" s="444"/>
      <c r="L28" s="444"/>
      <c r="M28" s="444"/>
      <c r="N28" s="444"/>
      <c r="O28" s="444"/>
      <c r="P28" s="444"/>
      <c r="Q28" s="444"/>
      <c r="R28" s="444"/>
      <c r="S28" s="444"/>
      <c r="T28" s="444"/>
      <c r="U28" s="444"/>
      <c r="V28" s="444"/>
      <c r="W28" s="444"/>
      <c r="X28" s="444"/>
      <c r="Y28" s="444"/>
      <c r="Z28" s="444"/>
      <c r="AA28" s="444"/>
      <c r="AB28" s="444"/>
      <c r="AC28" s="444"/>
      <c r="AD28" s="444"/>
      <c r="AE28" s="444"/>
      <c r="AF28" s="444"/>
      <c r="AG28" s="444"/>
      <c r="AH28" s="444"/>
      <c r="AI28" s="444"/>
      <c r="AJ28" s="444"/>
      <c r="AK28" s="444"/>
      <c r="AL28" s="444"/>
      <c r="AM28" s="444"/>
      <c r="AN28" s="444"/>
      <c r="AO28" s="444"/>
      <c r="AP28" s="444"/>
      <c r="AQ28" s="444"/>
      <c r="AR28" s="444"/>
      <c r="AS28" s="444"/>
      <c r="AT28" s="444"/>
      <c r="AU28" s="444"/>
      <c r="AV28" s="444"/>
      <c r="AW28" s="444"/>
      <c r="AX28" s="444"/>
      <c r="AY28" s="444"/>
      <c r="AZ28" s="444"/>
      <c r="BA28" s="444"/>
      <c r="BB28" s="444"/>
    </row>
    <row collapsed="false" customFormat="true" customHeight="true" hidden="false" ht="12.6" outlineLevel="0" r="29" s="423">
      <c r="A29" s="444"/>
      <c r="B29" s="444"/>
      <c r="C29" s="444"/>
      <c r="D29" s="444"/>
      <c r="E29" s="444"/>
      <c r="F29" s="444"/>
      <c r="G29" s="444"/>
      <c r="H29" s="444"/>
      <c r="I29" s="444"/>
      <c r="J29" s="444"/>
      <c r="K29" s="444"/>
      <c r="L29" s="444"/>
      <c r="M29" s="444"/>
      <c r="N29" s="444"/>
      <c r="O29" s="444"/>
      <c r="P29" s="444"/>
      <c r="Q29" s="444"/>
      <c r="R29" s="444"/>
      <c r="S29" s="444"/>
      <c r="T29" s="444"/>
      <c r="U29" s="444"/>
      <c r="V29" s="444"/>
      <c r="W29" s="444"/>
      <c r="X29" s="444"/>
      <c r="Y29" s="444"/>
      <c r="Z29" s="444"/>
      <c r="AA29" s="444"/>
      <c r="AB29" s="444"/>
      <c r="AC29" s="444"/>
      <c r="AD29" s="444"/>
      <c r="AE29" s="444"/>
      <c r="AF29" s="444"/>
      <c r="AG29" s="444"/>
      <c r="AH29" s="444"/>
      <c r="AI29" s="444"/>
      <c r="AJ29" s="444"/>
      <c r="AK29" s="444"/>
      <c r="AL29" s="444"/>
      <c r="AM29" s="444"/>
      <c r="AN29" s="444"/>
      <c r="AO29" s="444"/>
      <c r="AP29" s="444"/>
      <c r="AQ29" s="444"/>
      <c r="AR29" s="444"/>
      <c r="AS29" s="444"/>
      <c r="AT29" s="444"/>
      <c r="AU29" s="444"/>
      <c r="AV29" s="444"/>
      <c r="AW29" s="444"/>
      <c r="AX29" s="444"/>
      <c r="AY29" s="444"/>
      <c r="AZ29" s="444"/>
      <c r="BA29" s="444"/>
      <c r="BB29" s="444"/>
    </row>
    <row collapsed="false" customFormat="true" customHeight="true" hidden="false" ht="12.6" outlineLevel="0" r="30" s="423">
      <c r="A30" s="422" t="s">
        <v>446</v>
      </c>
      <c r="B30" s="422"/>
      <c r="C30" s="422"/>
      <c r="D30" s="422"/>
      <c r="E30" s="422"/>
      <c r="F30" s="422"/>
      <c r="G30" s="422"/>
      <c r="H30" s="422"/>
      <c r="I30" s="422"/>
      <c r="J30" s="422"/>
      <c r="K30" s="422"/>
      <c r="L30" s="422"/>
      <c r="M30" s="422"/>
      <c r="N30" s="422"/>
      <c r="O30" s="422"/>
      <c r="P30" s="422"/>
      <c r="Q30" s="422"/>
      <c r="R30" s="422"/>
      <c r="S30" s="422"/>
      <c r="T30" s="422"/>
      <c r="U30" s="422"/>
      <c r="V30" s="422"/>
      <c r="W30" s="422"/>
      <c r="X30" s="422"/>
      <c r="Y30" s="422"/>
      <c r="Z30" s="422"/>
      <c r="AA30" s="422"/>
      <c r="AB30" s="422"/>
      <c r="AC30" s="422"/>
      <c r="AD30" s="422"/>
      <c r="AE30" s="422"/>
      <c r="AF30" s="422"/>
      <c r="AG30" s="422"/>
      <c r="AH30" s="422"/>
      <c r="AI30" s="422"/>
      <c r="AJ30" s="422"/>
      <c r="AK30" s="422"/>
      <c r="AL30" s="422"/>
      <c r="AM30" s="422"/>
      <c r="AN30" s="422"/>
      <c r="AO30" s="422"/>
      <c r="AP30" s="422"/>
      <c r="AQ30" s="422"/>
      <c r="AR30" s="422"/>
      <c r="AS30" s="422"/>
      <c r="AT30" s="422"/>
      <c r="AU30" s="422"/>
      <c r="AV30" s="422"/>
      <c r="AW30" s="422"/>
      <c r="AX30" s="422"/>
      <c r="AY30" s="422"/>
      <c r="AZ30" s="422"/>
      <c r="BA30" s="422"/>
      <c r="BB30" s="422"/>
    </row>
    <row collapsed="false" customFormat="true" customHeight="true" hidden="false" ht="12.6" outlineLevel="0" r="31" s="423">
      <c r="A31" s="444"/>
      <c r="B31" s="444"/>
      <c r="C31" s="444"/>
      <c r="D31" s="444"/>
      <c r="E31" s="444"/>
      <c r="F31" s="444"/>
      <c r="G31" s="444"/>
      <c r="H31" s="444"/>
      <c r="I31" s="444"/>
      <c r="J31" s="444"/>
      <c r="K31" s="444"/>
      <c r="L31" s="444"/>
      <c r="M31" s="444"/>
      <c r="N31" s="444"/>
      <c r="O31" s="444"/>
      <c r="P31" s="444"/>
      <c r="Q31" s="444"/>
      <c r="R31" s="444"/>
      <c r="S31" s="444"/>
      <c r="T31" s="444"/>
      <c r="U31" s="444"/>
      <c r="V31" s="444"/>
      <c r="W31" s="444"/>
      <c r="X31" s="444"/>
      <c r="Y31" s="444"/>
      <c r="Z31" s="444"/>
      <c r="AA31" s="444"/>
      <c r="AB31" s="444"/>
      <c r="AC31" s="444"/>
      <c r="AD31" s="444"/>
      <c r="AE31" s="444"/>
      <c r="AF31" s="444"/>
      <c r="AG31" s="444"/>
      <c r="AH31" s="444"/>
      <c r="AI31" s="444"/>
      <c r="AJ31" s="444"/>
      <c r="AK31" s="444"/>
      <c r="AL31" s="444"/>
      <c r="AM31" s="444"/>
      <c r="AN31" s="444"/>
      <c r="AO31" s="444"/>
      <c r="AP31" s="444"/>
      <c r="AQ31" s="444"/>
      <c r="AR31" s="444"/>
      <c r="AS31" s="444"/>
      <c r="AT31" s="444"/>
      <c r="AU31" s="444"/>
      <c r="AV31" s="444"/>
      <c r="AW31" s="444"/>
      <c r="AX31" s="444"/>
      <c r="AY31" s="444"/>
      <c r="AZ31" s="444"/>
      <c r="BA31" s="444"/>
      <c r="BB31" s="444"/>
    </row>
    <row collapsed="false" customFormat="true" customHeight="true" hidden="false" ht="12.6" outlineLevel="0" r="32" s="423">
      <c r="A32" s="444"/>
      <c r="B32" s="444"/>
      <c r="C32" s="444"/>
      <c r="D32" s="444"/>
      <c r="E32" s="444"/>
      <c r="F32" s="444"/>
      <c r="G32" s="444"/>
      <c r="H32" s="444"/>
      <c r="I32" s="444"/>
      <c r="J32" s="444"/>
      <c r="K32" s="444"/>
      <c r="L32" s="444"/>
      <c r="M32" s="444"/>
      <c r="N32" s="444"/>
      <c r="O32" s="444"/>
      <c r="P32" s="444"/>
      <c r="Q32" s="444"/>
      <c r="R32" s="444"/>
      <c r="S32" s="444"/>
      <c r="T32" s="444"/>
      <c r="U32" s="444"/>
      <c r="V32" s="444"/>
      <c r="W32" s="444"/>
      <c r="X32" s="444"/>
      <c r="Y32" s="444"/>
      <c r="Z32" s="444"/>
      <c r="AA32" s="444"/>
      <c r="AB32" s="444"/>
      <c r="AC32" s="444"/>
      <c r="AD32" s="444"/>
      <c r="AE32" s="444"/>
      <c r="AF32" s="444"/>
      <c r="AG32" s="444"/>
      <c r="AH32" s="444"/>
      <c r="AI32" s="444"/>
      <c r="AJ32" s="444"/>
      <c r="AK32" s="444"/>
      <c r="AL32" s="444"/>
      <c r="AM32" s="444"/>
      <c r="AN32" s="444"/>
      <c r="AO32" s="444"/>
      <c r="AP32" s="444"/>
      <c r="AQ32" s="444"/>
      <c r="AR32" s="444"/>
      <c r="AS32" s="444"/>
      <c r="AT32" s="444"/>
      <c r="AU32" s="444"/>
      <c r="AV32" s="444"/>
      <c r="AW32" s="444"/>
      <c r="AX32" s="444"/>
      <c r="AY32" s="444"/>
      <c r="AZ32" s="444"/>
      <c r="BA32" s="444"/>
      <c r="BB32" s="444"/>
    </row>
    <row collapsed="false" customFormat="true" customHeight="true" hidden="false" ht="12.6" outlineLevel="0" r="33" s="423">
      <c r="A33" s="422" t="s">
        <v>447</v>
      </c>
      <c r="B33" s="422"/>
      <c r="C33" s="422"/>
      <c r="D33" s="422"/>
      <c r="E33" s="422"/>
      <c r="F33" s="422"/>
      <c r="G33" s="422"/>
      <c r="H33" s="422"/>
      <c r="I33" s="422"/>
      <c r="J33" s="422"/>
      <c r="K33" s="422"/>
      <c r="L33" s="422"/>
      <c r="M33" s="422"/>
      <c r="N33" s="422"/>
      <c r="O33" s="422"/>
      <c r="P33" s="422"/>
      <c r="Q33" s="422"/>
      <c r="R33" s="422"/>
      <c r="S33" s="422"/>
      <c r="T33" s="422"/>
      <c r="U33" s="422"/>
      <c r="V33" s="422"/>
      <c r="W33" s="422"/>
      <c r="X33" s="422"/>
      <c r="Y33" s="422"/>
      <c r="Z33" s="422"/>
      <c r="AA33" s="422"/>
      <c r="AB33" s="422"/>
      <c r="AC33" s="422"/>
      <c r="AD33" s="422"/>
      <c r="AE33" s="422"/>
      <c r="AF33" s="422"/>
      <c r="AG33" s="422"/>
      <c r="AH33" s="422"/>
      <c r="AI33" s="422"/>
      <c r="AJ33" s="422"/>
      <c r="AK33" s="422"/>
      <c r="AL33" s="422"/>
      <c r="AM33" s="422"/>
      <c r="AN33" s="422"/>
      <c r="AO33" s="422"/>
      <c r="AP33" s="422"/>
      <c r="AQ33" s="422"/>
      <c r="AR33" s="422"/>
      <c r="AS33" s="422"/>
      <c r="AT33" s="422"/>
      <c r="AU33" s="422"/>
      <c r="AV33" s="422"/>
      <c r="AW33" s="422"/>
      <c r="AX33" s="422"/>
      <c r="AY33" s="422"/>
      <c r="AZ33" s="422"/>
      <c r="BA33" s="422"/>
      <c r="BB33" s="422"/>
    </row>
    <row collapsed="false" customFormat="true" customHeight="true" hidden="false" ht="12" outlineLevel="0" r="34" s="423">
      <c r="A34" s="443" t="s">
        <v>448</v>
      </c>
      <c r="B34" s="443"/>
      <c r="C34" s="443"/>
      <c r="D34" s="443"/>
      <c r="E34" s="443"/>
      <c r="F34" s="443"/>
      <c r="G34" s="443"/>
      <c r="H34" s="443"/>
      <c r="I34" s="443"/>
      <c r="J34" s="443"/>
      <c r="K34" s="443"/>
      <c r="L34" s="443"/>
      <c r="M34" s="443"/>
      <c r="N34" s="443"/>
      <c r="O34" s="443"/>
      <c r="P34" s="443"/>
      <c r="Q34" s="443"/>
      <c r="R34" s="443"/>
      <c r="S34" s="443"/>
      <c r="T34" s="443"/>
      <c r="U34" s="443"/>
      <c r="V34" s="443"/>
      <c r="W34" s="443"/>
      <c r="X34" s="443"/>
      <c r="Y34" s="443"/>
      <c r="Z34" s="443"/>
      <c r="AA34" s="443"/>
      <c r="AB34" s="443"/>
      <c r="AC34" s="443"/>
      <c r="AD34" s="443"/>
      <c r="AE34" s="443"/>
      <c r="AF34" s="443"/>
      <c r="AG34" s="443"/>
      <c r="AH34" s="443"/>
      <c r="AI34" s="443"/>
      <c r="AJ34" s="443"/>
      <c r="AK34" s="443"/>
      <c r="AL34" s="443"/>
      <c r="AM34" s="443"/>
      <c r="AN34" s="443"/>
      <c r="AO34" s="443"/>
      <c r="AP34" s="443"/>
      <c r="AQ34" s="443"/>
      <c r="AR34" s="443"/>
      <c r="AS34" s="443"/>
      <c r="AT34" s="443"/>
      <c r="AU34" s="443"/>
      <c r="AV34" s="443"/>
      <c r="AW34" s="443"/>
      <c r="AX34" s="443"/>
      <c r="AY34" s="443"/>
      <c r="AZ34" s="443"/>
      <c r="BA34" s="443"/>
      <c r="BB34" s="443"/>
    </row>
    <row collapsed="false" customFormat="true" customHeight="true" hidden="false" ht="12" outlineLevel="0" r="35" s="423">
      <c r="A35" s="444"/>
      <c r="B35" s="444"/>
      <c r="C35" s="444"/>
      <c r="D35" s="444"/>
      <c r="E35" s="444"/>
      <c r="F35" s="444"/>
      <c r="G35" s="444"/>
      <c r="H35" s="444"/>
      <c r="I35" s="444"/>
      <c r="J35" s="444"/>
      <c r="K35" s="444"/>
      <c r="L35" s="444"/>
      <c r="M35" s="444"/>
      <c r="N35" s="444"/>
      <c r="O35" s="444"/>
      <c r="P35" s="444"/>
      <c r="Q35" s="444"/>
      <c r="R35" s="444"/>
      <c r="S35" s="444"/>
      <c r="T35" s="444"/>
      <c r="U35" s="444"/>
      <c r="V35" s="444"/>
      <c r="W35" s="444"/>
      <c r="X35" s="444"/>
      <c r="Y35" s="444"/>
      <c r="Z35" s="444"/>
      <c r="AA35" s="444"/>
      <c r="AB35" s="444"/>
      <c r="AC35" s="444"/>
      <c r="AD35" s="444"/>
      <c r="AE35" s="444"/>
      <c r="AF35" s="444"/>
      <c r="AG35" s="444"/>
      <c r="AH35" s="444"/>
      <c r="AI35" s="444"/>
      <c r="AJ35" s="444"/>
      <c r="AK35" s="444"/>
      <c r="AL35" s="444"/>
      <c r="AM35" s="444"/>
      <c r="AN35" s="444"/>
      <c r="AO35" s="444"/>
      <c r="AP35" s="444"/>
      <c r="AQ35" s="444"/>
      <c r="AR35" s="444"/>
      <c r="AS35" s="444"/>
      <c r="AT35" s="444"/>
      <c r="AU35" s="444"/>
      <c r="AV35" s="444"/>
      <c r="AW35" s="444"/>
      <c r="AX35" s="444"/>
      <c r="AY35" s="444"/>
      <c r="AZ35" s="444"/>
      <c r="BA35" s="444"/>
      <c r="BB35" s="444"/>
    </row>
    <row collapsed="false" customFormat="true" customHeight="true" hidden="false" ht="12" outlineLevel="0" r="36" s="423">
      <c r="A36" s="422"/>
      <c r="B36" s="422"/>
      <c r="C36" s="422"/>
      <c r="D36" s="422"/>
      <c r="E36" s="422"/>
      <c r="F36" s="422"/>
      <c r="G36" s="422"/>
      <c r="H36" s="422"/>
      <c r="I36" s="422"/>
      <c r="J36" s="422"/>
      <c r="K36" s="422"/>
      <c r="L36" s="422"/>
      <c r="M36" s="422"/>
      <c r="N36" s="422"/>
      <c r="O36" s="422"/>
      <c r="P36" s="422"/>
      <c r="Q36" s="422"/>
      <c r="R36" s="422"/>
      <c r="S36" s="422"/>
      <c r="T36" s="422"/>
      <c r="U36" s="422"/>
      <c r="V36" s="422"/>
      <c r="W36" s="422"/>
      <c r="X36" s="422"/>
      <c r="Y36" s="422"/>
      <c r="Z36" s="422"/>
      <c r="AA36" s="422"/>
      <c r="AB36" s="422"/>
      <c r="AC36" s="422"/>
      <c r="AD36" s="422"/>
      <c r="AE36" s="422"/>
      <c r="AF36" s="422"/>
      <c r="AG36" s="422"/>
      <c r="AH36" s="422"/>
      <c r="AI36" s="422"/>
      <c r="AJ36" s="422"/>
      <c r="AK36" s="422"/>
      <c r="AL36" s="422"/>
      <c r="AM36" s="422"/>
      <c r="AN36" s="422"/>
      <c r="AO36" s="422"/>
      <c r="AP36" s="422"/>
      <c r="AQ36" s="422"/>
      <c r="AR36" s="422"/>
      <c r="AS36" s="422"/>
      <c r="AT36" s="422"/>
      <c r="AU36" s="422"/>
      <c r="AV36" s="422"/>
      <c r="AW36" s="422"/>
      <c r="AX36" s="422"/>
      <c r="AY36" s="422"/>
      <c r="AZ36" s="422"/>
      <c r="BA36" s="422"/>
      <c r="BB36" s="422"/>
    </row>
    <row collapsed="false" customFormat="false" customHeight="true" hidden="false" ht="12" outlineLevel="0" r="37">
      <c r="A37" s="442" t="s">
        <v>449</v>
      </c>
      <c r="B37" s="445"/>
      <c r="C37" s="445"/>
      <c r="D37" s="445"/>
      <c r="E37" s="445"/>
      <c r="F37" s="445"/>
      <c r="G37" s="445"/>
      <c r="H37" s="445"/>
      <c r="I37" s="445"/>
      <c r="J37" s="445"/>
      <c r="K37" s="445"/>
      <c r="L37" s="445"/>
      <c r="M37" s="445"/>
      <c r="N37" s="445"/>
      <c r="O37" s="445"/>
      <c r="P37" s="445"/>
      <c r="Q37" s="445"/>
      <c r="R37" s="445"/>
      <c r="S37" s="445"/>
      <c r="T37" s="445"/>
      <c r="U37" s="445"/>
      <c r="V37" s="445"/>
      <c r="W37" s="445"/>
      <c r="X37" s="445"/>
      <c r="Y37" s="445"/>
      <c r="Z37" s="445"/>
      <c r="AA37" s="445"/>
      <c r="AB37" s="445"/>
      <c r="AC37" s="445"/>
      <c r="AD37" s="445"/>
      <c r="AE37" s="445"/>
      <c r="AF37" s="445"/>
      <c r="AG37" s="445"/>
      <c r="AH37" s="445"/>
      <c r="AI37" s="445"/>
      <c r="AJ37" s="445"/>
      <c r="AK37" s="445"/>
      <c r="AL37" s="445"/>
      <c r="AM37" s="445"/>
      <c r="AN37" s="445"/>
      <c r="AO37" s="445"/>
      <c r="AP37" s="445"/>
      <c r="AQ37" s="445"/>
      <c r="AR37" s="445"/>
      <c r="AS37" s="445"/>
      <c r="AT37" s="445"/>
      <c r="AU37" s="445"/>
      <c r="AV37" s="445"/>
      <c r="AW37" s="445"/>
      <c r="AX37" s="445"/>
      <c r="AY37" s="445"/>
      <c r="AZ37" s="445"/>
      <c r="BA37" s="445"/>
      <c r="BB37" s="445"/>
    </row>
    <row collapsed="false" customFormat="true" customHeight="true" hidden="false" ht="12" outlineLevel="0" r="38" s="423">
      <c r="A38" s="424" t="s">
        <v>450</v>
      </c>
      <c r="B38" s="424"/>
      <c r="C38" s="424"/>
      <c r="D38" s="424"/>
      <c r="E38" s="424"/>
      <c r="F38" s="424"/>
      <c r="G38" s="424"/>
      <c r="H38" s="424"/>
      <c r="I38" s="424"/>
      <c r="J38" s="424"/>
      <c r="K38" s="424"/>
      <c r="L38" s="424"/>
      <c r="M38" s="424"/>
      <c r="N38" s="424"/>
      <c r="O38" s="424"/>
      <c r="P38" s="424"/>
      <c r="Q38" s="424"/>
      <c r="R38" s="424"/>
      <c r="S38" s="424"/>
      <c r="T38" s="424"/>
      <c r="U38" s="424"/>
      <c r="V38" s="424"/>
      <c r="W38" s="424"/>
      <c r="X38" s="424"/>
      <c r="Y38" s="424"/>
      <c r="Z38" s="424"/>
      <c r="AA38" s="424"/>
      <c r="AB38" s="424"/>
      <c r="AC38" s="424"/>
      <c r="AD38" s="424"/>
      <c r="AE38" s="424"/>
      <c r="AF38" s="424"/>
      <c r="AG38" s="424"/>
      <c r="AH38" s="424"/>
      <c r="AI38" s="424"/>
      <c r="AJ38" s="424"/>
      <c r="AK38" s="424"/>
      <c r="AL38" s="424"/>
      <c r="AM38" s="424"/>
      <c r="AN38" s="424"/>
      <c r="AO38" s="424"/>
      <c r="AP38" s="424"/>
      <c r="AQ38" s="424"/>
      <c r="AR38" s="424"/>
      <c r="AS38" s="424"/>
      <c r="AT38" s="424"/>
      <c r="AU38" s="424"/>
      <c r="AV38" s="424"/>
      <c r="AW38" s="424"/>
      <c r="AX38" s="424"/>
      <c r="AY38" s="424"/>
      <c r="AZ38" s="424"/>
      <c r="BA38" s="424"/>
      <c r="BB38" s="424"/>
    </row>
    <row collapsed="false" customFormat="true" customHeight="true" hidden="false" ht="12" outlineLevel="0" r="39" s="423">
      <c r="A39" s="446"/>
      <c r="B39" s="446"/>
      <c r="C39" s="446"/>
      <c r="D39" s="446"/>
      <c r="E39" s="446"/>
      <c r="F39" s="446"/>
      <c r="G39" s="446"/>
      <c r="H39" s="446"/>
      <c r="I39" s="446"/>
      <c r="J39" s="446"/>
      <c r="K39" s="446"/>
      <c r="L39" s="446"/>
      <c r="M39" s="446"/>
      <c r="N39" s="446"/>
      <c r="O39" s="446"/>
      <c r="P39" s="446"/>
      <c r="Q39" s="446"/>
      <c r="R39" s="446"/>
      <c r="S39" s="446"/>
      <c r="T39" s="446"/>
      <c r="U39" s="446"/>
      <c r="V39" s="446"/>
      <c r="W39" s="446"/>
      <c r="X39" s="446"/>
      <c r="Y39" s="446"/>
      <c r="Z39" s="446"/>
      <c r="AA39" s="446"/>
      <c r="AB39" s="446"/>
      <c r="AC39" s="446"/>
      <c r="AD39" s="446"/>
      <c r="AE39" s="446"/>
      <c r="AF39" s="446"/>
      <c r="AG39" s="446"/>
      <c r="AH39" s="446"/>
      <c r="AI39" s="446"/>
      <c r="AJ39" s="446"/>
      <c r="AK39" s="446"/>
      <c r="AL39" s="446"/>
      <c r="AM39" s="446"/>
      <c r="AN39" s="446"/>
      <c r="AO39" s="446"/>
      <c r="AP39" s="446"/>
      <c r="AQ39" s="446"/>
      <c r="AR39" s="446"/>
      <c r="AS39" s="446"/>
      <c r="AT39" s="446"/>
      <c r="AU39" s="446"/>
      <c r="AV39" s="446"/>
      <c r="AW39" s="446"/>
      <c r="AX39" s="446"/>
      <c r="AY39" s="446"/>
      <c r="AZ39" s="446"/>
      <c r="BA39" s="446"/>
      <c r="BB39" s="446"/>
    </row>
    <row collapsed="false" customFormat="true" customHeight="true" hidden="false" ht="12" outlineLevel="0" r="40" s="423">
      <c r="A40" s="446"/>
      <c r="B40" s="446"/>
      <c r="C40" s="446"/>
      <c r="D40" s="446"/>
      <c r="E40" s="446"/>
      <c r="F40" s="446"/>
      <c r="G40" s="446"/>
      <c r="H40" s="446"/>
      <c r="I40" s="446"/>
      <c r="J40" s="446"/>
      <c r="K40" s="446"/>
      <c r="L40" s="446"/>
      <c r="M40" s="446"/>
      <c r="N40" s="446"/>
      <c r="O40" s="446"/>
      <c r="P40" s="446"/>
      <c r="Q40" s="446"/>
      <c r="R40" s="446"/>
      <c r="S40" s="446"/>
      <c r="T40" s="446"/>
      <c r="U40" s="446"/>
      <c r="V40" s="446"/>
      <c r="W40" s="446"/>
      <c r="X40" s="446"/>
      <c r="Y40" s="446"/>
      <c r="Z40" s="446"/>
      <c r="AA40" s="446"/>
      <c r="AB40" s="446"/>
      <c r="AC40" s="446"/>
      <c r="AD40" s="446"/>
      <c r="AE40" s="446"/>
      <c r="AF40" s="446"/>
      <c r="AG40" s="446"/>
      <c r="AH40" s="446"/>
      <c r="AI40" s="446"/>
      <c r="AJ40" s="446"/>
      <c r="AK40" s="446"/>
      <c r="AL40" s="446"/>
      <c r="AM40" s="446"/>
      <c r="AN40" s="446"/>
      <c r="AO40" s="446"/>
      <c r="AP40" s="446"/>
      <c r="AQ40" s="446"/>
      <c r="AR40" s="446"/>
      <c r="AS40" s="446"/>
      <c r="AT40" s="446"/>
      <c r="AU40" s="446"/>
      <c r="AV40" s="446"/>
      <c r="AW40" s="446"/>
      <c r="AX40" s="446"/>
      <c r="AY40" s="446"/>
      <c r="AZ40" s="446"/>
      <c r="BA40" s="446"/>
      <c r="BB40" s="446"/>
    </row>
    <row collapsed="false" customFormat="true" customHeight="true" hidden="false" ht="12" outlineLevel="0" r="41" s="423">
      <c r="A41" s="446"/>
      <c r="B41" s="446"/>
      <c r="C41" s="446"/>
      <c r="D41" s="446"/>
      <c r="E41" s="446"/>
      <c r="F41" s="446"/>
      <c r="G41" s="446"/>
      <c r="H41" s="446"/>
      <c r="I41" s="446"/>
      <c r="J41" s="446"/>
      <c r="K41" s="446"/>
      <c r="L41" s="446"/>
      <c r="M41" s="446"/>
      <c r="N41" s="446"/>
      <c r="O41" s="446"/>
      <c r="P41" s="446"/>
      <c r="Q41" s="446"/>
      <c r="R41" s="446"/>
      <c r="S41" s="446"/>
      <c r="T41" s="446"/>
      <c r="U41" s="446"/>
      <c r="V41" s="446"/>
      <c r="W41" s="446"/>
      <c r="X41" s="446"/>
      <c r="Y41" s="446"/>
      <c r="Z41" s="446"/>
      <c r="AA41" s="446"/>
      <c r="AB41" s="446"/>
      <c r="AC41" s="446"/>
      <c r="AD41" s="446"/>
      <c r="AE41" s="446"/>
      <c r="AF41" s="446"/>
      <c r="AG41" s="446"/>
      <c r="AH41" s="446"/>
      <c r="AI41" s="446"/>
      <c r="AJ41" s="446"/>
      <c r="AK41" s="446"/>
      <c r="AL41" s="446"/>
      <c r="AM41" s="446"/>
      <c r="AN41" s="446"/>
      <c r="AO41" s="446"/>
      <c r="AP41" s="446"/>
      <c r="AQ41" s="446"/>
      <c r="AR41" s="446"/>
      <c r="AS41" s="446"/>
      <c r="AT41" s="446"/>
      <c r="AU41" s="446"/>
      <c r="AV41" s="446"/>
      <c r="AW41" s="446"/>
      <c r="AX41" s="446"/>
      <c r="AY41" s="446"/>
      <c r="AZ41" s="446"/>
      <c r="BA41" s="446"/>
      <c r="BB41" s="446"/>
    </row>
    <row collapsed="false" customFormat="true" customHeight="true" hidden="false" ht="12" outlineLevel="0" r="42" s="423">
      <c r="A42" s="447" t="s">
        <v>451</v>
      </c>
      <c r="B42" s="447"/>
      <c r="C42" s="447"/>
      <c r="D42" s="447"/>
      <c r="E42" s="447"/>
      <c r="F42" s="447"/>
      <c r="G42" s="447"/>
      <c r="H42" s="447"/>
      <c r="I42" s="447"/>
      <c r="J42" s="447"/>
      <c r="K42" s="447"/>
      <c r="L42" s="447"/>
      <c r="M42" s="447"/>
      <c r="N42" s="447"/>
      <c r="O42" s="447"/>
      <c r="P42" s="447"/>
      <c r="Q42" s="447"/>
      <c r="R42" s="447"/>
      <c r="S42" s="447"/>
      <c r="T42" s="447"/>
      <c r="U42" s="447"/>
      <c r="V42" s="447"/>
      <c r="W42" s="447"/>
      <c r="X42" s="447"/>
      <c r="Y42" s="447"/>
      <c r="Z42" s="447"/>
      <c r="AA42" s="447"/>
      <c r="AB42" s="447"/>
      <c r="AC42" s="447"/>
      <c r="AD42" s="447"/>
      <c r="AE42" s="447"/>
      <c r="AF42" s="447"/>
      <c r="AG42" s="447"/>
      <c r="AH42" s="447"/>
      <c r="AI42" s="447"/>
      <c r="AJ42" s="447"/>
      <c r="AK42" s="447"/>
      <c r="AL42" s="447"/>
      <c r="AM42" s="447"/>
      <c r="AN42" s="447"/>
      <c r="AO42" s="447"/>
      <c r="AP42" s="447"/>
      <c r="AQ42" s="447"/>
      <c r="AR42" s="447"/>
      <c r="AS42" s="447"/>
      <c r="AT42" s="447"/>
      <c r="AU42" s="447"/>
      <c r="AV42" s="447"/>
      <c r="AW42" s="447"/>
      <c r="AX42" s="447"/>
      <c r="AY42" s="447"/>
      <c r="AZ42" s="447"/>
      <c r="BA42" s="447"/>
      <c r="BB42" s="447"/>
    </row>
    <row collapsed="false" customFormat="true" customHeight="true" hidden="false" ht="12" outlineLevel="0" r="43" s="423">
      <c r="A43" s="446"/>
      <c r="B43" s="446"/>
      <c r="C43" s="446"/>
      <c r="D43" s="446"/>
      <c r="E43" s="446"/>
      <c r="F43" s="446"/>
      <c r="G43" s="446"/>
      <c r="H43" s="446"/>
      <c r="I43" s="446"/>
      <c r="J43" s="446"/>
      <c r="K43" s="446"/>
      <c r="L43" s="446"/>
      <c r="M43" s="446"/>
      <c r="N43" s="446"/>
      <c r="O43" s="446"/>
      <c r="P43" s="446"/>
      <c r="Q43" s="446"/>
      <c r="R43" s="446"/>
      <c r="S43" s="446"/>
      <c r="T43" s="446"/>
      <c r="U43" s="446"/>
      <c r="V43" s="446"/>
      <c r="W43" s="446"/>
      <c r="X43" s="446"/>
      <c r="Y43" s="446"/>
      <c r="Z43" s="446"/>
      <c r="AA43" s="446"/>
      <c r="AB43" s="446"/>
      <c r="AC43" s="446"/>
      <c r="AD43" s="446"/>
      <c r="AE43" s="446"/>
      <c r="AF43" s="446"/>
      <c r="AG43" s="446"/>
      <c r="AH43" s="446"/>
      <c r="AI43" s="446"/>
      <c r="AJ43" s="446"/>
      <c r="AK43" s="446"/>
      <c r="AL43" s="446"/>
      <c r="AM43" s="446"/>
      <c r="AN43" s="446"/>
      <c r="AO43" s="446"/>
      <c r="AP43" s="446"/>
      <c r="AQ43" s="446"/>
      <c r="AR43" s="446"/>
      <c r="AS43" s="446"/>
      <c r="AT43" s="446"/>
      <c r="AU43" s="446"/>
      <c r="AV43" s="446"/>
      <c r="AW43" s="446"/>
      <c r="AX43" s="446"/>
      <c r="AY43" s="446"/>
      <c r="AZ43" s="446"/>
      <c r="BA43" s="446"/>
      <c r="BB43" s="446"/>
    </row>
    <row collapsed="false" customFormat="true" customHeight="true" hidden="false" ht="12" outlineLevel="0" r="44" s="423">
      <c r="A44" s="446"/>
      <c r="B44" s="446"/>
      <c r="C44" s="446"/>
      <c r="D44" s="446"/>
      <c r="E44" s="446"/>
      <c r="F44" s="446"/>
      <c r="G44" s="446"/>
      <c r="H44" s="446"/>
      <c r="I44" s="446"/>
      <c r="J44" s="446"/>
      <c r="K44" s="446"/>
      <c r="L44" s="446"/>
      <c r="M44" s="446"/>
      <c r="N44" s="446"/>
      <c r="O44" s="446"/>
      <c r="P44" s="446"/>
      <c r="Q44" s="446"/>
      <c r="R44" s="446"/>
      <c r="S44" s="446"/>
      <c r="T44" s="446"/>
      <c r="U44" s="446"/>
      <c r="V44" s="446"/>
      <c r="W44" s="446"/>
      <c r="X44" s="446"/>
      <c r="Y44" s="446"/>
      <c r="Z44" s="446"/>
      <c r="AA44" s="446"/>
      <c r="AB44" s="446"/>
      <c r="AC44" s="446"/>
      <c r="AD44" s="446"/>
      <c r="AE44" s="446"/>
      <c r="AF44" s="446"/>
      <c r="AG44" s="446"/>
      <c r="AH44" s="446"/>
      <c r="AI44" s="446"/>
      <c r="AJ44" s="446"/>
      <c r="AK44" s="446"/>
      <c r="AL44" s="446"/>
      <c r="AM44" s="446"/>
      <c r="AN44" s="446"/>
      <c r="AO44" s="446"/>
      <c r="AP44" s="446"/>
      <c r="AQ44" s="446"/>
      <c r="AR44" s="446"/>
      <c r="AS44" s="446"/>
      <c r="AT44" s="446"/>
      <c r="AU44" s="446"/>
      <c r="AV44" s="446"/>
      <c r="AW44" s="446"/>
      <c r="AX44" s="446"/>
      <c r="AY44" s="446"/>
      <c r="AZ44" s="446"/>
      <c r="BA44" s="446"/>
      <c r="BB44" s="446"/>
    </row>
    <row collapsed="false" customFormat="true" customHeight="true" hidden="false" ht="12" outlineLevel="0" r="45" s="423">
      <c r="A45" s="446"/>
      <c r="B45" s="446"/>
      <c r="C45" s="446"/>
      <c r="D45" s="446"/>
      <c r="E45" s="446"/>
      <c r="F45" s="446"/>
      <c r="G45" s="446"/>
      <c r="H45" s="446"/>
      <c r="I45" s="446"/>
      <c r="J45" s="446"/>
      <c r="K45" s="446"/>
      <c r="L45" s="446"/>
      <c r="M45" s="446"/>
      <c r="N45" s="446"/>
      <c r="O45" s="446"/>
      <c r="P45" s="446"/>
      <c r="Q45" s="446"/>
      <c r="R45" s="446"/>
      <c r="S45" s="446"/>
      <c r="T45" s="446"/>
      <c r="U45" s="446"/>
      <c r="V45" s="446"/>
      <c r="W45" s="446"/>
      <c r="X45" s="446"/>
      <c r="Y45" s="446"/>
      <c r="Z45" s="446"/>
      <c r="AA45" s="446"/>
      <c r="AB45" s="446"/>
      <c r="AC45" s="446"/>
      <c r="AD45" s="446"/>
      <c r="AE45" s="446"/>
      <c r="AF45" s="446"/>
      <c r="AG45" s="446"/>
      <c r="AH45" s="446"/>
      <c r="AI45" s="446"/>
      <c r="AJ45" s="446"/>
      <c r="AK45" s="446"/>
      <c r="AL45" s="446"/>
      <c r="AM45" s="446"/>
      <c r="AN45" s="446"/>
      <c r="AO45" s="446"/>
      <c r="AP45" s="446"/>
      <c r="AQ45" s="446"/>
      <c r="AR45" s="446"/>
      <c r="AS45" s="446"/>
      <c r="AT45" s="446"/>
      <c r="AU45" s="446"/>
      <c r="AV45" s="446"/>
      <c r="AW45" s="446"/>
      <c r="AX45" s="446"/>
      <c r="AY45" s="446"/>
      <c r="AZ45" s="446"/>
      <c r="BA45" s="446"/>
      <c r="BB45" s="446"/>
    </row>
    <row collapsed="false" customFormat="true" customHeight="true" hidden="false" ht="12" outlineLevel="0" r="46" s="423">
      <c r="A46" s="446"/>
      <c r="B46" s="446"/>
      <c r="C46" s="446"/>
      <c r="D46" s="446"/>
      <c r="E46" s="446"/>
      <c r="F46" s="446"/>
      <c r="G46" s="446"/>
      <c r="H46" s="446"/>
      <c r="I46" s="446"/>
      <c r="J46" s="446"/>
      <c r="K46" s="446"/>
      <c r="L46" s="446"/>
      <c r="M46" s="446"/>
      <c r="N46" s="446"/>
      <c r="O46" s="446"/>
      <c r="P46" s="446"/>
      <c r="Q46" s="446"/>
      <c r="R46" s="446"/>
      <c r="S46" s="446"/>
      <c r="T46" s="446"/>
      <c r="U46" s="446"/>
      <c r="V46" s="446"/>
      <c r="W46" s="446"/>
      <c r="X46" s="446"/>
      <c r="Y46" s="446"/>
      <c r="Z46" s="446"/>
      <c r="AA46" s="446"/>
      <c r="AB46" s="446"/>
      <c r="AC46" s="446"/>
      <c r="AD46" s="446"/>
      <c r="AE46" s="446"/>
      <c r="AF46" s="446"/>
      <c r="AG46" s="446"/>
      <c r="AH46" s="446"/>
      <c r="AI46" s="446"/>
      <c r="AJ46" s="446"/>
      <c r="AK46" s="446"/>
      <c r="AL46" s="446"/>
      <c r="AM46" s="446"/>
      <c r="AN46" s="446"/>
      <c r="AO46" s="446"/>
      <c r="AP46" s="446"/>
      <c r="AQ46" s="446"/>
      <c r="AR46" s="446"/>
      <c r="AS46" s="446"/>
      <c r="AT46" s="446"/>
      <c r="AU46" s="446"/>
      <c r="AV46" s="446"/>
      <c r="AW46" s="446"/>
      <c r="AX46" s="446"/>
      <c r="AY46" s="446"/>
      <c r="AZ46" s="446"/>
      <c r="BA46" s="446"/>
      <c r="BB46" s="446"/>
    </row>
    <row collapsed="false" customFormat="true" customHeight="true" hidden="false" ht="12" outlineLevel="0" r="47" s="423">
      <c r="A47" s="446"/>
      <c r="B47" s="446"/>
      <c r="C47" s="446"/>
      <c r="D47" s="446"/>
      <c r="E47" s="446"/>
      <c r="F47" s="446"/>
      <c r="G47" s="446"/>
      <c r="H47" s="446"/>
      <c r="I47" s="446"/>
      <c r="J47" s="446"/>
      <c r="K47" s="446"/>
      <c r="L47" s="446"/>
      <c r="M47" s="446"/>
      <c r="N47" s="446"/>
      <c r="O47" s="446"/>
      <c r="P47" s="446"/>
      <c r="Q47" s="446"/>
      <c r="R47" s="446"/>
      <c r="S47" s="446"/>
      <c r="T47" s="446"/>
      <c r="U47" s="446"/>
      <c r="V47" s="446"/>
      <c r="W47" s="446"/>
      <c r="X47" s="446"/>
      <c r="Y47" s="446"/>
      <c r="Z47" s="446"/>
      <c r="AA47" s="446"/>
      <c r="AB47" s="446"/>
      <c r="AC47" s="446"/>
      <c r="AD47" s="446"/>
      <c r="AE47" s="446"/>
      <c r="AF47" s="446"/>
      <c r="AG47" s="446"/>
      <c r="AH47" s="446"/>
      <c r="AI47" s="446"/>
      <c r="AJ47" s="446"/>
      <c r="AK47" s="446"/>
      <c r="AL47" s="446"/>
      <c r="AM47" s="446"/>
      <c r="AN47" s="446"/>
      <c r="AO47" s="446"/>
      <c r="AP47" s="446"/>
      <c r="AQ47" s="446"/>
      <c r="AR47" s="446"/>
      <c r="AS47" s="446"/>
      <c r="AT47" s="446"/>
      <c r="AU47" s="446"/>
      <c r="AV47" s="446"/>
      <c r="AW47" s="446"/>
      <c r="AX47" s="446"/>
      <c r="AY47" s="446"/>
      <c r="AZ47" s="446"/>
      <c r="BA47" s="446"/>
      <c r="BB47" s="446"/>
    </row>
    <row collapsed="false" customFormat="true" customHeight="true" hidden="false" ht="12" outlineLevel="0" r="48" s="423">
      <c r="A48" s="416"/>
      <c r="B48" s="416"/>
      <c r="C48" s="416"/>
      <c r="D48" s="416"/>
      <c r="E48" s="416"/>
      <c r="F48" s="416"/>
      <c r="G48" s="416"/>
      <c r="H48" s="416"/>
      <c r="I48" s="416"/>
      <c r="J48" s="416"/>
      <c r="K48" s="416"/>
      <c r="L48" s="416"/>
      <c r="M48" s="416"/>
      <c r="N48" s="416"/>
      <c r="O48" s="416"/>
      <c r="P48" s="416"/>
      <c r="Q48" s="416"/>
      <c r="R48" s="416"/>
      <c r="S48" s="416"/>
      <c r="T48" s="416"/>
      <c r="U48" s="416"/>
      <c r="V48" s="416"/>
      <c r="W48" s="416"/>
      <c r="X48" s="416"/>
      <c r="Y48" s="416"/>
      <c r="Z48" s="416"/>
      <c r="AA48" s="416"/>
      <c r="AB48" s="416"/>
      <c r="AC48" s="416"/>
      <c r="AD48" s="416"/>
      <c r="AE48" s="416"/>
      <c r="AF48" s="416"/>
      <c r="AG48" s="416"/>
      <c r="AH48" s="416"/>
      <c r="AI48" s="416"/>
      <c r="AJ48" s="416"/>
      <c r="AK48" s="416"/>
      <c r="AL48" s="416"/>
      <c r="AM48" s="416"/>
      <c r="AN48" s="416"/>
      <c r="AO48" s="416"/>
      <c r="AP48" s="416"/>
      <c r="AQ48" s="416"/>
      <c r="AR48" s="416"/>
      <c r="AS48" s="416"/>
      <c r="AT48" s="416"/>
      <c r="AU48" s="416"/>
      <c r="AV48" s="416"/>
      <c r="AW48" s="416"/>
      <c r="AX48" s="416"/>
      <c r="AY48" s="416"/>
      <c r="AZ48" s="416"/>
      <c r="BA48" s="416"/>
      <c r="BB48" s="416"/>
    </row>
    <row collapsed="false" customFormat="false" customHeight="true" hidden="false" ht="12" outlineLevel="0" r="49">
      <c r="A49" s="408" t="s">
        <v>50</v>
      </c>
    </row>
    <row collapsed="false" customFormat="false" customHeight="true" hidden="false" ht="12" outlineLevel="0" r="50">
      <c r="A50" s="408" t="s">
        <v>420</v>
      </c>
      <c r="B50" s="409"/>
      <c r="C50" s="410" t="str">
        <f aca="false">$C$2</f>
        <v>Agro-eko Lovinobaňa, s.r.o.</v>
      </c>
      <c r="D50" s="410"/>
      <c r="E50" s="410"/>
      <c r="F50" s="410"/>
      <c r="G50" s="410"/>
      <c r="H50" s="410"/>
      <c r="I50" s="410"/>
      <c r="J50" s="410"/>
      <c r="K50" s="410"/>
      <c r="L50" s="410"/>
      <c r="M50" s="410"/>
      <c r="N50" s="410"/>
      <c r="O50" s="410"/>
      <c r="P50" s="410"/>
      <c r="Q50" s="410"/>
      <c r="R50" s="410"/>
      <c r="S50" s="410"/>
      <c r="T50" s="410"/>
      <c r="U50" s="410"/>
      <c r="V50" s="410"/>
      <c r="W50" s="410"/>
      <c r="X50" s="410"/>
      <c r="Y50" s="410"/>
      <c r="Z50" s="410"/>
      <c r="AB50" s="89" t="s">
        <v>28</v>
      </c>
      <c r="AD50" s="411" t="n">
        <f aca="false">$AD$2</f>
        <v>43979971</v>
      </c>
      <c r="AE50" s="411"/>
      <c r="AF50" s="411"/>
      <c r="AG50" s="411"/>
      <c r="AH50" s="411"/>
      <c r="AI50" s="411"/>
      <c r="AJ50" s="411"/>
      <c r="AK50" s="411"/>
      <c r="AL50" s="89" t="s">
        <v>29</v>
      </c>
      <c r="AN50" s="412" t="str">
        <f aca="false">$AN$2</f>
        <v>2022534844</v>
      </c>
      <c r="AO50" s="412"/>
      <c r="AP50" s="412"/>
      <c r="AQ50" s="412"/>
      <c r="AR50" s="412"/>
      <c r="AS50" s="412"/>
      <c r="AT50" s="412"/>
      <c r="AU50" s="412"/>
      <c r="AV50" s="412"/>
      <c r="AW50" s="412"/>
      <c r="AX50" s="412"/>
      <c r="AY50" s="412"/>
      <c r="AZ50" s="412"/>
      <c r="BA50" s="412"/>
      <c r="BB50" s="412"/>
    </row>
    <row collapsed="false" customFormat="false" customHeight="true" hidden="false" ht="12" outlineLevel="0" r="52">
      <c r="A52" s="442" t="s">
        <v>452</v>
      </c>
      <c r="B52" s="445"/>
      <c r="C52" s="445"/>
      <c r="D52" s="445"/>
      <c r="E52" s="445"/>
      <c r="F52" s="445"/>
      <c r="G52" s="445"/>
      <c r="H52" s="445"/>
      <c r="I52" s="445"/>
      <c r="J52" s="445"/>
      <c r="K52" s="445"/>
      <c r="L52" s="445"/>
      <c r="M52" s="445"/>
      <c r="N52" s="445"/>
      <c r="O52" s="445"/>
      <c r="P52" s="445"/>
      <c r="Q52" s="445"/>
      <c r="R52" s="445"/>
      <c r="S52" s="445"/>
      <c r="T52" s="445"/>
      <c r="U52" s="445"/>
      <c r="V52" s="445"/>
      <c r="W52" s="445"/>
      <c r="X52" s="445"/>
      <c r="Y52" s="445"/>
      <c r="Z52" s="445"/>
      <c r="AA52" s="445"/>
      <c r="AB52" s="445"/>
      <c r="AC52" s="445"/>
      <c r="AD52" s="445"/>
      <c r="AE52" s="445"/>
      <c r="AF52" s="445"/>
      <c r="AG52" s="445"/>
      <c r="AH52" s="445"/>
      <c r="AI52" s="445"/>
      <c r="AJ52" s="445"/>
      <c r="AK52" s="445"/>
      <c r="AL52" s="445"/>
      <c r="AM52" s="445"/>
      <c r="AN52" s="445"/>
      <c r="AO52" s="445"/>
      <c r="AP52" s="445"/>
      <c r="AQ52" s="445"/>
      <c r="AR52" s="445"/>
      <c r="AS52" s="445"/>
      <c r="AT52" s="445"/>
      <c r="AU52" s="445"/>
      <c r="AV52" s="445"/>
      <c r="AW52" s="445"/>
      <c r="AX52" s="445"/>
      <c r="AY52" s="445"/>
      <c r="AZ52" s="445"/>
      <c r="BA52" s="445"/>
      <c r="BB52" s="445"/>
    </row>
    <row collapsed="false" customFormat="true" customHeight="true" hidden="false" ht="409.5" outlineLevel="0" r="53" s="423">
      <c r="A53" s="448"/>
      <c r="B53" s="448"/>
      <c r="C53" s="448"/>
      <c r="D53" s="448"/>
      <c r="E53" s="448"/>
      <c r="F53" s="448"/>
      <c r="G53" s="448"/>
      <c r="H53" s="448"/>
      <c r="I53" s="448"/>
      <c r="J53" s="448"/>
      <c r="K53" s="448"/>
      <c r="L53" s="448"/>
      <c r="M53" s="448"/>
      <c r="N53" s="448"/>
      <c r="O53" s="448"/>
      <c r="P53" s="448"/>
      <c r="Q53" s="448"/>
      <c r="R53" s="448"/>
      <c r="S53" s="448"/>
      <c r="T53" s="448"/>
      <c r="U53" s="448"/>
      <c r="V53" s="448"/>
      <c r="W53" s="448"/>
      <c r="X53" s="448"/>
      <c r="Y53" s="448"/>
      <c r="Z53" s="448"/>
      <c r="AA53" s="448"/>
      <c r="AB53" s="448"/>
      <c r="AC53" s="448"/>
      <c r="AD53" s="448"/>
      <c r="AE53" s="448"/>
      <c r="AF53" s="448"/>
      <c r="AG53" s="448"/>
      <c r="AH53" s="448"/>
      <c r="AI53" s="448"/>
      <c r="AJ53" s="448"/>
      <c r="AK53" s="448"/>
      <c r="AL53" s="448"/>
      <c r="AM53" s="448"/>
      <c r="AN53" s="448"/>
      <c r="AO53" s="448"/>
      <c r="AP53" s="448"/>
      <c r="AQ53" s="448"/>
      <c r="AR53" s="448"/>
      <c r="AS53" s="448"/>
      <c r="AT53" s="448"/>
      <c r="AU53" s="448"/>
      <c r="AV53" s="448"/>
      <c r="AW53" s="448"/>
      <c r="AX53" s="448"/>
      <c r="AY53" s="448"/>
      <c r="AZ53" s="448"/>
      <c r="BA53" s="448"/>
      <c r="BB53" s="448"/>
    </row>
    <row collapsed="false" customFormat="true" customHeight="true" hidden="false" ht="409.5" outlineLevel="0" r="54" s="423">
      <c r="A54" s="448"/>
      <c r="B54" s="448"/>
      <c r="C54" s="448"/>
      <c r="D54" s="448"/>
      <c r="E54" s="448"/>
      <c r="F54" s="448"/>
      <c r="G54" s="448"/>
      <c r="H54" s="448"/>
      <c r="I54" s="448"/>
      <c r="J54" s="448"/>
      <c r="K54" s="448"/>
      <c r="L54" s="448"/>
      <c r="M54" s="448"/>
      <c r="N54" s="448"/>
      <c r="O54" s="448"/>
      <c r="P54" s="448"/>
      <c r="Q54" s="448"/>
      <c r="R54" s="448"/>
      <c r="S54" s="448"/>
      <c r="T54" s="448"/>
      <c r="U54" s="448"/>
      <c r="V54" s="448"/>
      <c r="W54" s="448"/>
      <c r="X54" s="448"/>
      <c r="Y54" s="448"/>
      <c r="Z54" s="448"/>
      <c r="AA54" s="448"/>
      <c r="AB54" s="448"/>
      <c r="AC54" s="448"/>
      <c r="AD54" s="448"/>
      <c r="AE54" s="448"/>
      <c r="AF54" s="448"/>
      <c r="AG54" s="448"/>
      <c r="AH54" s="448"/>
      <c r="AI54" s="448"/>
      <c r="AJ54" s="448"/>
      <c r="AK54" s="448"/>
      <c r="AL54" s="448"/>
      <c r="AM54" s="448"/>
      <c r="AN54" s="448"/>
      <c r="AO54" s="448"/>
      <c r="AP54" s="448"/>
      <c r="AQ54" s="448"/>
      <c r="AR54" s="448"/>
      <c r="AS54" s="448"/>
      <c r="AT54" s="448"/>
      <c r="AU54" s="448"/>
      <c r="AV54" s="448"/>
      <c r="AW54" s="448"/>
      <c r="AX54" s="448"/>
      <c r="AY54" s="448"/>
      <c r="AZ54" s="448"/>
      <c r="BA54" s="448"/>
      <c r="BB54" s="448"/>
    </row>
    <row collapsed="false" customFormat="true" customHeight="true" hidden="false" ht="369" outlineLevel="0" r="55" s="423">
      <c r="A55" s="448"/>
      <c r="B55" s="448"/>
      <c r="C55" s="448"/>
      <c r="D55" s="448"/>
      <c r="E55" s="448"/>
      <c r="F55" s="448"/>
      <c r="G55" s="448"/>
      <c r="H55" s="448"/>
      <c r="I55" s="448"/>
      <c r="J55" s="448"/>
      <c r="K55" s="448"/>
      <c r="L55" s="448"/>
      <c r="M55" s="448"/>
      <c r="N55" s="448"/>
      <c r="O55" s="448"/>
      <c r="P55" s="448"/>
      <c r="Q55" s="448"/>
      <c r="R55" s="448"/>
      <c r="S55" s="448"/>
      <c r="T55" s="448"/>
      <c r="U55" s="448"/>
      <c r="V55" s="448"/>
      <c r="W55" s="448"/>
      <c r="X55" s="448"/>
      <c r="Y55" s="448"/>
      <c r="Z55" s="448"/>
      <c r="AA55" s="448"/>
      <c r="AB55" s="448"/>
      <c r="AC55" s="448"/>
      <c r="AD55" s="448"/>
      <c r="AE55" s="448"/>
      <c r="AF55" s="448"/>
      <c r="AG55" s="448"/>
      <c r="AH55" s="448"/>
      <c r="AI55" s="448"/>
      <c r="AJ55" s="448"/>
      <c r="AK55" s="448"/>
      <c r="AL55" s="448"/>
      <c r="AM55" s="448"/>
      <c r="AN55" s="448"/>
      <c r="AO55" s="448"/>
      <c r="AP55" s="448"/>
      <c r="AQ55" s="448"/>
      <c r="AR55" s="448"/>
      <c r="AS55" s="448"/>
      <c r="AT55" s="448"/>
      <c r="AU55" s="448"/>
      <c r="AV55" s="448"/>
      <c r="AW55" s="448"/>
      <c r="AX55" s="448"/>
      <c r="AY55" s="448"/>
      <c r="AZ55" s="448"/>
      <c r="BA55" s="448"/>
      <c r="BB55" s="448"/>
    </row>
    <row collapsed="false" customFormat="true" customHeight="true" hidden="false" ht="409.5" outlineLevel="0" r="56" s="423">
      <c r="A56" s="448"/>
      <c r="B56" s="448"/>
      <c r="C56" s="448"/>
      <c r="D56" s="448"/>
      <c r="E56" s="448"/>
      <c r="F56" s="448"/>
      <c r="G56" s="448"/>
      <c r="H56" s="448"/>
      <c r="I56" s="448"/>
      <c r="J56" s="448"/>
      <c r="K56" s="448"/>
      <c r="L56" s="448"/>
      <c r="M56" s="448"/>
      <c r="N56" s="448"/>
      <c r="O56" s="448"/>
      <c r="P56" s="448"/>
      <c r="Q56" s="448"/>
      <c r="R56" s="448"/>
      <c r="S56" s="448"/>
      <c r="T56" s="448"/>
      <c r="U56" s="448"/>
      <c r="V56" s="448"/>
      <c r="W56" s="448"/>
      <c r="X56" s="448"/>
      <c r="Y56" s="448"/>
      <c r="Z56" s="448"/>
      <c r="AA56" s="448"/>
      <c r="AB56" s="448"/>
      <c r="AC56" s="448"/>
      <c r="AD56" s="448"/>
      <c r="AE56" s="448"/>
      <c r="AF56" s="448"/>
      <c r="AG56" s="448"/>
      <c r="AH56" s="448"/>
      <c r="AI56" s="448"/>
      <c r="AJ56" s="448"/>
      <c r="AK56" s="448"/>
      <c r="AL56" s="448"/>
      <c r="AM56" s="448"/>
      <c r="AN56" s="448"/>
      <c r="AO56" s="448"/>
      <c r="AP56" s="448"/>
      <c r="AQ56" s="448"/>
      <c r="AR56" s="448"/>
      <c r="AS56" s="448"/>
      <c r="AT56" s="448"/>
      <c r="AU56" s="448"/>
      <c r="AV56" s="448"/>
      <c r="AW56" s="448"/>
      <c r="AX56" s="448"/>
      <c r="AY56" s="448"/>
      <c r="AZ56" s="448"/>
      <c r="BA56" s="448"/>
      <c r="BB56" s="448"/>
    </row>
    <row collapsed="false" customFormat="true" customHeight="true" hidden="false" ht="409.5" outlineLevel="0" r="57" s="423">
      <c r="A57" s="448"/>
      <c r="B57" s="448"/>
      <c r="C57" s="448"/>
      <c r="D57" s="448"/>
      <c r="E57" s="448"/>
      <c r="F57" s="448"/>
      <c r="G57" s="448"/>
      <c r="H57" s="448"/>
      <c r="I57" s="448"/>
      <c r="J57" s="448"/>
      <c r="K57" s="448"/>
      <c r="L57" s="448"/>
      <c r="M57" s="448"/>
      <c r="N57" s="448"/>
      <c r="O57" s="448"/>
      <c r="P57" s="448"/>
      <c r="Q57" s="448"/>
      <c r="R57" s="448"/>
      <c r="S57" s="448"/>
      <c r="T57" s="448"/>
      <c r="U57" s="448"/>
      <c r="V57" s="448"/>
      <c r="W57" s="448"/>
      <c r="X57" s="448"/>
      <c r="Y57" s="448"/>
      <c r="Z57" s="448"/>
      <c r="AA57" s="448"/>
      <c r="AB57" s="448"/>
      <c r="AC57" s="448"/>
      <c r="AD57" s="448"/>
      <c r="AE57" s="448"/>
      <c r="AF57" s="448"/>
      <c r="AG57" s="448"/>
      <c r="AH57" s="448"/>
      <c r="AI57" s="448"/>
      <c r="AJ57" s="448"/>
      <c r="AK57" s="448"/>
      <c r="AL57" s="448"/>
      <c r="AM57" s="448"/>
      <c r="AN57" s="448"/>
      <c r="AO57" s="448"/>
      <c r="AP57" s="448"/>
      <c r="AQ57" s="448"/>
      <c r="AR57" s="448"/>
      <c r="AS57" s="448"/>
      <c r="AT57" s="448"/>
      <c r="AU57" s="448"/>
      <c r="AV57" s="448"/>
      <c r="AW57" s="448"/>
      <c r="AX57" s="448"/>
      <c r="AY57" s="448"/>
      <c r="AZ57" s="448"/>
      <c r="BA57" s="448"/>
      <c r="BB57" s="448"/>
    </row>
    <row collapsed="false" customFormat="true" customHeight="true" hidden="false" ht="409.5" outlineLevel="0" r="58" s="423">
      <c r="A58" s="448"/>
      <c r="B58" s="448"/>
      <c r="C58" s="448"/>
      <c r="D58" s="448"/>
      <c r="E58" s="448"/>
      <c r="F58" s="448"/>
      <c r="G58" s="448"/>
      <c r="H58" s="448"/>
      <c r="I58" s="448"/>
      <c r="J58" s="448"/>
      <c r="K58" s="448"/>
      <c r="L58" s="448"/>
      <c r="M58" s="448"/>
      <c r="N58" s="448"/>
      <c r="O58" s="448"/>
      <c r="P58" s="448"/>
      <c r="Q58" s="448"/>
      <c r="R58" s="448"/>
      <c r="S58" s="448"/>
      <c r="T58" s="448"/>
      <c r="U58" s="448"/>
      <c r="V58" s="448"/>
      <c r="W58" s="448"/>
      <c r="X58" s="448"/>
      <c r="Y58" s="448"/>
      <c r="Z58" s="448"/>
      <c r="AA58" s="448"/>
      <c r="AB58" s="448"/>
      <c r="AC58" s="448"/>
      <c r="AD58" s="448"/>
      <c r="AE58" s="448"/>
      <c r="AF58" s="448"/>
      <c r="AG58" s="448"/>
      <c r="AH58" s="448"/>
      <c r="AI58" s="448"/>
      <c r="AJ58" s="448"/>
      <c r="AK58" s="448"/>
      <c r="AL58" s="448"/>
      <c r="AM58" s="448"/>
      <c r="AN58" s="448"/>
      <c r="AO58" s="448"/>
      <c r="AP58" s="448"/>
      <c r="AQ58" s="448"/>
      <c r="AR58" s="448"/>
      <c r="AS58" s="448"/>
      <c r="AT58" s="448"/>
      <c r="AU58" s="448"/>
      <c r="AV58" s="448"/>
      <c r="AW58" s="448"/>
      <c r="AX58" s="448"/>
      <c r="AY58" s="448"/>
      <c r="AZ58" s="448"/>
      <c r="BA58" s="448"/>
      <c r="BB58" s="448"/>
    </row>
    <row collapsed="false" customFormat="true" customHeight="true" hidden="false" ht="322.5" outlineLevel="0" r="59" s="423">
      <c r="A59" s="448"/>
      <c r="B59" s="448"/>
      <c r="C59" s="448"/>
      <c r="D59" s="448"/>
      <c r="E59" s="448"/>
      <c r="F59" s="448"/>
      <c r="G59" s="448"/>
      <c r="H59" s="448"/>
      <c r="I59" s="448"/>
      <c r="J59" s="448"/>
      <c r="K59" s="448"/>
      <c r="L59" s="448"/>
      <c r="M59" s="448"/>
      <c r="N59" s="448"/>
      <c r="O59" s="448"/>
      <c r="P59" s="448"/>
      <c r="Q59" s="448"/>
      <c r="R59" s="448"/>
      <c r="S59" s="448"/>
      <c r="T59" s="448"/>
      <c r="U59" s="448"/>
      <c r="V59" s="448"/>
      <c r="W59" s="448"/>
      <c r="X59" s="448"/>
      <c r="Y59" s="448"/>
      <c r="Z59" s="448"/>
      <c r="AA59" s="448"/>
      <c r="AB59" s="448"/>
      <c r="AC59" s="448"/>
      <c r="AD59" s="448"/>
      <c r="AE59" s="448"/>
      <c r="AF59" s="448"/>
      <c r="AG59" s="448"/>
      <c r="AH59" s="448"/>
      <c r="AI59" s="448"/>
      <c r="AJ59" s="448"/>
      <c r="AK59" s="448"/>
      <c r="AL59" s="448"/>
      <c r="AM59" s="448"/>
      <c r="AN59" s="448"/>
      <c r="AO59" s="448"/>
      <c r="AP59" s="448"/>
      <c r="AQ59" s="448"/>
      <c r="AR59" s="448"/>
      <c r="AS59" s="448"/>
      <c r="AT59" s="448"/>
      <c r="AU59" s="448"/>
      <c r="AV59" s="448"/>
      <c r="AW59" s="448"/>
      <c r="AX59" s="448"/>
      <c r="AY59" s="448"/>
      <c r="AZ59" s="448"/>
      <c r="BA59" s="448"/>
      <c r="BB59" s="448"/>
    </row>
    <row collapsed="false" customFormat="true" customHeight="true" hidden="false" ht="409.5" outlineLevel="0" r="60" s="423">
      <c r="A60" s="448"/>
      <c r="B60" s="448"/>
      <c r="C60" s="448"/>
      <c r="D60" s="448"/>
      <c r="E60" s="448"/>
      <c r="F60" s="448"/>
      <c r="G60" s="448"/>
      <c r="H60" s="448"/>
      <c r="I60" s="448"/>
      <c r="J60" s="448"/>
      <c r="K60" s="448"/>
      <c r="L60" s="448"/>
      <c r="M60" s="448"/>
      <c r="N60" s="448"/>
      <c r="O60" s="448"/>
      <c r="P60" s="448"/>
      <c r="Q60" s="448"/>
      <c r="R60" s="448"/>
      <c r="S60" s="448"/>
      <c r="T60" s="448"/>
      <c r="U60" s="448"/>
      <c r="V60" s="448"/>
      <c r="W60" s="448"/>
      <c r="X60" s="448"/>
      <c r="Y60" s="448"/>
      <c r="Z60" s="448"/>
      <c r="AA60" s="448"/>
      <c r="AB60" s="448"/>
      <c r="AC60" s="448"/>
      <c r="AD60" s="448"/>
      <c r="AE60" s="448"/>
      <c r="AF60" s="448"/>
      <c r="AG60" s="448"/>
      <c r="AH60" s="448"/>
      <c r="AI60" s="448"/>
      <c r="AJ60" s="448"/>
      <c r="AK60" s="448"/>
      <c r="AL60" s="448"/>
      <c r="AM60" s="448"/>
      <c r="AN60" s="448"/>
      <c r="AO60" s="448"/>
      <c r="AP60" s="448"/>
      <c r="AQ60" s="448"/>
      <c r="AR60" s="448"/>
      <c r="AS60" s="448"/>
      <c r="AT60" s="448"/>
      <c r="AU60" s="448"/>
      <c r="AV60" s="448"/>
      <c r="AW60" s="448"/>
      <c r="AX60" s="448"/>
      <c r="AY60" s="448"/>
      <c r="AZ60" s="448"/>
      <c r="BA60" s="448"/>
      <c r="BB60" s="448"/>
    </row>
    <row collapsed="false" customFormat="true" customHeight="true" hidden="false" ht="101.25" outlineLevel="0" r="61" s="423">
      <c r="A61" s="449"/>
      <c r="B61" s="449"/>
      <c r="C61" s="449"/>
      <c r="D61" s="449"/>
      <c r="E61" s="449"/>
      <c r="F61" s="449"/>
      <c r="G61" s="449"/>
      <c r="H61" s="449"/>
      <c r="I61" s="449"/>
      <c r="J61" s="449"/>
      <c r="K61" s="449"/>
      <c r="L61" s="449"/>
      <c r="M61" s="449"/>
      <c r="N61" s="449"/>
      <c r="O61" s="449"/>
      <c r="P61" s="449"/>
      <c r="Q61" s="449"/>
      <c r="R61" s="449"/>
      <c r="S61" s="449"/>
      <c r="T61" s="449"/>
      <c r="U61" s="449"/>
      <c r="V61" s="449"/>
      <c r="W61" s="449"/>
      <c r="X61" s="449"/>
      <c r="Y61" s="449"/>
      <c r="Z61" s="449"/>
      <c r="AA61" s="449"/>
      <c r="AB61" s="449"/>
      <c r="AC61" s="449"/>
      <c r="AD61" s="449"/>
      <c r="AE61" s="449"/>
      <c r="AF61" s="449"/>
      <c r="AG61" s="449"/>
      <c r="AH61" s="449"/>
      <c r="AI61" s="449"/>
      <c r="AJ61" s="449"/>
      <c r="AK61" s="449"/>
      <c r="AL61" s="449"/>
      <c r="AM61" s="449"/>
      <c r="AN61" s="449"/>
      <c r="AO61" s="449"/>
      <c r="AP61" s="449"/>
      <c r="AQ61" s="449"/>
      <c r="AR61" s="449"/>
      <c r="AS61" s="449"/>
      <c r="AT61" s="449"/>
      <c r="AU61" s="449"/>
      <c r="AV61" s="449"/>
      <c r="AW61" s="449"/>
      <c r="AX61" s="449"/>
      <c r="AY61" s="449"/>
      <c r="AZ61" s="449"/>
      <c r="BA61" s="449"/>
      <c r="BB61" s="449"/>
      <c r="BC61" s="449"/>
    </row>
    <row collapsed="false" customFormat="true" customHeight="true" hidden="false" ht="12.6" outlineLevel="0" r="62" s="423">
      <c r="A62" s="448"/>
      <c r="B62" s="450"/>
      <c r="C62" s="450"/>
      <c r="D62" s="450"/>
      <c r="E62" s="450"/>
      <c r="F62" s="450"/>
      <c r="G62" s="450"/>
      <c r="H62" s="450"/>
      <c r="I62" s="450"/>
      <c r="J62" s="450"/>
      <c r="K62" s="450"/>
      <c r="L62" s="450"/>
      <c r="M62" s="450"/>
      <c r="N62" s="450"/>
      <c r="O62" s="450"/>
      <c r="P62" s="450"/>
      <c r="Q62" s="450"/>
      <c r="R62" s="450"/>
      <c r="S62" s="450"/>
      <c r="T62" s="450"/>
      <c r="U62" s="450"/>
      <c r="V62" s="450"/>
      <c r="W62" s="450"/>
      <c r="X62" s="450"/>
      <c r="Y62" s="450"/>
      <c r="Z62" s="450"/>
      <c r="AA62" s="450"/>
      <c r="AB62" s="450"/>
      <c r="AC62" s="450"/>
      <c r="AD62" s="450"/>
      <c r="AE62" s="450"/>
      <c r="AF62" s="450"/>
      <c r="AG62" s="450"/>
      <c r="AH62" s="450"/>
      <c r="AI62" s="450"/>
      <c r="AJ62" s="450"/>
      <c r="AK62" s="450"/>
      <c r="AL62" s="450"/>
      <c r="AM62" s="450"/>
      <c r="AN62" s="450"/>
      <c r="AO62" s="450"/>
      <c r="AP62" s="450"/>
      <c r="AQ62" s="450"/>
      <c r="AR62" s="450"/>
      <c r="AS62" s="450"/>
      <c r="AT62" s="450"/>
      <c r="AU62" s="450"/>
      <c r="AV62" s="450"/>
      <c r="AW62" s="450"/>
      <c r="AX62" s="450"/>
      <c r="AY62" s="450"/>
      <c r="AZ62" s="450"/>
      <c r="BA62" s="450"/>
      <c r="BB62" s="450"/>
    </row>
    <row collapsed="false" customFormat="true" customHeight="true" hidden="false" ht="12.6" outlineLevel="0" r="63" s="423">
      <c r="A63" s="451"/>
      <c r="B63" s="451"/>
      <c r="C63" s="451"/>
      <c r="D63" s="451"/>
      <c r="E63" s="451"/>
      <c r="F63" s="451"/>
      <c r="G63" s="451"/>
      <c r="H63" s="451"/>
      <c r="I63" s="451"/>
      <c r="J63" s="451"/>
      <c r="K63" s="451"/>
      <c r="L63" s="451"/>
      <c r="M63" s="451"/>
      <c r="N63" s="451"/>
      <c r="O63" s="451"/>
      <c r="P63" s="451"/>
      <c r="Q63" s="451"/>
      <c r="R63" s="451"/>
      <c r="S63" s="451"/>
      <c r="T63" s="451"/>
      <c r="U63" s="451"/>
      <c r="V63" s="451"/>
      <c r="W63" s="451"/>
      <c r="X63" s="451"/>
      <c r="Y63" s="451"/>
      <c r="Z63" s="451"/>
      <c r="AA63" s="451"/>
      <c r="AB63" s="451"/>
      <c r="AC63" s="451"/>
      <c r="AD63" s="451"/>
      <c r="AE63" s="451"/>
      <c r="AF63" s="451"/>
      <c r="AG63" s="451"/>
      <c r="AH63" s="451"/>
      <c r="AI63" s="451"/>
      <c r="AJ63" s="451"/>
      <c r="AK63" s="451"/>
      <c r="AL63" s="451"/>
      <c r="AM63" s="451"/>
      <c r="AN63" s="451"/>
      <c r="AO63" s="451"/>
      <c r="AP63" s="451"/>
      <c r="AQ63" s="451"/>
      <c r="AR63" s="451"/>
      <c r="AS63" s="451"/>
      <c r="AT63" s="451"/>
      <c r="AU63" s="451"/>
      <c r="AV63" s="451"/>
      <c r="AW63" s="451"/>
      <c r="AX63" s="451"/>
      <c r="AY63" s="451"/>
      <c r="AZ63" s="451"/>
      <c r="BA63" s="451"/>
      <c r="BB63" s="451"/>
    </row>
    <row collapsed="false" customFormat="true" customHeight="true" hidden="false" ht="12.6" outlineLevel="0" r="64" s="423">
      <c r="A64" s="451"/>
      <c r="B64" s="451"/>
      <c r="C64" s="451"/>
      <c r="D64" s="451"/>
      <c r="E64" s="451"/>
      <c r="F64" s="451"/>
      <c r="G64" s="451"/>
      <c r="H64" s="451"/>
      <c r="I64" s="451"/>
      <c r="J64" s="451"/>
      <c r="K64" s="451"/>
      <c r="L64" s="451"/>
      <c r="M64" s="451"/>
      <c r="N64" s="451"/>
      <c r="O64" s="451"/>
      <c r="P64" s="451"/>
      <c r="Q64" s="451"/>
      <c r="R64" s="451"/>
      <c r="S64" s="451"/>
      <c r="T64" s="451"/>
      <c r="U64" s="451"/>
      <c r="V64" s="451"/>
      <c r="W64" s="451"/>
      <c r="X64" s="451"/>
      <c r="Y64" s="451"/>
      <c r="Z64" s="451"/>
      <c r="AA64" s="451"/>
      <c r="AB64" s="451"/>
      <c r="AC64" s="451"/>
      <c r="AD64" s="451"/>
      <c r="AE64" s="451"/>
      <c r="AF64" s="451"/>
      <c r="AG64" s="451"/>
      <c r="AH64" s="451"/>
      <c r="AI64" s="451"/>
      <c r="AJ64" s="451"/>
      <c r="AK64" s="451"/>
      <c r="AL64" s="451"/>
      <c r="AM64" s="451"/>
      <c r="AN64" s="451"/>
      <c r="AO64" s="451"/>
      <c r="AP64" s="451"/>
      <c r="AQ64" s="451"/>
      <c r="AR64" s="451"/>
      <c r="AS64" s="451"/>
      <c r="AT64" s="451"/>
      <c r="AU64" s="451"/>
      <c r="AV64" s="451"/>
      <c r="AW64" s="451"/>
      <c r="AX64" s="451"/>
      <c r="AY64" s="451"/>
      <c r="AZ64" s="451"/>
      <c r="BA64" s="451"/>
      <c r="BB64" s="451"/>
    </row>
    <row collapsed="false" customFormat="true" customHeight="true" hidden="false" ht="12.6" outlineLevel="0" r="65" s="423">
      <c r="A65" s="449"/>
      <c r="B65" s="449"/>
      <c r="C65" s="449"/>
      <c r="D65" s="449"/>
      <c r="E65" s="449"/>
      <c r="F65" s="449"/>
      <c r="G65" s="449"/>
      <c r="H65" s="449"/>
      <c r="I65" s="449"/>
      <c r="J65" s="449"/>
      <c r="K65" s="449"/>
      <c r="L65" s="449"/>
      <c r="M65" s="449"/>
      <c r="N65" s="449"/>
      <c r="O65" s="449"/>
      <c r="P65" s="449"/>
      <c r="Q65" s="449"/>
      <c r="R65" s="449"/>
      <c r="S65" s="449"/>
      <c r="T65" s="449"/>
      <c r="U65" s="449"/>
      <c r="V65" s="449"/>
      <c r="W65" s="449"/>
      <c r="X65" s="449"/>
      <c r="Y65" s="449"/>
      <c r="Z65" s="449"/>
      <c r="AA65" s="449"/>
      <c r="AB65" s="449"/>
      <c r="AC65" s="449"/>
      <c r="AD65" s="449"/>
      <c r="AE65" s="449"/>
      <c r="AF65" s="449"/>
      <c r="AG65" s="449"/>
      <c r="AH65" s="449"/>
      <c r="AI65" s="449"/>
      <c r="AJ65" s="449"/>
      <c r="AK65" s="449"/>
      <c r="AL65" s="449"/>
      <c r="AM65" s="449"/>
      <c r="AN65" s="449"/>
      <c r="AO65" s="449"/>
      <c r="AP65" s="449"/>
      <c r="AQ65" s="449"/>
      <c r="AR65" s="449"/>
      <c r="AS65" s="449"/>
      <c r="AT65" s="449"/>
      <c r="AU65" s="449"/>
      <c r="AV65" s="449"/>
      <c r="AW65" s="449"/>
      <c r="AX65" s="449"/>
      <c r="AY65" s="449"/>
      <c r="AZ65" s="449"/>
      <c r="BA65" s="449"/>
      <c r="BB65" s="449"/>
      <c r="BC65" s="449"/>
    </row>
    <row collapsed="false" customFormat="true" customHeight="true" hidden="false" ht="12.6" outlineLevel="0" r="66" s="423">
      <c r="A66" s="451"/>
      <c r="B66" s="451"/>
      <c r="C66" s="451"/>
      <c r="D66" s="451"/>
      <c r="E66" s="451"/>
      <c r="F66" s="451"/>
      <c r="G66" s="451"/>
      <c r="H66" s="451"/>
      <c r="I66" s="451"/>
      <c r="J66" s="451"/>
      <c r="K66" s="451"/>
      <c r="L66" s="451"/>
      <c r="M66" s="451"/>
      <c r="N66" s="451"/>
      <c r="O66" s="451"/>
      <c r="P66" s="451"/>
      <c r="Q66" s="451"/>
      <c r="R66" s="451"/>
      <c r="S66" s="451"/>
      <c r="T66" s="451"/>
      <c r="U66" s="451"/>
      <c r="V66" s="451"/>
      <c r="W66" s="451"/>
      <c r="X66" s="451"/>
      <c r="Y66" s="451"/>
      <c r="Z66" s="451"/>
      <c r="AA66" s="451"/>
      <c r="AB66" s="451"/>
      <c r="AC66" s="451"/>
      <c r="AD66" s="451"/>
      <c r="AE66" s="451"/>
      <c r="AF66" s="451"/>
      <c r="AG66" s="451"/>
      <c r="AH66" s="451"/>
      <c r="AI66" s="451"/>
      <c r="AJ66" s="451"/>
      <c r="AK66" s="451"/>
      <c r="AL66" s="451"/>
      <c r="AM66" s="451"/>
      <c r="AN66" s="451"/>
      <c r="AO66" s="451"/>
      <c r="AP66" s="451"/>
      <c r="AQ66" s="451"/>
      <c r="AR66" s="451"/>
      <c r="AS66" s="451"/>
      <c r="AT66" s="451"/>
      <c r="AU66" s="451"/>
      <c r="AV66" s="451"/>
      <c r="AW66" s="451"/>
      <c r="AX66" s="451"/>
      <c r="AY66" s="451"/>
      <c r="AZ66" s="451"/>
      <c r="BA66" s="451"/>
      <c r="BB66" s="451"/>
    </row>
    <row collapsed="false" customFormat="true" customHeight="true" hidden="false" ht="12.6" outlineLevel="0" r="67" s="423">
      <c r="A67" s="452"/>
      <c r="B67" s="453"/>
      <c r="C67" s="453"/>
      <c r="D67" s="453"/>
      <c r="E67" s="453"/>
      <c r="F67" s="453"/>
      <c r="G67" s="453"/>
      <c r="H67" s="453"/>
      <c r="I67" s="453"/>
      <c r="J67" s="453"/>
      <c r="K67" s="453"/>
      <c r="L67" s="453"/>
      <c r="M67" s="453"/>
      <c r="N67" s="453"/>
      <c r="O67" s="453"/>
      <c r="P67" s="453"/>
      <c r="Q67" s="453"/>
      <c r="R67" s="453"/>
      <c r="S67" s="453"/>
      <c r="T67" s="453"/>
      <c r="U67" s="453"/>
      <c r="V67" s="453"/>
      <c r="W67" s="453"/>
      <c r="X67" s="453"/>
      <c r="Y67" s="453"/>
      <c r="Z67" s="453"/>
      <c r="AA67" s="453"/>
      <c r="AB67" s="453"/>
      <c r="AC67" s="453"/>
      <c r="AD67" s="453"/>
      <c r="AE67" s="453"/>
      <c r="AF67" s="453"/>
      <c r="AG67" s="453"/>
      <c r="AH67" s="453"/>
      <c r="AI67" s="453"/>
      <c r="AJ67" s="453"/>
      <c r="AK67" s="453"/>
      <c r="AL67" s="453"/>
      <c r="AM67" s="453"/>
      <c r="AN67" s="453"/>
      <c r="AO67" s="453"/>
      <c r="AP67" s="453"/>
      <c r="AQ67" s="453"/>
      <c r="AR67" s="453"/>
      <c r="AS67" s="453"/>
      <c r="AT67" s="453"/>
      <c r="AU67" s="453"/>
      <c r="AV67" s="453"/>
      <c r="AW67" s="453"/>
      <c r="AX67" s="453"/>
      <c r="AY67" s="453"/>
      <c r="AZ67" s="453"/>
      <c r="BA67" s="453"/>
      <c r="BB67" s="453"/>
    </row>
    <row collapsed="false" customFormat="false" customHeight="true" hidden="false" ht="12.6" outlineLevel="0" r="68">
      <c r="A68" s="425" t="s">
        <v>453</v>
      </c>
    </row>
    <row collapsed="false" customFormat="false" customHeight="true" hidden="false" ht="12.6" outlineLevel="0" r="69">
      <c r="A69" s="89" t="s">
        <v>454</v>
      </c>
    </row>
    <row collapsed="false" customFormat="false" customHeight="true" hidden="false" ht="12.6" outlineLevel="0" r="70">
      <c r="A70" s="454"/>
      <c r="B70" s="455"/>
      <c r="C70" s="455"/>
      <c r="D70" s="455"/>
      <c r="E70" s="455"/>
      <c r="F70" s="455"/>
      <c r="G70" s="455"/>
      <c r="H70" s="455"/>
      <c r="I70" s="455"/>
      <c r="J70" s="455"/>
      <c r="K70" s="455"/>
      <c r="L70" s="456" t="s">
        <v>435</v>
      </c>
      <c r="M70" s="456"/>
      <c r="N70" s="456"/>
      <c r="O70" s="456"/>
      <c r="P70" s="456"/>
      <c r="Q70" s="456"/>
      <c r="R70" s="456"/>
      <c r="S70" s="456"/>
      <c r="T70" s="456"/>
      <c r="U70" s="456"/>
      <c r="V70" s="456"/>
      <c r="W70" s="456"/>
      <c r="X70" s="456"/>
      <c r="Y70" s="456"/>
      <c r="Z70" s="456"/>
      <c r="AA70" s="456"/>
      <c r="AB70" s="456"/>
      <c r="AC70" s="456"/>
      <c r="AD70" s="456"/>
      <c r="AE70" s="456"/>
      <c r="AF70" s="456"/>
      <c r="AG70" s="456"/>
      <c r="AH70" s="456"/>
      <c r="AI70" s="456"/>
      <c r="AJ70" s="456"/>
      <c r="AK70" s="456"/>
      <c r="AL70" s="456"/>
      <c r="AM70" s="456"/>
      <c r="AN70" s="456"/>
      <c r="AO70" s="456"/>
      <c r="AP70" s="456"/>
      <c r="AQ70" s="456"/>
      <c r="AR70" s="456"/>
      <c r="AS70" s="456"/>
      <c r="AT70" s="456"/>
      <c r="AU70" s="456"/>
      <c r="AV70" s="456"/>
      <c r="AW70" s="456"/>
      <c r="AX70" s="456"/>
      <c r="AY70" s="457"/>
      <c r="AZ70" s="457"/>
      <c r="BA70" s="457"/>
      <c r="BB70" s="457"/>
      <c r="BC70" s="408"/>
    </row>
    <row collapsed="false" customFormat="false" customHeight="true" hidden="false" ht="12.6" outlineLevel="0" r="71">
      <c r="A71" s="458"/>
      <c r="B71" s="414"/>
      <c r="C71" s="414"/>
      <c r="D71" s="414"/>
      <c r="E71" s="414"/>
      <c r="F71" s="414"/>
      <c r="G71" s="414"/>
      <c r="H71" s="414"/>
      <c r="I71" s="414"/>
      <c r="J71" s="414"/>
      <c r="K71" s="414"/>
      <c r="L71" s="459" t="s">
        <v>455</v>
      </c>
      <c r="M71" s="459"/>
      <c r="N71" s="459"/>
      <c r="O71" s="459"/>
      <c r="P71" s="460" t="s">
        <v>456</v>
      </c>
      <c r="Q71" s="460"/>
      <c r="R71" s="460"/>
      <c r="S71" s="460"/>
      <c r="T71" s="459" t="s">
        <v>457</v>
      </c>
      <c r="U71" s="459"/>
      <c r="V71" s="459"/>
      <c r="W71" s="459"/>
      <c r="X71" s="460" t="s">
        <v>458</v>
      </c>
      <c r="Y71" s="460"/>
      <c r="Z71" s="460"/>
      <c r="AA71" s="460"/>
      <c r="AB71" s="460"/>
      <c r="AC71" s="459" t="s">
        <v>459</v>
      </c>
      <c r="AD71" s="459"/>
      <c r="AE71" s="459"/>
      <c r="AF71" s="459"/>
      <c r="AG71" s="459"/>
      <c r="AH71" s="461" t="s">
        <v>460</v>
      </c>
      <c r="AI71" s="461"/>
      <c r="AJ71" s="461"/>
      <c r="AK71" s="461"/>
      <c r="AL71" s="461"/>
      <c r="AM71" s="459" t="s">
        <v>461</v>
      </c>
      <c r="AN71" s="459"/>
      <c r="AO71" s="459"/>
      <c r="AP71" s="459"/>
      <c r="AQ71" s="459"/>
      <c r="AR71" s="459"/>
      <c r="AS71" s="459"/>
      <c r="AT71" s="462" t="s">
        <v>462</v>
      </c>
      <c r="AU71" s="462"/>
      <c r="AV71" s="462"/>
      <c r="AW71" s="462"/>
      <c r="AX71" s="463"/>
    </row>
    <row collapsed="false" customFormat="false" customHeight="true" hidden="false" ht="12.6" outlineLevel="0" r="72">
      <c r="A72" s="461" t="s">
        <v>463</v>
      </c>
      <c r="B72" s="461"/>
      <c r="C72" s="461"/>
      <c r="D72" s="461"/>
      <c r="E72" s="461"/>
      <c r="F72" s="461"/>
      <c r="G72" s="461"/>
      <c r="H72" s="461"/>
      <c r="I72" s="461"/>
      <c r="J72" s="461"/>
      <c r="K72" s="461"/>
      <c r="L72" s="459" t="s">
        <v>464</v>
      </c>
      <c r="M72" s="459"/>
      <c r="N72" s="459"/>
      <c r="O72" s="459"/>
      <c r="P72" s="460"/>
      <c r="Q72" s="460"/>
      <c r="R72" s="460"/>
      <c r="S72" s="460"/>
      <c r="T72" s="459" t="s">
        <v>465</v>
      </c>
      <c r="U72" s="459"/>
      <c r="V72" s="459"/>
      <c r="W72" s="459"/>
      <c r="X72" s="460"/>
      <c r="Y72" s="460"/>
      <c r="Z72" s="460"/>
      <c r="AA72" s="460"/>
      <c r="AB72" s="460"/>
      <c r="AC72" s="459" t="s">
        <v>466</v>
      </c>
      <c r="AD72" s="459"/>
      <c r="AE72" s="459"/>
      <c r="AF72" s="459"/>
      <c r="AG72" s="459"/>
      <c r="AH72" s="461" t="s">
        <v>467</v>
      </c>
      <c r="AI72" s="461"/>
      <c r="AJ72" s="461"/>
      <c r="AK72" s="461"/>
      <c r="AL72" s="461"/>
      <c r="AM72" s="459" t="s">
        <v>468</v>
      </c>
      <c r="AN72" s="459"/>
      <c r="AO72" s="459"/>
      <c r="AP72" s="459"/>
      <c r="AQ72" s="459"/>
      <c r="AR72" s="459"/>
      <c r="AS72" s="459"/>
      <c r="AT72" s="462"/>
      <c r="AU72" s="462"/>
      <c r="AV72" s="462"/>
      <c r="AW72" s="462"/>
      <c r="AX72" s="463"/>
    </row>
    <row collapsed="false" customFormat="false" customHeight="true" hidden="false" ht="12.6" outlineLevel="0" r="73">
      <c r="A73" s="461" t="s">
        <v>469</v>
      </c>
      <c r="B73" s="461"/>
      <c r="C73" s="461"/>
      <c r="D73" s="461"/>
      <c r="E73" s="461"/>
      <c r="F73" s="461"/>
      <c r="G73" s="461"/>
      <c r="H73" s="461"/>
      <c r="I73" s="461"/>
      <c r="J73" s="461"/>
      <c r="K73" s="461"/>
      <c r="L73" s="459" t="s">
        <v>470</v>
      </c>
      <c r="M73" s="459"/>
      <c r="N73" s="459"/>
      <c r="O73" s="459"/>
      <c r="P73" s="460"/>
      <c r="Q73" s="460"/>
      <c r="R73" s="460"/>
      <c r="S73" s="460"/>
      <c r="T73" s="459" t="s">
        <v>471</v>
      </c>
      <c r="U73" s="459"/>
      <c r="V73" s="459"/>
      <c r="W73" s="459"/>
      <c r="X73" s="460"/>
      <c r="Y73" s="460"/>
      <c r="Z73" s="460"/>
      <c r="AA73" s="460"/>
      <c r="AB73" s="460"/>
      <c r="AC73" s="459" t="s">
        <v>472</v>
      </c>
      <c r="AD73" s="459"/>
      <c r="AE73" s="459"/>
      <c r="AF73" s="459"/>
      <c r="AG73" s="459"/>
      <c r="AH73" s="461" t="s">
        <v>472</v>
      </c>
      <c r="AI73" s="461"/>
      <c r="AJ73" s="461"/>
      <c r="AK73" s="461"/>
      <c r="AL73" s="461"/>
      <c r="AM73" s="459" t="s">
        <v>473</v>
      </c>
      <c r="AN73" s="459"/>
      <c r="AO73" s="459"/>
      <c r="AP73" s="459"/>
      <c r="AQ73" s="459"/>
      <c r="AR73" s="459"/>
      <c r="AS73" s="459"/>
      <c r="AT73" s="462"/>
      <c r="AU73" s="462"/>
      <c r="AV73" s="462"/>
      <c r="AW73" s="462"/>
      <c r="AX73" s="463"/>
    </row>
    <row collapsed="false" customFormat="false" customHeight="true" hidden="false" ht="12.6" outlineLevel="0" r="74">
      <c r="A74" s="458"/>
      <c r="B74" s="414"/>
      <c r="C74" s="414"/>
      <c r="D74" s="414"/>
      <c r="E74" s="414"/>
      <c r="F74" s="414"/>
      <c r="G74" s="414"/>
      <c r="H74" s="414"/>
      <c r="I74" s="414"/>
      <c r="J74" s="414"/>
      <c r="K74" s="414"/>
      <c r="L74" s="459" t="s">
        <v>474</v>
      </c>
      <c r="M74" s="459"/>
      <c r="N74" s="459"/>
      <c r="O74" s="459"/>
      <c r="P74" s="460"/>
      <c r="Q74" s="460"/>
      <c r="R74" s="460"/>
      <c r="S74" s="460"/>
      <c r="T74" s="459"/>
      <c r="U74" s="459"/>
      <c r="V74" s="459"/>
      <c r="W74" s="459"/>
      <c r="X74" s="460"/>
      <c r="Y74" s="460"/>
      <c r="Z74" s="460"/>
      <c r="AA74" s="460"/>
      <c r="AB74" s="460"/>
      <c r="AC74" s="459"/>
      <c r="AD74" s="459"/>
      <c r="AE74" s="459"/>
      <c r="AF74" s="459"/>
      <c r="AG74" s="459"/>
      <c r="AH74" s="461"/>
      <c r="AI74" s="461"/>
      <c r="AJ74" s="461"/>
      <c r="AK74" s="461"/>
      <c r="AL74" s="461"/>
      <c r="AM74" s="464"/>
      <c r="AN74" s="457"/>
      <c r="AO74" s="457"/>
      <c r="AP74" s="457"/>
      <c r="AQ74" s="457"/>
      <c r="AR74" s="457"/>
      <c r="AS74" s="457"/>
      <c r="AT74" s="462"/>
      <c r="AU74" s="462"/>
      <c r="AV74" s="462"/>
      <c r="AW74" s="462"/>
      <c r="AX74" s="463"/>
    </row>
    <row collapsed="false" customFormat="false" customHeight="true" hidden="false" ht="12.6" outlineLevel="0" r="75">
      <c r="A75" s="465" t="s">
        <v>475</v>
      </c>
      <c r="B75" s="465"/>
      <c r="C75" s="465"/>
      <c r="D75" s="465"/>
      <c r="E75" s="465"/>
      <c r="F75" s="465"/>
      <c r="G75" s="465"/>
      <c r="H75" s="465"/>
      <c r="I75" s="465"/>
      <c r="J75" s="465"/>
      <c r="K75" s="465"/>
      <c r="L75" s="428" t="s">
        <v>476</v>
      </c>
      <c r="M75" s="428"/>
      <c r="N75" s="428"/>
      <c r="O75" s="428"/>
      <c r="P75" s="428" t="s">
        <v>477</v>
      </c>
      <c r="Q75" s="428"/>
      <c r="R75" s="428"/>
      <c r="S75" s="428"/>
      <c r="T75" s="428" t="s">
        <v>478</v>
      </c>
      <c r="U75" s="428"/>
      <c r="V75" s="428"/>
      <c r="W75" s="428"/>
      <c r="X75" s="428" t="s">
        <v>479</v>
      </c>
      <c r="Y75" s="428"/>
      <c r="Z75" s="428"/>
      <c r="AA75" s="428"/>
      <c r="AB75" s="428"/>
      <c r="AC75" s="428" t="s">
        <v>480</v>
      </c>
      <c r="AD75" s="428"/>
      <c r="AE75" s="428"/>
      <c r="AF75" s="428"/>
      <c r="AG75" s="428"/>
      <c r="AH75" s="465" t="s">
        <v>481</v>
      </c>
      <c r="AI75" s="465"/>
      <c r="AJ75" s="465"/>
      <c r="AK75" s="465"/>
      <c r="AL75" s="465"/>
      <c r="AM75" s="428" t="s">
        <v>482</v>
      </c>
      <c r="AN75" s="428"/>
      <c r="AO75" s="428"/>
      <c r="AP75" s="428"/>
      <c r="AQ75" s="428"/>
      <c r="AR75" s="428"/>
      <c r="AS75" s="428"/>
      <c r="AT75" s="465" t="s">
        <v>483</v>
      </c>
      <c r="AU75" s="465"/>
      <c r="AV75" s="465"/>
      <c r="AW75" s="465"/>
      <c r="AX75" s="463"/>
    </row>
    <row collapsed="false" customFormat="false" customHeight="true" hidden="false" ht="12.6" outlineLevel="0" r="76">
      <c r="A76" s="430" t="s">
        <v>484</v>
      </c>
      <c r="B76" s="430"/>
      <c r="C76" s="430"/>
      <c r="D76" s="430"/>
      <c r="E76" s="430"/>
      <c r="F76" s="430"/>
      <c r="G76" s="430"/>
      <c r="H76" s="430"/>
      <c r="I76" s="430"/>
      <c r="J76" s="430"/>
      <c r="K76" s="430"/>
      <c r="L76" s="430"/>
      <c r="M76" s="430"/>
      <c r="N76" s="430"/>
      <c r="O76" s="430"/>
      <c r="P76" s="430"/>
      <c r="Q76" s="430"/>
      <c r="R76" s="430"/>
      <c r="S76" s="430"/>
      <c r="T76" s="430"/>
      <c r="U76" s="430"/>
      <c r="V76" s="430"/>
      <c r="W76" s="430"/>
      <c r="X76" s="430"/>
      <c r="Y76" s="430"/>
      <c r="Z76" s="430"/>
      <c r="AA76" s="430"/>
      <c r="AB76" s="430"/>
      <c r="AC76" s="430"/>
      <c r="AD76" s="430"/>
      <c r="AE76" s="430"/>
      <c r="AF76" s="430"/>
      <c r="AG76" s="430"/>
      <c r="AH76" s="430"/>
      <c r="AI76" s="430"/>
      <c r="AJ76" s="430"/>
      <c r="AK76" s="430"/>
      <c r="AL76" s="430"/>
      <c r="AM76" s="439"/>
      <c r="AN76" s="439"/>
      <c r="AO76" s="439"/>
      <c r="AP76" s="439"/>
      <c r="AQ76" s="439"/>
      <c r="AR76" s="439"/>
      <c r="AS76" s="439"/>
      <c r="AT76" s="430"/>
      <c r="AU76" s="430"/>
      <c r="AV76" s="430"/>
      <c r="AW76" s="430"/>
      <c r="AX76" s="431"/>
    </row>
    <row collapsed="false" customFormat="false" customHeight="true" hidden="false" ht="12.6" outlineLevel="0" r="77">
      <c r="A77" s="454" t="s">
        <v>485</v>
      </c>
      <c r="B77" s="436"/>
      <c r="C77" s="436"/>
      <c r="D77" s="436"/>
      <c r="E77" s="436"/>
      <c r="F77" s="436"/>
      <c r="G77" s="436"/>
      <c r="H77" s="436"/>
      <c r="I77" s="436"/>
      <c r="J77" s="436"/>
      <c r="K77" s="437"/>
      <c r="L77" s="466" t="n">
        <f aca="false">PV1!L10</f>
        <v>0</v>
      </c>
      <c r="M77" s="466"/>
      <c r="N77" s="466"/>
      <c r="O77" s="466"/>
      <c r="P77" s="467"/>
      <c r="Q77" s="467"/>
      <c r="R77" s="467"/>
      <c r="S77" s="467"/>
      <c r="T77" s="467" t="n">
        <f aca="false">PV1!T10</f>
        <v>0</v>
      </c>
      <c r="U77" s="467"/>
      <c r="V77" s="467"/>
      <c r="W77" s="467"/>
      <c r="X77" s="466" t="n">
        <f aca="false">PV1!X10</f>
        <v>0</v>
      </c>
      <c r="Y77" s="466"/>
      <c r="Z77" s="466"/>
      <c r="AA77" s="466"/>
      <c r="AB77" s="466"/>
      <c r="AC77" s="466" t="n">
        <f aca="false">PV1!AC10</f>
        <v>0</v>
      </c>
      <c r="AD77" s="466"/>
      <c r="AE77" s="466"/>
      <c r="AF77" s="466"/>
      <c r="AG77" s="466"/>
      <c r="AH77" s="466" t="n">
        <f aca="false">PV1!AH10</f>
        <v>0</v>
      </c>
      <c r="AI77" s="466"/>
      <c r="AJ77" s="466"/>
      <c r="AK77" s="466"/>
      <c r="AL77" s="466"/>
      <c r="AM77" s="468" t="n">
        <f aca="false">PV1!AM10</f>
        <v>0</v>
      </c>
      <c r="AN77" s="468"/>
      <c r="AO77" s="468"/>
      <c r="AP77" s="468"/>
      <c r="AQ77" s="468"/>
      <c r="AR77" s="468"/>
      <c r="AS77" s="468"/>
      <c r="AT77" s="469"/>
      <c r="AU77" s="469"/>
      <c r="AV77" s="469"/>
      <c r="AW77" s="469"/>
      <c r="AX77" s="469"/>
    </row>
    <row collapsed="false" customFormat="false" customHeight="true" hidden="false" ht="12.6" outlineLevel="0" r="78">
      <c r="A78" s="470" t="s">
        <v>486</v>
      </c>
      <c r="B78" s="439"/>
      <c r="C78" s="439"/>
      <c r="D78" s="439"/>
      <c r="E78" s="439"/>
      <c r="F78" s="439"/>
      <c r="G78" s="439"/>
      <c r="H78" s="439"/>
      <c r="I78" s="439"/>
      <c r="J78" s="439"/>
      <c r="K78" s="440"/>
      <c r="L78" s="466"/>
      <c r="M78" s="466"/>
      <c r="N78" s="466"/>
      <c r="O78" s="466"/>
      <c r="P78" s="467"/>
      <c r="Q78" s="467"/>
      <c r="R78" s="467"/>
      <c r="S78" s="467"/>
      <c r="T78" s="467"/>
      <c r="U78" s="467"/>
      <c r="V78" s="467"/>
      <c r="W78" s="467"/>
      <c r="X78" s="466"/>
      <c r="Y78" s="466"/>
      <c r="Z78" s="466"/>
      <c r="AA78" s="466"/>
      <c r="AB78" s="466"/>
      <c r="AC78" s="466"/>
      <c r="AD78" s="466"/>
      <c r="AE78" s="466"/>
      <c r="AF78" s="466"/>
      <c r="AG78" s="466"/>
      <c r="AH78" s="466"/>
      <c r="AI78" s="466"/>
      <c r="AJ78" s="466"/>
      <c r="AK78" s="466"/>
      <c r="AL78" s="466"/>
      <c r="AM78" s="468"/>
      <c r="AN78" s="468"/>
      <c r="AO78" s="468"/>
      <c r="AP78" s="468"/>
      <c r="AQ78" s="468"/>
      <c r="AR78" s="468"/>
      <c r="AS78" s="468"/>
      <c r="AT78" s="469"/>
      <c r="AU78" s="469"/>
      <c r="AV78" s="469"/>
      <c r="AW78" s="469"/>
      <c r="AX78" s="469"/>
    </row>
    <row collapsed="false" customFormat="false" customHeight="true" hidden="false" ht="12.6" outlineLevel="0" r="79">
      <c r="A79" s="429" t="s">
        <v>487</v>
      </c>
      <c r="B79" s="430"/>
      <c r="C79" s="430"/>
      <c r="D79" s="430"/>
      <c r="E79" s="430"/>
      <c r="F79" s="430"/>
      <c r="G79" s="430"/>
      <c r="H79" s="430"/>
      <c r="I79" s="430"/>
      <c r="J79" s="430"/>
      <c r="K79" s="431"/>
      <c r="L79" s="471" t="n">
        <f aca="false">PV1!L12</f>
        <v>0</v>
      </c>
      <c r="M79" s="471"/>
      <c r="N79" s="471"/>
      <c r="O79" s="471"/>
      <c r="P79" s="471" t="n">
        <f aca="false">PV1!P12</f>
        <v>0</v>
      </c>
      <c r="Q79" s="471"/>
      <c r="R79" s="471"/>
      <c r="S79" s="471"/>
      <c r="T79" s="472" t="n">
        <f aca="false">PV1!T12</f>
        <v>0</v>
      </c>
      <c r="U79" s="472"/>
      <c r="V79" s="472"/>
      <c r="W79" s="472"/>
      <c r="X79" s="466" t="n">
        <f aca="false">PV1!X12</f>
        <v>0</v>
      </c>
      <c r="Y79" s="466"/>
      <c r="Z79" s="466"/>
      <c r="AA79" s="466"/>
      <c r="AB79" s="466"/>
      <c r="AC79" s="466" t="n">
        <f aca="false">PV1!AC12</f>
        <v>0</v>
      </c>
      <c r="AD79" s="466"/>
      <c r="AE79" s="466"/>
      <c r="AF79" s="466"/>
      <c r="AG79" s="466"/>
      <c r="AH79" s="466" t="n">
        <f aca="false">PV1!AH12</f>
        <v>0</v>
      </c>
      <c r="AI79" s="466"/>
      <c r="AJ79" s="466"/>
      <c r="AK79" s="466"/>
      <c r="AL79" s="466"/>
      <c r="AM79" s="468" t="n">
        <f aca="false">PV1!AM12</f>
        <v>0</v>
      </c>
      <c r="AN79" s="468"/>
      <c r="AO79" s="468"/>
      <c r="AP79" s="468"/>
      <c r="AQ79" s="468"/>
      <c r="AR79" s="468"/>
      <c r="AS79" s="468"/>
      <c r="AT79" s="469" t="n">
        <f aca="false">PV1!AT12</f>
        <v>0</v>
      </c>
      <c r="AU79" s="469"/>
      <c r="AV79" s="469"/>
      <c r="AW79" s="469"/>
      <c r="AX79" s="469"/>
    </row>
    <row collapsed="false" customFormat="false" customHeight="true" hidden="false" ht="12.6" outlineLevel="0" r="80">
      <c r="A80" s="429" t="s">
        <v>488</v>
      </c>
      <c r="B80" s="430"/>
      <c r="C80" s="430"/>
      <c r="D80" s="430"/>
      <c r="E80" s="430"/>
      <c r="F80" s="430"/>
      <c r="G80" s="430"/>
      <c r="H80" s="430"/>
      <c r="I80" s="430"/>
      <c r="J80" s="430"/>
      <c r="K80" s="431"/>
      <c r="L80" s="466" t="n">
        <f aca="false">PV1!L13</f>
        <v>0</v>
      </c>
      <c r="M80" s="466"/>
      <c r="N80" s="466"/>
      <c r="O80" s="466"/>
      <c r="P80" s="471" t="n">
        <f aca="false">PV1!P13</f>
        <v>0</v>
      </c>
      <c r="Q80" s="471"/>
      <c r="R80" s="471"/>
      <c r="S80" s="471"/>
      <c r="T80" s="471" t="n">
        <f aca="false">PV1!T13</f>
        <v>0</v>
      </c>
      <c r="U80" s="471"/>
      <c r="V80" s="471"/>
      <c r="W80" s="471"/>
      <c r="X80" s="466" t="n">
        <f aca="false">PV1!X13</f>
        <v>0</v>
      </c>
      <c r="Y80" s="466"/>
      <c r="Z80" s="466"/>
      <c r="AA80" s="466"/>
      <c r="AB80" s="466"/>
      <c r="AC80" s="466" t="n">
        <f aca="false">PV1!AC13</f>
        <v>0</v>
      </c>
      <c r="AD80" s="466"/>
      <c r="AE80" s="466"/>
      <c r="AF80" s="466"/>
      <c r="AG80" s="466"/>
      <c r="AH80" s="466" t="n">
        <f aca="false">PV1!AH13</f>
        <v>0</v>
      </c>
      <c r="AI80" s="466"/>
      <c r="AJ80" s="466"/>
      <c r="AK80" s="466"/>
      <c r="AL80" s="466"/>
      <c r="AM80" s="468" t="n">
        <f aca="false">PV1!AM13</f>
        <v>0</v>
      </c>
      <c r="AN80" s="468"/>
      <c r="AO80" s="468"/>
      <c r="AP80" s="468"/>
      <c r="AQ80" s="468"/>
      <c r="AR80" s="468"/>
      <c r="AS80" s="468"/>
      <c r="AT80" s="469" t="n">
        <f aca="false">PV1!AT13</f>
        <v>0</v>
      </c>
      <c r="AU80" s="469"/>
      <c r="AV80" s="469"/>
      <c r="AW80" s="469"/>
      <c r="AX80" s="469"/>
    </row>
    <row collapsed="false" customFormat="false" customHeight="true" hidden="false" ht="12.6" outlineLevel="0" r="81">
      <c r="A81" s="429" t="s">
        <v>489</v>
      </c>
      <c r="B81" s="430"/>
      <c r="C81" s="430"/>
      <c r="D81" s="430"/>
      <c r="E81" s="430"/>
      <c r="F81" s="430"/>
      <c r="G81" s="430"/>
      <c r="H81" s="430"/>
      <c r="I81" s="430"/>
      <c r="J81" s="430"/>
      <c r="K81" s="431"/>
      <c r="L81" s="473" t="n">
        <f aca="false">PV1!L14</f>
        <v>0</v>
      </c>
      <c r="M81" s="473"/>
      <c r="N81" s="473"/>
      <c r="O81" s="473"/>
      <c r="P81" s="474" t="n">
        <f aca="false">PV1!P14</f>
        <v>0</v>
      </c>
      <c r="Q81" s="474"/>
      <c r="R81" s="474"/>
      <c r="S81" s="474"/>
      <c r="T81" s="474" t="n">
        <f aca="false">PV1!T14</f>
        <v>0</v>
      </c>
      <c r="U81" s="474"/>
      <c r="V81" s="474"/>
      <c r="W81" s="474"/>
      <c r="X81" s="473" t="n">
        <f aca="false">PV1!X14</f>
        <v>0</v>
      </c>
      <c r="Y81" s="473"/>
      <c r="Z81" s="473"/>
      <c r="AA81" s="473"/>
      <c r="AB81" s="473"/>
      <c r="AC81" s="473" t="n">
        <f aca="false">PV1!AC14</f>
        <v>0</v>
      </c>
      <c r="AD81" s="473"/>
      <c r="AE81" s="473"/>
      <c r="AF81" s="473"/>
      <c r="AG81" s="473"/>
      <c r="AH81" s="473" t="n">
        <f aca="false">PV1!AH14</f>
        <v>0</v>
      </c>
      <c r="AI81" s="473"/>
      <c r="AJ81" s="473"/>
      <c r="AK81" s="473"/>
      <c r="AL81" s="473"/>
      <c r="AM81" s="475" t="n">
        <f aca="false">PV1!AM14</f>
        <v>0</v>
      </c>
      <c r="AN81" s="475"/>
      <c r="AO81" s="475"/>
      <c r="AP81" s="475"/>
      <c r="AQ81" s="475"/>
      <c r="AR81" s="475"/>
      <c r="AS81" s="475"/>
      <c r="AT81" s="476" t="n">
        <f aca="false">PV1!AT14</f>
        <v>0</v>
      </c>
      <c r="AU81" s="476"/>
      <c r="AV81" s="476"/>
      <c r="AW81" s="476"/>
      <c r="AX81" s="476"/>
    </row>
    <row collapsed="false" customFormat="false" customHeight="true" hidden="false" ht="12.6" outlineLevel="0" r="82">
      <c r="A82" s="458" t="s">
        <v>490</v>
      </c>
      <c r="B82" s="408"/>
      <c r="C82" s="408"/>
      <c r="D82" s="408"/>
      <c r="E82" s="408"/>
      <c r="F82" s="408"/>
      <c r="G82" s="408"/>
      <c r="H82" s="408"/>
      <c r="I82" s="408"/>
      <c r="J82" s="408"/>
      <c r="K82" s="463"/>
      <c r="L82" s="477" t="n">
        <f aca="false">PV1!L15</f>
        <v>0</v>
      </c>
      <c r="M82" s="477"/>
      <c r="N82" s="477"/>
      <c r="O82" s="477"/>
      <c r="P82" s="478"/>
      <c r="Q82" s="478"/>
      <c r="R82" s="478"/>
      <c r="S82" s="478"/>
      <c r="T82" s="478" t="n">
        <f aca="false">PV1!T15</f>
        <v>0</v>
      </c>
      <c r="U82" s="478"/>
      <c r="V82" s="478"/>
      <c r="W82" s="478"/>
      <c r="X82" s="477" t="n">
        <f aca="false">PV1!X15</f>
        <v>0</v>
      </c>
      <c r="Y82" s="477"/>
      <c r="Z82" s="477"/>
      <c r="AA82" s="477"/>
      <c r="AB82" s="477"/>
      <c r="AC82" s="477" t="n">
        <f aca="false">PV1!AC15</f>
        <v>0</v>
      </c>
      <c r="AD82" s="477"/>
      <c r="AE82" s="477"/>
      <c r="AF82" s="477"/>
      <c r="AG82" s="477"/>
      <c r="AH82" s="477" t="n">
        <f aca="false">PV1!AH15</f>
        <v>0</v>
      </c>
      <c r="AI82" s="477"/>
      <c r="AJ82" s="477"/>
      <c r="AK82" s="477"/>
      <c r="AL82" s="477"/>
      <c r="AM82" s="468" t="n">
        <f aca="false">PV1!AM15</f>
        <v>0</v>
      </c>
      <c r="AN82" s="468"/>
      <c r="AO82" s="468"/>
      <c r="AP82" s="468"/>
      <c r="AQ82" s="468"/>
      <c r="AR82" s="468"/>
      <c r="AS82" s="468"/>
      <c r="AT82" s="469"/>
      <c r="AU82" s="469"/>
      <c r="AV82" s="469"/>
      <c r="AW82" s="469"/>
      <c r="AX82" s="469"/>
    </row>
    <row collapsed="false" customFormat="false" customHeight="true" hidden="false" ht="12.6" outlineLevel="0" r="83">
      <c r="A83" s="470" t="s">
        <v>486</v>
      </c>
      <c r="B83" s="439"/>
      <c r="C83" s="439"/>
      <c r="D83" s="439"/>
      <c r="E83" s="439"/>
      <c r="F83" s="439"/>
      <c r="G83" s="439"/>
      <c r="H83" s="439"/>
      <c r="I83" s="439"/>
      <c r="J83" s="439"/>
      <c r="K83" s="440"/>
      <c r="L83" s="477"/>
      <c r="M83" s="477"/>
      <c r="N83" s="477"/>
      <c r="O83" s="477"/>
      <c r="P83" s="478"/>
      <c r="Q83" s="478"/>
      <c r="R83" s="478"/>
      <c r="S83" s="478"/>
      <c r="T83" s="478"/>
      <c r="U83" s="478"/>
      <c r="V83" s="478"/>
      <c r="W83" s="478"/>
      <c r="X83" s="477"/>
      <c r="Y83" s="477"/>
      <c r="Z83" s="477"/>
      <c r="AA83" s="477"/>
      <c r="AB83" s="477"/>
      <c r="AC83" s="477"/>
      <c r="AD83" s="477"/>
      <c r="AE83" s="477"/>
      <c r="AF83" s="477"/>
      <c r="AG83" s="477"/>
      <c r="AH83" s="477"/>
      <c r="AI83" s="477"/>
      <c r="AJ83" s="477"/>
      <c r="AK83" s="477"/>
      <c r="AL83" s="477"/>
      <c r="AM83" s="468"/>
      <c r="AN83" s="468"/>
      <c r="AO83" s="468"/>
      <c r="AP83" s="468"/>
      <c r="AQ83" s="468"/>
      <c r="AR83" s="468"/>
      <c r="AS83" s="468"/>
      <c r="AT83" s="469"/>
      <c r="AU83" s="469"/>
      <c r="AV83" s="469"/>
      <c r="AW83" s="469"/>
      <c r="AX83" s="469"/>
    </row>
    <row collapsed="false" customFormat="false" customHeight="true" hidden="false" ht="12.6" outlineLevel="0" r="84">
      <c r="A84" s="430" t="s">
        <v>491</v>
      </c>
      <c r="B84" s="430"/>
      <c r="C84" s="430"/>
      <c r="D84" s="430"/>
      <c r="E84" s="430"/>
      <c r="F84" s="430"/>
      <c r="G84" s="430"/>
      <c r="H84" s="430"/>
      <c r="I84" s="430"/>
      <c r="J84" s="430"/>
      <c r="K84" s="430"/>
      <c r="L84" s="479"/>
      <c r="M84" s="479"/>
      <c r="N84" s="479"/>
      <c r="O84" s="479"/>
      <c r="P84" s="479"/>
      <c r="Q84" s="479"/>
      <c r="R84" s="479"/>
      <c r="S84" s="479"/>
      <c r="T84" s="479"/>
      <c r="U84" s="479"/>
      <c r="V84" s="479"/>
      <c r="W84" s="479"/>
      <c r="X84" s="479"/>
      <c r="Y84" s="479"/>
      <c r="Z84" s="479"/>
      <c r="AA84" s="479"/>
      <c r="AB84" s="479"/>
      <c r="AC84" s="479"/>
      <c r="AD84" s="479"/>
      <c r="AE84" s="479"/>
      <c r="AF84" s="479"/>
      <c r="AG84" s="479"/>
      <c r="AH84" s="479"/>
      <c r="AI84" s="479"/>
      <c r="AJ84" s="479"/>
      <c r="AK84" s="479"/>
      <c r="AL84" s="479"/>
      <c r="AM84" s="479"/>
      <c r="AN84" s="479"/>
      <c r="AO84" s="479"/>
      <c r="AP84" s="479"/>
      <c r="AQ84" s="479"/>
      <c r="AR84" s="479"/>
      <c r="AS84" s="479"/>
      <c r="AT84" s="480"/>
      <c r="AU84" s="480"/>
      <c r="AV84" s="480"/>
      <c r="AW84" s="480"/>
      <c r="AX84" s="481"/>
    </row>
    <row collapsed="false" customFormat="false" customHeight="true" hidden="false" ht="12.6" outlineLevel="0" r="85">
      <c r="A85" s="454" t="s">
        <v>485</v>
      </c>
      <c r="B85" s="435"/>
      <c r="C85" s="436"/>
      <c r="D85" s="436"/>
      <c r="E85" s="436"/>
      <c r="F85" s="436"/>
      <c r="G85" s="436"/>
      <c r="H85" s="436"/>
      <c r="I85" s="436"/>
      <c r="J85" s="436"/>
      <c r="K85" s="437"/>
      <c r="L85" s="482" t="n">
        <f aca="false">PV1!L18</f>
        <v>0</v>
      </c>
      <c r="M85" s="482"/>
      <c r="N85" s="482"/>
      <c r="O85" s="482"/>
      <c r="P85" s="482"/>
      <c r="Q85" s="482"/>
      <c r="R85" s="482"/>
      <c r="S85" s="482"/>
      <c r="T85" s="482" t="n">
        <f aca="false">PV1!T18</f>
        <v>0</v>
      </c>
      <c r="U85" s="482"/>
      <c r="V85" s="482"/>
      <c r="W85" s="482"/>
      <c r="X85" s="473" t="n">
        <f aca="false">PV1!X18</f>
        <v>0</v>
      </c>
      <c r="Y85" s="473"/>
      <c r="Z85" s="473"/>
      <c r="AA85" s="473"/>
      <c r="AB85" s="473"/>
      <c r="AC85" s="473" t="n">
        <f aca="false">PV1!AC18</f>
        <v>0</v>
      </c>
      <c r="AD85" s="473"/>
      <c r="AE85" s="473"/>
      <c r="AF85" s="473"/>
      <c r="AG85" s="473"/>
      <c r="AH85" s="473" t="n">
        <f aca="false">PV1!AH18</f>
        <v>0</v>
      </c>
      <c r="AI85" s="473"/>
      <c r="AJ85" s="473"/>
      <c r="AK85" s="473"/>
      <c r="AL85" s="473"/>
      <c r="AM85" s="475" t="n">
        <f aca="false">PV1!AM18</f>
        <v>0</v>
      </c>
      <c r="AN85" s="475"/>
      <c r="AO85" s="475"/>
      <c r="AP85" s="475"/>
      <c r="AQ85" s="475"/>
      <c r="AR85" s="475"/>
      <c r="AS85" s="475"/>
      <c r="AT85" s="476"/>
      <c r="AU85" s="476"/>
      <c r="AV85" s="476"/>
      <c r="AW85" s="476"/>
      <c r="AX85" s="476"/>
    </row>
    <row collapsed="false" customFormat="false" customHeight="true" hidden="false" ht="12.6" outlineLevel="0" r="86">
      <c r="A86" s="470" t="s">
        <v>486</v>
      </c>
      <c r="B86" s="438"/>
      <c r="C86" s="439"/>
      <c r="D86" s="439"/>
      <c r="E86" s="439"/>
      <c r="F86" s="439"/>
      <c r="G86" s="439"/>
      <c r="H86" s="439"/>
      <c r="I86" s="439"/>
      <c r="J86" s="439"/>
      <c r="K86" s="440"/>
      <c r="L86" s="482"/>
      <c r="M86" s="482"/>
      <c r="N86" s="482"/>
      <c r="O86" s="482"/>
      <c r="P86" s="482"/>
      <c r="Q86" s="482"/>
      <c r="R86" s="482"/>
      <c r="S86" s="482"/>
      <c r="T86" s="482"/>
      <c r="U86" s="482"/>
      <c r="V86" s="482"/>
      <c r="W86" s="482"/>
      <c r="X86" s="473"/>
      <c r="Y86" s="473"/>
      <c r="Z86" s="473"/>
      <c r="AA86" s="473"/>
      <c r="AB86" s="473"/>
      <c r="AC86" s="473"/>
      <c r="AD86" s="473"/>
      <c r="AE86" s="473"/>
      <c r="AF86" s="473"/>
      <c r="AG86" s="473"/>
      <c r="AH86" s="473"/>
      <c r="AI86" s="473"/>
      <c r="AJ86" s="473"/>
      <c r="AK86" s="473"/>
      <c r="AL86" s="473"/>
      <c r="AM86" s="475"/>
      <c r="AN86" s="475"/>
      <c r="AO86" s="475"/>
      <c r="AP86" s="475"/>
      <c r="AQ86" s="475"/>
      <c r="AR86" s="475"/>
      <c r="AS86" s="475"/>
      <c r="AT86" s="476"/>
      <c r="AU86" s="476"/>
      <c r="AV86" s="476"/>
      <c r="AW86" s="476"/>
      <c r="AX86" s="476"/>
    </row>
    <row collapsed="false" customFormat="false" customHeight="true" hidden="false" ht="12.6" outlineLevel="0" r="87">
      <c r="A87" s="429" t="s">
        <v>487</v>
      </c>
      <c r="B87" s="429"/>
      <c r="C87" s="430"/>
      <c r="D87" s="430"/>
      <c r="E87" s="430"/>
      <c r="F87" s="430"/>
      <c r="G87" s="430"/>
      <c r="H87" s="430"/>
      <c r="I87" s="430"/>
      <c r="J87" s="430"/>
      <c r="K87" s="431"/>
      <c r="L87" s="483" t="n">
        <f aca="false">PV1!L20</f>
        <v>0</v>
      </c>
      <c r="M87" s="483"/>
      <c r="N87" s="483"/>
      <c r="O87" s="483"/>
      <c r="P87" s="474"/>
      <c r="Q87" s="474"/>
      <c r="R87" s="474"/>
      <c r="S87" s="474"/>
      <c r="T87" s="483" t="n">
        <f aca="false">PV1!T20</f>
        <v>0</v>
      </c>
      <c r="U87" s="483"/>
      <c r="V87" s="483"/>
      <c r="W87" s="483"/>
      <c r="X87" s="473" t="n">
        <f aca="false">PV1!X20</f>
        <v>0</v>
      </c>
      <c r="Y87" s="473"/>
      <c r="Z87" s="473"/>
      <c r="AA87" s="473"/>
      <c r="AB87" s="473"/>
      <c r="AC87" s="473" t="n">
        <f aca="false">PV1!AC20</f>
        <v>0</v>
      </c>
      <c r="AD87" s="473"/>
      <c r="AE87" s="473"/>
      <c r="AF87" s="473"/>
      <c r="AG87" s="473"/>
      <c r="AH87" s="473" t="n">
        <f aca="false">PV1!AH20</f>
        <v>0</v>
      </c>
      <c r="AI87" s="473"/>
      <c r="AJ87" s="473"/>
      <c r="AK87" s="473"/>
      <c r="AL87" s="473"/>
      <c r="AM87" s="475" t="n">
        <f aca="false">PV1!AM20</f>
        <v>0</v>
      </c>
      <c r="AN87" s="475"/>
      <c r="AO87" s="475"/>
      <c r="AP87" s="475"/>
      <c r="AQ87" s="475"/>
      <c r="AR87" s="475"/>
      <c r="AS87" s="475"/>
      <c r="AT87" s="476"/>
      <c r="AU87" s="476"/>
      <c r="AV87" s="476"/>
      <c r="AW87" s="476"/>
      <c r="AX87" s="476"/>
    </row>
    <row collapsed="false" customFormat="false" customHeight="true" hidden="false" ht="12.6" outlineLevel="0" r="88">
      <c r="A88" s="429" t="s">
        <v>488</v>
      </c>
      <c r="B88" s="429"/>
      <c r="C88" s="430"/>
      <c r="D88" s="430"/>
      <c r="E88" s="430"/>
      <c r="F88" s="430"/>
      <c r="G88" s="430"/>
      <c r="H88" s="430"/>
      <c r="I88" s="430"/>
      <c r="J88" s="430"/>
      <c r="K88" s="430"/>
      <c r="L88" s="473" t="n">
        <f aca="false">PV1!L21</f>
        <v>0</v>
      </c>
      <c r="M88" s="473"/>
      <c r="N88" s="473"/>
      <c r="O88" s="473"/>
      <c r="P88" s="474"/>
      <c r="Q88" s="474"/>
      <c r="R88" s="474"/>
      <c r="S88" s="474"/>
      <c r="T88" s="483" t="n">
        <f aca="false">PV1!T21</f>
        <v>0</v>
      </c>
      <c r="U88" s="483"/>
      <c r="V88" s="483"/>
      <c r="W88" s="483"/>
      <c r="X88" s="473" t="n">
        <f aca="false">PV1!X21</f>
        <v>0</v>
      </c>
      <c r="Y88" s="473"/>
      <c r="Z88" s="473"/>
      <c r="AA88" s="473"/>
      <c r="AB88" s="473"/>
      <c r="AC88" s="473" t="n">
        <f aca="false">PV1!AC21</f>
        <v>0</v>
      </c>
      <c r="AD88" s="473"/>
      <c r="AE88" s="473"/>
      <c r="AF88" s="473"/>
      <c r="AG88" s="473"/>
      <c r="AH88" s="473" t="n">
        <f aca="false">PV1!AH21</f>
        <v>0</v>
      </c>
      <c r="AI88" s="473"/>
      <c r="AJ88" s="473"/>
      <c r="AK88" s="473"/>
      <c r="AL88" s="473"/>
      <c r="AM88" s="475" t="n">
        <f aca="false">PV1!AM21</f>
        <v>0</v>
      </c>
      <c r="AN88" s="475"/>
      <c r="AO88" s="475"/>
      <c r="AP88" s="475"/>
      <c r="AQ88" s="475"/>
      <c r="AR88" s="475"/>
      <c r="AS88" s="475"/>
      <c r="AT88" s="476"/>
      <c r="AU88" s="476"/>
      <c r="AV88" s="476"/>
      <c r="AW88" s="476"/>
      <c r="AX88" s="476"/>
    </row>
    <row collapsed="false" customFormat="false" customHeight="true" hidden="false" ht="12.6" outlineLevel="0" r="89">
      <c r="A89" s="429" t="s">
        <v>489</v>
      </c>
      <c r="B89" s="429"/>
      <c r="C89" s="430"/>
      <c r="D89" s="430"/>
      <c r="E89" s="430"/>
      <c r="F89" s="430"/>
      <c r="G89" s="430"/>
      <c r="H89" s="430"/>
      <c r="I89" s="430"/>
      <c r="J89" s="430"/>
      <c r="K89" s="430"/>
      <c r="L89" s="473" t="n">
        <f aca="false">PV1!L22</f>
        <v>0</v>
      </c>
      <c r="M89" s="473"/>
      <c r="N89" s="473"/>
      <c r="O89" s="473"/>
      <c r="P89" s="474"/>
      <c r="Q89" s="474"/>
      <c r="R89" s="474"/>
      <c r="S89" s="474"/>
      <c r="T89" s="483" t="n">
        <f aca="false">PV1!T22</f>
        <v>0</v>
      </c>
      <c r="U89" s="483"/>
      <c r="V89" s="483"/>
      <c r="W89" s="483"/>
      <c r="X89" s="473" t="n">
        <f aca="false">PV1!X22</f>
        <v>0</v>
      </c>
      <c r="Y89" s="473"/>
      <c r="Z89" s="473"/>
      <c r="AA89" s="473"/>
      <c r="AB89" s="473"/>
      <c r="AC89" s="473" t="n">
        <f aca="false">PV1!AC22</f>
        <v>0</v>
      </c>
      <c r="AD89" s="473"/>
      <c r="AE89" s="473"/>
      <c r="AF89" s="473"/>
      <c r="AG89" s="473"/>
      <c r="AH89" s="473" t="n">
        <f aca="false">PV1!AH22</f>
        <v>0</v>
      </c>
      <c r="AI89" s="473"/>
      <c r="AJ89" s="473"/>
      <c r="AK89" s="473"/>
      <c r="AL89" s="473"/>
      <c r="AM89" s="475" t="n">
        <f aca="false">PV1!AM22</f>
        <v>0</v>
      </c>
      <c r="AN89" s="475"/>
      <c r="AO89" s="475"/>
      <c r="AP89" s="475"/>
      <c r="AQ89" s="475"/>
      <c r="AR89" s="475"/>
      <c r="AS89" s="475"/>
      <c r="AT89" s="476"/>
      <c r="AU89" s="476"/>
      <c r="AV89" s="476"/>
      <c r="AW89" s="476"/>
      <c r="AX89" s="476"/>
    </row>
    <row collapsed="false" customFormat="false" customHeight="true" hidden="false" ht="12.6" outlineLevel="0" r="90">
      <c r="A90" s="458" t="s">
        <v>490</v>
      </c>
      <c r="B90" s="484"/>
      <c r="C90" s="408"/>
      <c r="D90" s="408"/>
      <c r="E90" s="408"/>
      <c r="F90" s="408"/>
      <c r="G90" s="408"/>
      <c r="H90" s="408"/>
      <c r="I90" s="408"/>
      <c r="J90" s="408"/>
      <c r="K90" s="408"/>
      <c r="L90" s="485" t="n">
        <f aca="false">PV1!L23</f>
        <v>0</v>
      </c>
      <c r="M90" s="485"/>
      <c r="N90" s="485"/>
      <c r="O90" s="485"/>
      <c r="P90" s="486"/>
      <c r="Q90" s="486"/>
      <c r="R90" s="486"/>
      <c r="S90" s="486"/>
      <c r="T90" s="486" t="n">
        <f aca="false">PV1!T23</f>
        <v>0</v>
      </c>
      <c r="U90" s="486"/>
      <c r="V90" s="486"/>
      <c r="W90" s="486"/>
      <c r="X90" s="485" t="n">
        <f aca="false">PV1!X23</f>
        <v>0</v>
      </c>
      <c r="Y90" s="485"/>
      <c r="Z90" s="485"/>
      <c r="AA90" s="485"/>
      <c r="AB90" s="485"/>
      <c r="AC90" s="485" t="n">
        <f aca="false">PV1!AC23</f>
        <v>0</v>
      </c>
      <c r="AD90" s="485"/>
      <c r="AE90" s="485"/>
      <c r="AF90" s="485"/>
      <c r="AG90" s="485"/>
      <c r="AH90" s="485" t="n">
        <f aca="false">PV1!AH23</f>
        <v>0</v>
      </c>
      <c r="AI90" s="485"/>
      <c r="AJ90" s="485"/>
      <c r="AK90" s="485"/>
      <c r="AL90" s="485"/>
      <c r="AM90" s="475" t="n">
        <f aca="false">PV1!AM23</f>
        <v>0</v>
      </c>
      <c r="AN90" s="475"/>
      <c r="AO90" s="475"/>
      <c r="AP90" s="475"/>
      <c r="AQ90" s="475"/>
      <c r="AR90" s="475"/>
      <c r="AS90" s="475"/>
      <c r="AT90" s="476"/>
      <c r="AU90" s="476"/>
      <c r="AV90" s="476"/>
      <c r="AW90" s="476"/>
      <c r="AX90" s="476"/>
    </row>
    <row collapsed="false" customFormat="false" customHeight="true" hidden="false" ht="12.6" outlineLevel="0" r="91">
      <c r="A91" s="470" t="s">
        <v>486</v>
      </c>
      <c r="B91" s="438"/>
      <c r="C91" s="439"/>
      <c r="D91" s="439"/>
      <c r="E91" s="439"/>
      <c r="F91" s="439"/>
      <c r="G91" s="439"/>
      <c r="H91" s="439"/>
      <c r="I91" s="439"/>
      <c r="J91" s="439"/>
      <c r="K91" s="439"/>
      <c r="L91" s="485"/>
      <c r="M91" s="485"/>
      <c r="N91" s="485"/>
      <c r="O91" s="485"/>
      <c r="P91" s="486"/>
      <c r="Q91" s="486"/>
      <c r="R91" s="486"/>
      <c r="S91" s="486"/>
      <c r="T91" s="486"/>
      <c r="U91" s="486"/>
      <c r="V91" s="486"/>
      <c r="W91" s="486"/>
      <c r="X91" s="485"/>
      <c r="Y91" s="485"/>
      <c r="Z91" s="485"/>
      <c r="AA91" s="485"/>
      <c r="AB91" s="485"/>
      <c r="AC91" s="485"/>
      <c r="AD91" s="485"/>
      <c r="AE91" s="485"/>
      <c r="AF91" s="485"/>
      <c r="AG91" s="485"/>
      <c r="AH91" s="485"/>
      <c r="AI91" s="485"/>
      <c r="AJ91" s="485"/>
      <c r="AK91" s="485"/>
      <c r="AL91" s="485"/>
      <c r="AM91" s="475"/>
      <c r="AN91" s="475"/>
      <c r="AO91" s="475"/>
      <c r="AP91" s="475"/>
      <c r="AQ91" s="475"/>
      <c r="AR91" s="475"/>
      <c r="AS91" s="475"/>
      <c r="AT91" s="476"/>
      <c r="AU91" s="476"/>
      <c r="AV91" s="476"/>
      <c r="AW91" s="476"/>
      <c r="AX91" s="476"/>
    </row>
    <row collapsed="false" customFormat="false" customHeight="true" hidden="false" ht="12.6" outlineLevel="0" r="92">
      <c r="A92" s="408" t="s">
        <v>492</v>
      </c>
      <c r="B92" s="408"/>
      <c r="C92" s="408"/>
      <c r="D92" s="408"/>
      <c r="E92" s="408"/>
      <c r="F92" s="408"/>
      <c r="G92" s="408"/>
      <c r="H92" s="408"/>
      <c r="I92" s="408"/>
      <c r="J92" s="408"/>
      <c r="K92" s="408"/>
      <c r="L92" s="487"/>
      <c r="M92" s="487"/>
      <c r="N92" s="487"/>
      <c r="O92" s="487"/>
      <c r="P92" s="487"/>
      <c r="Q92" s="487"/>
      <c r="R92" s="487"/>
      <c r="S92" s="487"/>
      <c r="T92" s="487"/>
      <c r="U92" s="487"/>
      <c r="V92" s="487"/>
      <c r="W92" s="487"/>
      <c r="X92" s="487"/>
      <c r="Y92" s="487"/>
      <c r="Z92" s="487"/>
      <c r="AA92" s="487"/>
      <c r="AB92" s="487"/>
      <c r="AC92" s="487"/>
      <c r="AD92" s="487"/>
      <c r="AE92" s="487"/>
      <c r="AF92" s="487"/>
      <c r="AG92" s="487"/>
      <c r="AH92" s="487"/>
      <c r="AI92" s="487"/>
      <c r="AJ92" s="487"/>
      <c r="AK92" s="487"/>
      <c r="AL92" s="487"/>
      <c r="AM92" s="487"/>
      <c r="AN92" s="487"/>
      <c r="AO92" s="487"/>
      <c r="AP92" s="487"/>
      <c r="AQ92" s="487"/>
      <c r="AR92" s="487"/>
      <c r="AS92" s="487"/>
      <c r="AT92" s="488"/>
      <c r="AU92" s="488"/>
      <c r="AV92" s="488"/>
      <c r="AW92" s="488"/>
      <c r="AX92" s="489"/>
    </row>
    <row collapsed="false" customFormat="false" customHeight="true" hidden="false" ht="12.6" outlineLevel="0" r="93">
      <c r="A93" s="454" t="s">
        <v>485</v>
      </c>
      <c r="B93" s="436"/>
      <c r="C93" s="436"/>
      <c r="D93" s="436"/>
      <c r="E93" s="436"/>
      <c r="F93" s="436"/>
      <c r="G93" s="436"/>
      <c r="H93" s="436"/>
      <c r="I93" s="436"/>
      <c r="J93" s="436"/>
      <c r="K93" s="436"/>
      <c r="L93" s="473" t="n">
        <f aca="false">PV1!L26</f>
        <v>0</v>
      </c>
      <c r="M93" s="473"/>
      <c r="N93" s="473"/>
      <c r="O93" s="473"/>
      <c r="P93" s="482"/>
      <c r="Q93" s="482"/>
      <c r="R93" s="482"/>
      <c r="S93" s="482"/>
      <c r="T93" s="482" t="n">
        <f aca="false">PV1!T26</f>
        <v>0</v>
      </c>
      <c r="U93" s="482"/>
      <c r="V93" s="482"/>
      <c r="W93" s="482"/>
      <c r="X93" s="473" t="n">
        <f aca="false">PV1!X26</f>
        <v>0</v>
      </c>
      <c r="Y93" s="473"/>
      <c r="Z93" s="473"/>
      <c r="AA93" s="473"/>
      <c r="AB93" s="473"/>
      <c r="AC93" s="473" t="n">
        <f aca="false">PV1!AC26</f>
        <v>0</v>
      </c>
      <c r="AD93" s="473"/>
      <c r="AE93" s="473"/>
      <c r="AF93" s="473"/>
      <c r="AG93" s="473"/>
      <c r="AH93" s="473" t="n">
        <f aca="false">PV1!AH26</f>
        <v>0</v>
      </c>
      <c r="AI93" s="473"/>
      <c r="AJ93" s="473"/>
      <c r="AK93" s="473"/>
      <c r="AL93" s="473"/>
      <c r="AM93" s="475" t="n">
        <f aca="false">PV1!AM26</f>
        <v>0</v>
      </c>
      <c r="AN93" s="475"/>
      <c r="AO93" s="475"/>
      <c r="AP93" s="475"/>
      <c r="AQ93" s="475"/>
      <c r="AR93" s="475"/>
      <c r="AS93" s="475"/>
      <c r="AT93" s="476"/>
      <c r="AU93" s="476"/>
      <c r="AV93" s="476"/>
      <c r="AW93" s="476"/>
      <c r="AX93" s="476"/>
    </row>
    <row collapsed="false" customFormat="false" customHeight="true" hidden="false" ht="12.6" outlineLevel="0" r="94">
      <c r="A94" s="470" t="s">
        <v>486</v>
      </c>
      <c r="B94" s="439"/>
      <c r="C94" s="439"/>
      <c r="D94" s="439"/>
      <c r="E94" s="439"/>
      <c r="F94" s="439"/>
      <c r="G94" s="439"/>
      <c r="H94" s="439"/>
      <c r="I94" s="439"/>
      <c r="J94" s="439"/>
      <c r="K94" s="439"/>
      <c r="L94" s="473"/>
      <c r="M94" s="473"/>
      <c r="N94" s="473"/>
      <c r="O94" s="473"/>
      <c r="P94" s="482"/>
      <c r="Q94" s="482"/>
      <c r="R94" s="482"/>
      <c r="S94" s="482"/>
      <c r="T94" s="482"/>
      <c r="U94" s="482"/>
      <c r="V94" s="482"/>
      <c r="W94" s="482"/>
      <c r="X94" s="473"/>
      <c r="Y94" s="473"/>
      <c r="Z94" s="473"/>
      <c r="AA94" s="473"/>
      <c r="AB94" s="473"/>
      <c r="AC94" s="473"/>
      <c r="AD94" s="473"/>
      <c r="AE94" s="473"/>
      <c r="AF94" s="473"/>
      <c r="AG94" s="473"/>
      <c r="AH94" s="473"/>
      <c r="AI94" s="473"/>
      <c r="AJ94" s="473"/>
      <c r="AK94" s="473"/>
      <c r="AL94" s="473"/>
      <c r="AM94" s="475"/>
      <c r="AN94" s="475"/>
      <c r="AO94" s="475"/>
      <c r="AP94" s="475"/>
      <c r="AQ94" s="475"/>
      <c r="AR94" s="475"/>
      <c r="AS94" s="475"/>
      <c r="AT94" s="476"/>
      <c r="AU94" s="476"/>
      <c r="AV94" s="476"/>
      <c r="AW94" s="476"/>
      <c r="AX94" s="476"/>
    </row>
    <row collapsed="false" customFormat="false" customHeight="true" hidden="false" ht="12.6" outlineLevel="0" r="95">
      <c r="A95" s="429" t="s">
        <v>487</v>
      </c>
      <c r="B95" s="430"/>
      <c r="C95" s="430"/>
      <c r="D95" s="430"/>
      <c r="E95" s="430"/>
      <c r="F95" s="430"/>
      <c r="G95" s="430"/>
      <c r="H95" s="430"/>
      <c r="I95" s="430"/>
      <c r="J95" s="430"/>
      <c r="K95" s="430"/>
      <c r="L95" s="474" t="n">
        <f aca="false">PV1!L28</f>
        <v>0</v>
      </c>
      <c r="M95" s="474"/>
      <c r="N95" s="474"/>
      <c r="O95" s="474"/>
      <c r="P95" s="474"/>
      <c r="Q95" s="474"/>
      <c r="R95" s="474"/>
      <c r="S95" s="474"/>
      <c r="T95" s="483" t="n">
        <f aca="false">PV1!T28</f>
        <v>0</v>
      </c>
      <c r="U95" s="483"/>
      <c r="V95" s="483"/>
      <c r="W95" s="483"/>
      <c r="X95" s="473" t="n">
        <f aca="false">PV1!X28</f>
        <v>0</v>
      </c>
      <c r="Y95" s="473"/>
      <c r="Z95" s="473"/>
      <c r="AA95" s="473"/>
      <c r="AB95" s="473"/>
      <c r="AC95" s="473" t="n">
        <f aca="false">PV1!AC28</f>
        <v>0</v>
      </c>
      <c r="AD95" s="473"/>
      <c r="AE95" s="473"/>
      <c r="AF95" s="473"/>
      <c r="AG95" s="473"/>
      <c r="AH95" s="473" t="n">
        <f aca="false">PV1!AH28</f>
        <v>0</v>
      </c>
      <c r="AI95" s="473"/>
      <c r="AJ95" s="473"/>
      <c r="AK95" s="473"/>
      <c r="AL95" s="473"/>
      <c r="AM95" s="475" t="n">
        <f aca="false">PV1!AM28</f>
        <v>0</v>
      </c>
      <c r="AN95" s="475"/>
      <c r="AO95" s="475"/>
      <c r="AP95" s="475"/>
      <c r="AQ95" s="475"/>
      <c r="AR95" s="475"/>
      <c r="AS95" s="475"/>
      <c r="AT95" s="476"/>
      <c r="AU95" s="476"/>
      <c r="AV95" s="476"/>
      <c r="AW95" s="476"/>
      <c r="AX95" s="476"/>
    </row>
    <row collapsed="false" customFormat="false" customHeight="true" hidden="false" ht="12.6" outlineLevel="0" r="96">
      <c r="A96" s="429" t="s">
        <v>488</v>
      </c>
      <c r="B96" s="430"/>
      <c r="C96" s="430"/>
      <c r="D96" s="430"/>
      <c r="E96" s="430"/>
      <c r="F96" s="430"/>
      <c r="G96" s="430"/>
      <c r="H96" s="430"/>
      <c r="I96" s="430"/>
      <c r="J96" s="430"/>
      <c r="K96" s="430"/>
      <c r="L96" s="473" t="n">
        <f aca="false">PV1!L29</f>
        <v>0</v>
      </c>
      <c r="M96" s="473"/>
      <c r="N96" s="473"/>
      <c r="O96" s="473"/>
      <c r="P96" s="474"/>
      <c r="Q96" s="474"/>
      <c r="R96" s="474"/>
      <c r="S96" s="474"/>
      <c r="T96" s="483" t="n">
        <f aca="false">PV1!T29</f>
        <v>0</v>
      </c>
      <c r="U96" s="483"/>
      <c r="V96" s="483"/>
      <c r="W96" s="483"/>
      <c r="X96" s="473" t="n">
        <f aca="false">PV1!X29</f>
        <v>0</v>
      </c>
      <c r="Y96" s="473"/>
      <c r="Z96" s="473"/>
      <c r="AA96" s="473"/>
      <c r="AB96" s="473"/>
      <c r="AC96" s="473" t="n">
        <f aca="false">PV1!AC29</f>
        <v>0</v>
      </c>
      <c r="AD96" s="473"/>
      <c r="AE96" s="473"/>
      <c r="AF96" s="473"/>
      <c r="AG96" s="473"/>
      <c r="AH96" s="473" t="n">
        <f aca="false">PV1!AH29</f>
        <v>0</v>
      </c>
      <c r="AI96" s="473"/>
      <c r="AJ96" s="473"/>
      <c r="AK96" s="473"/>
      <c r="AL96" s="473"/>
      <c r="AM96" s="475" t="n">
        <f aca="false">PV1!AM29</f>
        <v>0</v>
      </c>
      <c r="AN96" s="475"/>
      <c r="AO96" s="475"/>
      <c r="AP96" s="475"/>
      <c r="AQ96" s="475"/>
      <c r="AR96" s="475"/>
      <c r="AS96" s="475"/>
      <c r="AT96" s="476"/>
      <c r="AU96" s="476"/>
      <c r="AV96" s="476"/>
      <c r="AW96" s="476"/>
      <c r="AX96" s="476"/>
    </row>
    <row collapsed="false" customFormat="false" customHeight="true" hidden="false" ht="12.6" outlineLevel="0" r="97">
      <c r="A97" s="429" t="s">
        <v>489</v>
      </c>
      <c r="B97" s="430"/>
      <c r="C97" s="430"/>
      <c r="D97" s="430"/>
      <c r="E97" s="430"/>
      <c r="F97" s="430"/>
      <c r="G97" s="430"/>
      <c r="H97" s="430"/>
      <c r="I97" s="430"/>
      <c r="J97" s="430"/>
      <c r="K97" s="430"/>
      <c r="L97" s="473" t="n">
        <f aca="false">PV1!L30</f>
        <v>0</v>
      </c>
      <c r="M97" s="473"/>
      <c r="N97" s="473"/>
      <c r="O97" s="473"/>
      <c r="P97" s="474"/>
      <c r="Q97" s="474"/>
      <c r="R97" s="474"/>
      <c r="S97" s="474"/>
      <c r="T97" s="483" t="n">
        <f aca="false">PV1!T30</f>
        <v>0</v>
      </c>
      <c r="U97" s="483"/>
      <c r="V97" s="483"/>
      <c r="W97" s="483"/>
      <c r="X97" s="473" t="n">
        <f aca="false">PV1!X30</f>
        <v>0</v>
      </c>
      <c r="Y97" s="473"/>
      <c r="Z97" s="473"/>
      <c r="AA97" s="473"/>
      <c r="AB97" s="473"/>
      <c r="AC97" s="473" t="n">
        <f aca="false">PV1!AC30</f>
        <v>0</v>
      </c>
      <c r="AD97" s="473"/>
      <c r="AE97" s="473"/>
      <c r="AF97" s="473"/>
      <c r="AG97" s="473"/>
      <c r="AH97" s="473" t="n">
        <f aca="false">PV1!AH30</f>
        <v>0</v>
      </c>
      <c r="AI97" s="473"/>
      <c r="AJ97" s="473"/>
      <c r="AK97" s="473"/>
      <c r="AL97" s="473"/>
      <c r="AM97" s="475" t="n">
        <f aca="false">PV1!AM30</f>
        <v>0</v>
      </c>
      <c r="AN97" s="475"/>
      <c r="AO97" s="475"/>
      <c r="AP97" s="475"/>
      <c r="AQ97" s="475"/>
      <c r="AR97" s="475"/>
      <c r="AS97" s="475"/>
      <c r="AT97" s="476"/>
      <c r="AU97" s="476"/>
      <c r="AV97" s="476"/>
      <c r="AW97" s="476"/>
      <c r="AX97" s="476"/>
    </row>
    <row collapsed="false" customFormat="false" customHeight="true" hidden="false" ht="12.6" outlineLevel="0" r="98">
      <c r="A98" s="458" t="s">
        <v>490</v>
      </c>
      <c r="B98" s="408"/>
      <c r="C98" s="408"/>
      <c r="D98" s="408"/>
      <c r="E98" s="408"/>
      <c r="F98" s="408"/>
      <c r="G98" s="408"/>
      <c r="H98" s="408"/>
      <c r="I98" s="408"/>
      <c r="J98" s="408"/>
      <c r="K98" s="408"/>
      <c r="L98" s="485" t="n">
        <f aca="false">PV1!L31</f>
        <v>0</v>
      </c>
      <c r="M98" s="485"/>
      <c r="N98" s="485"/>
      <c r="O98" s="485"/>
      <c r="P98" s="486"/>
      <c r="Q98" s="486"/>
      <c r="R98" s="486"/>
      <c r="S98" s="486"/>
      <c r="T98" s="486" t="n">
        <f aca="false">PV1!T31</f>
        <v>0</v>
      </c>
      <c r="U98" s="486"/>
      <c r="V98" s="486"/>
      <c r="W98" s="486"/>
      <c r="X98" s="485" t="n">
        <f aca="false">PV1!X31</f>
        <v>0</v>
      </c>
      <c r="Y98" s="485"/>
      <c r="Z98" s="485"/>
      <c r="AA98" s="485"/>
      <c r="AB98" s="485"/>
      <c r="AC98" s="485" t="n">
        <f aca="false">PV1!AC31</f>
        <v>0</v>
      </c>
      <c r="AD98" s="485"/>
      <c r="AE98" s="485"/>
      <c r="AF98" s="485"/>
      <c r="AG98" s="485"/>
      <c r="AH98" s="485" t="n">
        <f aca="false">PV1!AH31</f>
        <v>0</v>
      </c>
      <c r="AI98" s="485"/>
      <c r="AJ98" s="485"/>
      <c r="AK98" s="485"/>
      <c r="AL98" s="485"/>
      <c r="AM98" s="475" t="n">
        <f aca="false">PV1!AM31</f>
        <v>0</v>
      </c>
      <c r="AN98" s="475"/>
      <c r="AO98" s="475"/>
      <c r="AP98" s="475"/>
      <c r="AQ98" s="475"/>
      <c r="AR98" s="475"/>
      <c r="AS98" s="475"/>
      <c r="AT98" s="476"/>
      <c r="AU98" s="476"/>
      <c r="AV98" s="476"/>
      <c r="AW98" s="476"/>
      <c r="AX98" s="476"/>
    </row>
    <row collapsed="false" customFormat="false" customHeight="true" hidden="false" ht="12.6" outlineLevel="0" r="99">
      <c r="A99" s="470" t="s">
        <v>486</v>
      </c>
      <c r="B99" s="439"/>
      <c r="C99" s="439"/>
      <c r="D99" s="439"/>
      <c r="E99" s="439"/>
      <c r="F99" s="439"/>
      <c r="G99" s="439"/>
      <c r="H99" s="439"/>
      <c r="I99" s="439"/>
      <c r="J99" s="439"/>
      <c r="K99" s="439"/>
      <c r="L99" s="485"/>
      <c r="M99" s="485"/>
      <c r="N99" s="485"/>
      <c r="O99" s="485"/>
      <c r="P99" s="486"/>
      <c r="Q99" s="486"/>
      <c r="R99" s="486"/>
      <c r="S99" s="486"/>
      <c r="T99" s="486"/>
      <c r="U99" s="486"/>
      <c r="V99" s="486"/>
      <c r="W99" s="486"/>
      <c r="X99" s="485"/>
      <c r="Y99" s="485"/>
      <c r="Z99" s="485"/>
      <c r="AA99" s="485"/>
      <c r="AB99" s="485"/>
      <c r="AC99" s="485"/>
      <c r="AD99" s="485"/>
      <c r="AE99" s="485"/>
      <c r="AF99" s="485"/>
      <c r="AG99" s="485"/>
      <c r="AH99" s="485"/>
      <c r="AI99" s="485"/>
      <c r="AJ99" s="485"/>
      <c r="AK99" s="485"/>
      <c r="AL99" s="485"/>
      <c r="AM99" s="475"/>
      <c r="AN99" s="475"/>
      <c r="AO99" s="475"/>
      <c r="AP99" s="475"/>
      <c r="AQ99" s="475"/>
      <c r="AR99" s="475"/>
      <c r="AS99" s="475"/>
      <c r="AT99" s="476"/>
      <c r="AU99" s="476"/>
      <c r="AV99" s="476"/>
      <c r="AW99" s="476"/>
      <c r="AX99" s="476"/>
    </row>
    <row collapsed="false" customFormat="false" customHeight="true" hidden="false" ht="12.6" outlineLevel="0" r="100">
      <c r="A100" s="408" t="s">
        <v>493</v>
      </c>
      <c r="B100" s="408"/>
      <c r="C100" s="408"/>
      <c r="D100" s="408"/>
      <c r="E100" s="408"/>
      <c r="F100" s="408"/>
      <c r="G100" s="408"/>
      <c r="H100" s="408"/>
      <c r="I100" s="408"/>
      <c r="J100" s="408"/>
      <c r="K100" s="408"/>
      <c r="L100" s="490"/>
      <c r="M100" s="490"/>
      <c r="N100" s="490"/>
      <c r="O100" s="490"/>
      <c r="P100" s="490"/>
      <c r="Q100" s="490"/>
      <c r="R100" s="490"/>
      <c r="S100" s="490"/>
      <c r="T100" s="490"/>
      <c r="U100" s="490"/>
      <c r="V100" s="490"/>
      <c r="W100" s="490"/>
      <c r="X100" s="490"/>
      <c r="Y100" s="490"/>
      <c r="Z100" s="490"/>
      <c r="AA100" s="490"/>
      <c r="AB100" s="490"/>
      <c r="AC100" s="490"/>
      <c r="AD100" s="490"/>
      <c r="AE100" s="490"/>
      <c r="AF100" s="490"/>
      <c r="AG100" s="490"/>
      <c r="AH100" s="490"/>
      <c r="AI100" s="490"/>
      <c r="AJ100" s="490"/>
      <c r="AK100" s="490"/>
      <c r="AL100" s="490"/>
      <c r="AM100" s="490"/>
      <c r="AN100" s="490"/>
      <c r="AO100" s="490"/>
      <c r="AP100" s="490"/>
      <c r="AQ100" s="490"/>
      <c r="AR100" s="490"/>
      <c r="AS100" s="490"/>
      <c r="AT100" s="491"/>
      <c r="AU100" s="491"/>
      <c r="AV100" s="491"/>
      <c r="AW100" s="491"/>
      <c r="AX100" s="481"/>
    </row>
    <row collapsed="false" customFormat="false" customHeight="true" hidden="false" ht="12.6" outlineLevel="0" r="101">
      <c r="A101" s="454" t="s">
        <v>485</v>
      </c>
      <c r="B101" s="436"/>
      <c r="C101" s="436"/>
      <c r="D101" s="436"/>
      <c r="E101" s="436"/>
      <c r="F101" s="436"/>
      <c r="G101" s="436"/>
      <c r="H101" s="436"/>
      <c r="I101" s="436"/>
      <c r="J101" s="436"/>
      <c r="K101" s="437"/>
      <c r="L101" s="466" t="n">
        <f aca="false">PV1!L34</f>
        <v>0</v>
      </c>
      <c r="M101" s="466"/>
      <c r="N101" s="466"/>
      <c r="O101" s="466"/>
      <c r="P101" s="467"/>
      <c r="Q101" s="467"/>
      <c r="R101" s="467"/>
      <c r="S101" s="467"/>
      <c r="T101" s="467" t="n">
        <f aca="false">PV1!T34</f>
        <v>0</v>
      </c>
      <c r="U101" s="467"/>
      <c r="V101" s="467"/>
      <c r="W101" s="467"/>
      <c r="X101" s="466" t="n">
        <f aca="false">PV1!X34</f>
        <v>0</v>
      </c>
      <c r="Y101" s="466"/>
      <c r="Z101" s="466"/>
      <c r="AA101" s="466"/>
      <c r="AB101" s="466"/>
      <c r="AC101" s="466" t="n">
        <f aca="false">PV1!AC34</f>
        <v>0</v>
      </c>
      <c r="AD101" s="466"/>
      <c r="AE101" s="466"/>
      <c r="AF101" s="466"/>
      <c r="AG101" s="466"/>
      <c r="AH101" s="466" t="n">
        <f aca="false">PV1!AH34</f>
        <v>0</v>
      </c>
      <c r="AI101" s="466"/>
      <c r="AJ101" s="466"/>
      <c r="AK101" s="466"/>
      <c r="AL101" s="466"/>
      <c r="AM101" s="468" t="n">
        <f aca="false">PV1!AM34</f>
        <v>0</v>
      </c>
      <c r="AN101" s="468"/>
      <c r="AO101" s="468"/>
      <c r="AP101" s="468"/>
      <c r="AQ101" s="468"/>
      <c r="AR101" s="468"/>
      <c r="AS101" s="468"/>
      <c r="AT101" s="469"/>
      <c r="AU101" s="469"/>
      <c r="AV101" s="469"/>
      <c r="AW101" s="469"/>
      <c r="AX101" s="469"/>
    </row>
    <row collapsed="false" customFormat="false" customHeight="true" hidden="false" ht="12.6" outlineLevel="0" r="102">
      <c r="A102" s="470" t="s">
        <v>486</v>
      </c>
      <c r="B102" s="439"/>
      <c r="C102" s="439"/>
      <c r="D102" s="439"/>
      <c r="E102" s="439"/>
      <c r="F102" s="439"/>
      <c r="G102" s="439"/>
      <c r="H102" s="439"/>
      <c r="I102" s="439"/>
      <c r="J102" s="439"/>
      <c r="K102" s="440"/>
      <c r="L102" s="466"/>
      <c r="M102" s="466"/>
      <c r="N102" s="466"/>
      <c r="O102" s="466"/>
      <c r="P102" s="467"/>
      <c r="Q102" s="467"/>
      <c r="R102" s="467"/>
      <c r="S102" s="467"/>
      <c r="T102" s="467"/>
      <c r="U102" s="467"/>
      <c r="V102" s="467"/>
      <c r="W102" s="467"/>
      <c r="X102" s="466"/>
      <c r="Y102" s="466"/>
      <c r="Z102" s="466"/>
      <c r="AA102" s="466"/>
      <c r="AB102" s="466"/>
      <c r="AC102" s="466"/>
      <c r="AD102" s="466"/>
      <c r="AE102" s="466"/>
      <c r="AF102" s="466"/>
      <c r="AG102" s="466"/>
      <c r="AH102" s="466"/>
      <c r="AI102" s="466"/>
      <c r="AJ102" s="466"/>
      <c r="AK102" s="466"/>
      <c r="AL102" s="466"/>
      <c r="AM102" s="468"/>
      <c r="AN102" s="468"/>
      <c r="AO102" s="468"/>
      <c r="AP102" s="468"/>
      <c r="AQ102" s="468"/>
      <c r="AR102" s="468"/>
      <c r="AS102" s="468"/>
      <c r="AT102" s="469"/>
      <c r="AU102" s="469"/>
      <c r="AV102" s="469"/>
      <c r="AW102" s="469"/>
      <c r="AX102" s="469"/>
    </row>
    <row collapsed="false" customFormat="false" customHeight="true" hidden="false" ht="12.6" outlineLevel="0" r="103">
      <c r="A103" s="458" t="s">
        <v>490</v>
      </c>
      <c r="B103" s="408"/>
      <c r="C103" s="408"/>
      <c r="D103" s="408"/>
      <c r="E103" s="408"/>
      <c r="F103" s="408"/>
      <c r="G103" s="408"/>
      <c r="H103" s="408"/>
      <c r="I103" s="408"/>
      <c r="J103" s="408"/>
      <c r="K103" s="463"/>
      <c r="L103" s="477" t="n">
        <f aca="false">PV1!L36</f>
        <v>0</v>
      </c>
      <c r="M103" s="477"/>
      <c r="N103" s="477"/>
      <c r="O103" s="477"/>
      <c r="P103" s="478"/>
      <c r="Q103" s="478"/>
      <c r="R103" s="478"/>
      <c r="S103" s="478"/>
      <c r="T103" s="478" t="n">
        <f aca="false">PV1!T36</f>
        <v>0</v>
      </c>
      <c r="U103" s="478"/>
      <c r="V103" s="478"/>
      <c r="W103" s="478"/>
      <c r="X103" s="477" t="n">
        <f aca="false">PV1!X36</f>
        <v>0</v>
      </c>
      <c r="Y103" s="477"/>
      <c r="Z103" s="477"/>
      <c r="AA103" s="477"/>
      <c r="AB103" s="477"/>
      <c r="AC103" s="477" t="n">
        <f aca="false">PV1!AC36</f>
        <v>0</v>
      </c>
      <c r="AD103" s="477"/>
      <c r="AE103" s="477"/>
      <c r="AF103" s="477"/>
      <c r="AG103" s="477"/>
      <c r="AH103" s="477" t="n">
        <f aca="false">PV1!AH36</f>
        <v>0</v>
      </c>
      <c r="AI103" s="477"/>
      <c r="AJ103" s="477"/>
      <c r="AK103" s="477"/>
      <c r="AL103" s="477"/>
      <c r="AM103" s="468" t="n">
        <f aca="false">PV1!AM36</f>
        <v>0</v>
      </c>
      <c r="AN103" s="468"/>
      <c r="AO103" s="468"/>
      <c r="AP103" s="468"/>
      <c r="AQ103" s="468"/>
      <c r="AR103" s="468"/>
      <c r="AS103" s="468"/>
      <c r="AT103" s="469"/>
      <c r="AU103" s="469"/>
      <c r="AV103" s="469"/>
      <c r="AW103" s="469"/>
      <c r="AX103" s="469"/>
    </row>
    <row collapsed="false" customFormat="false" customHeight="true" hidden="false" ht="12.6" outlineLevel="0" r="104">
      <c r="A104" s="470" t="s">
        <v>486</v>
      </c>
      <c r="B104" s="439"/>
      <c r="C104" s="439"/>
      <c r="D104" s="439"/>
      <c r="E104" s="439"/>
      <c r="F104" s="439"/>
      <c r="G104" s="439"/>
      <c r="H104" s="439"/>
      <c r="I104" s="439"/>
      <c r="J104" s="439"/>
      <c r="K104" s="440"/>
      <c r="L104" s="477"/>
      <c r="M104" s="477"/>
      <c r="N104" s="477"/>
      <c r="O104" s="477"/>
      <c r="P104" s="478"/>
      <c r="Q104" s="478"/>
      <c r="R104" s="478"/>
      <c r="S104" s="478"/>
      <c r="T104" s="478"/>
      <c r="U104" s="478"/>
      <c r="V104" s="478"/>
      <c r="W104" s="478"/>
      <c r="X104" s="477"/>
      <c r="Y104" s="477"/>
      <c r="Z104" s="477"/>
      <c r="AA104" s="477"/>
      <c r="AB104" s="477"/>
      <c r="AC104" s="477"/>
      <c r="AD104" s="477"/>
      <c r="AE104" s="477"/>
      <c r="AF104" s="477"/>
      <c r="AG104" s="477"/>
      <c r="AH104" s="477"/>
      <c r="AI104" s="477"/>
      <c r="AJ104" s="477"/>
      <c r="AK104" s="477"/>
      <c r="AL104" s="477"/>
      <c r="AM104" s="468"/>
      <c r="AN104" s="468"/>
      <c r="AO104" s="468"/>
      <c r="AP104" s="468"/>
      <c r="AQ104" s="468"/>
      <c r="AR104" s="468"/>
      <c r="AS104" s="468"/>
      <c r="AT104" s="469"/>
      <c r="AU104" s="469"/>
      <c r="AV104" s="469"/>
      <c r="AW104" s="469"/>
      <c r="AX104" s="469"/>
    </row>
    <row collapsed="false" customFormat="false" customHeight="true" hidden="false" ht="12.6" outlineLevel="0" r="105">
      <c r="A105" s="414"/>
      <c r="B105" s="408"/>
      <c r="C105" s="408"/>
      <c r="D105" s="408"/>
      <c r="E105" s="408"/>
      <c r="F105" s="408"/>
      <c r="G105" s="408"/>
      <c r="H105" s="408"/>
      <c r="I105" s="408"/>
      <c r="J105" s="408"/>
      <c r="K105" s="408"/>
      <c r="L105" s="492"/>
      <c r="M105" s="492"/>
      <c r="N105" s="492"/>
      <c r="O105" s="492"/>
      <c r="P105" s="492"/>
      <c r="Q105" s="492"/>
      <c r="R105" s="492"/>
      <c r="S105" s="492"/>
      <c r="T105" s="492"/>
      <c r="U105" s="492"/>
      <c r="V105" s="492"/>
      <c r="W105" s="492"/>
      <c r="X105" s="492"/>
      <c r="Y105" s="492"/>
      <c r="Z105" s="492"/>
      <c r="AA105" s="492"/>
      <c r="AB105" s="492"/>
      <c r="AC105" s="492"/>
      <c r="AD105" s="492"/>
      <c r="AE105" s="492"/>
      <c r="AF105" s="492"/>
      <c r="AG105" s="492"/>
      <c r="AH105" s="492"/>
      <c r="AI105" s="492"/>
      <c r="AJ105" s="492"/>
      <c r="AK105" s="492"/>
      <c r="AL105" s="492"/>
      <c r="AM105" s="492"/>
      <c r="AN105" s="492"/>
      <c r="AO105" s="492"/>
      <c r="AP105" s="492"/>
      <c r="AQ105" s="492"/>
      <c r="AR105" s="492"/>
      <c r="AS105" s="492"/>
      <c r="AT105" s="492"/>
      <c r="AU105" s="492"/>
      <c r="AV105" s="492"/>
      <c r="AW105" s="492"/>
      <c r="AX105" s="492"/>
      <c r="AY105" s="492"/>
      <c r="AZ105" s="492"/>
      <c r="BA105" s="492"/>
      <c r="BB105" s="492"/>
    </row>
    <row collapsed="false" customFormat="false" customHeight="true" hidden="false" ht="12.6" outlineLevel="0" r="106">
      <c r="A106" s="408" t="s">
        <v>50</v>
      </c>
    </row>
    <row collapsed="false" customFormat="false" customHeight="true" hidden="false" ht="12.6" outlineLevel="0" r="107">
      <c r="A107" s="408" t="s">
        <v>420</v>
      </c>
      <c r="B107" s="409"/>
      <c r="C107" s="410" t="str">
        <f aca="false">$C$2</f>
        <v>Agro-eko Lovinobaňa, s.r.o.</v>
      </c>
      <c r="D107" s="410"/>
      <c r="E107" s="410"/>
      <c r="F107" s="410"/>
      <c r="G107" s="410"/>
      <c r="H107" s="410"/>
      <c r="I107" s="410"/>
      <c r="J107" s="410"/>
      <c r="K107" s="410"/>
      <c r="L107" s="410"/>
      <c r="M107" s="410"/>
      <c r="N107" s="410"/>
      <c r="O107" s="410"/>
      <c r="P107" s="410"/>
      <c r="Q107" s="410"/>
      <c r="R107" s="410"/>
      <c r="S107" s="410"/>
      <c r="T107" s="410"/>
      <c r="U107" s="410"/>
      <c r="V107" s="410"/>
      <c r="W107" s="410"/>
      <c r="X107" s="410"/>
      <c r="Y107" s="410"/>
      <c r="Z107" s="410"/>
      <c r="AB107" s="89" t="s">
        <v>28</v>
      </c>
      <c r="AD107" s="411" t="n">
        <f aca="false">$AD$2</f>
        <v>43979971</v>
      </c>
      <c r="AE107" s="411"/>
      <c r="AF107" s="411"/>
      <c r="AG107" s="411"/>
      <c r="AH107" s="411"/>
      <c r="AI107" s="411"/>
      <c r="AJ107" s="411"/>
      <c r="AK107" s="411"/>
      <c r="AL107" s="89" t="s">
        <v>29</v>
      </c>
      <c r="AN107" s="412" t="str">
        <f aca="false">$AN$2</f>
        <v>2022534844</v>
      </c>
      <c r="AO107" s="412"/>
      <c r="AP107" s="412"/>
      <c r="AQ107" s="412"/>
      <c r="AR107" s="412"/>
      <c r="AS107" s="412"/>
      <c r="AT107" s="412"/>
      <c r="AU107" s="412"/>
      <c r="AV107" s="412"/>
      <c r="AW107" s="412"/>
      <c r="AX107" s="412"/>
      <c r="AY107" s="412"/>
      <c r="AZ107" s="412"/>
      <c r="BA107" s="412"/>
      <c r="BB107" s="412"/>
    </row>
    <row collapsed="false" customFormat="false" customHeight="true" hidden="false" ht="12.6" outlineLevel="0" r="109">
      <c r="A109" s="89" t="s">
        <v>494</v>
      </c>
    </row>
    <row collapsed="false" customFormat="false" customHeight="true" hidden="false" ht="12.6" outlineLevel="0" r="110">
      <c r="A110" s="454"/>
      <c r="B110" s="455"/>
      <c r="C110" s="455"/>
      <c r="D110" s="455"/>
      <c r="E110" s="455"/>
      <c r="F110" s="455"/>
      <c r="G110" s="455"/>
      <c r="H110" s="455"/>
      <c r="I110" s="455"/>
      <c r="J110" s="455"/>
      <c r="K110" s="455"/>
      <c r="L110" s="456" t="s">
        <v>495</v>
      </c>
      <c r="M110" s="456"/>
      <c r="N110" s="456"/>
      <c r="O110" s="456"/>
      <c r="P110" s="456"/>
      <c r="Q110" s="456"/>
      <c r="R110" s="456"/>
      <c r="S110" s="456"/>
      <c r="T110" s="456"/>
      <c r="U110" s="456"/>
      <c r="V110" s="456"/>
      <c r="W110" s="456"/>
      <c r="X110" s="456"/>
      <c r="Y110" s="456"/>
      <c r="Z110" s="456"/>
      <c r="AA110" s="456"/>
      <c r="AB110" s="456"/>
      <c r="AC110" s="456"/>
      <c r="AD110" s="456"/>
      <c r="AE110" s="456"/>
      <c r="AF110" s="456"/>
      <c r="AG110" s="456"/>
      <c r="AH110" s="456"/>
      <c r="AI110" s="456"/>
      <c r="AJ110" s="456"/>
      <c r="AK110" s="456"/>
      <c r="AL110" s="456"/>
      <c r="AM110" s="456"/>
      <c r="AN110" s="456"/>
      <c r="AO110" s="456"/>
      <c r="AP110" s="456"/>
      <c r="AQ110" s="456"/>
      <c r="AR110" s="456"/>
      <c r="AS110" s="456"/>
      <c r="AT110" s="456"/>
      <c r="AU110" s="456"/>
      <c r="AV110" s="456"/>
      <c r="AW110" s="456"/>
      <c r="AX110" s="456"/>
      <c r="AY110" s="457"/>
      <c r="AZ110" s="457"/>
      <c r="BA110" s="457"/>
      <c r="BB110" s="457"/>
      <c r="BC110" s="408"/>
    </row>
    <row collapsed="false" customFormat="false" customHeight="true" hidden="false" ht="12.6" outlineLevel="0" r="111">
      <c r="A111" s="458"/>
      <c r="B111" s="414"/>
      <c r="C111" s="414"/>
      <c r="D111" s="414"/>
      <c r="E111" s="414"/>
      <c r="F111" s="414"/>
      <c r="G111" s="414"/>
      <c r="H111" s="414"/>
      <c r="I111" s="414"/>
      <c r="J111" s="414"/>
      <c r="K111" s="414"/>
      <c r="L111" s="459" t="s">
        <v>455</v>
      </c>
      <c r="M111" s="459"/>
      <c r="N111" s="459"/>
      <c r="O111" s="459"/>
      <c r="P111" s="460" t="s">
        <v>456</v>
      </c>
      <c r="Q111" s="460"/>
      <c r="R111" s="460"/>
      <c r="S111" s="460"/>
      <c r="T111" s="459" t="s">
        <v>457</v>
      </c>
      <c r="U111" s="459"/>
      <c r="V111" s="459"/>
      <c r="W111" s="459"/>
      <c r="X111" s="460" t="s">
        <v>458</v>
      </c>
      <c r="Y111" s="460"/>
      <c r="Z111" s="460"/>
      <c r="AA111" s="460"/>
      <c r="AB111" s="460"/>
      <c r="AC111" s="459" t="s">
        <v>459</v>
      </c>
      <c r="AD111" s="459"/>
      <c r="AE111" s="459"/>
      <c r="AF111" s="459"/>
      <c r="AG111" s="459"/>
      <c r="AH111" s="459" t="s">
        <v>460</v>
      </c>
      <c r="AI111" s="459"/>
      <c r="AJ111" s="459"/>
      <c r="AK111" s="459"/>
      <c r="AL111" s="459"/>
      <c r="AM111" s="459" t="s">
        <v>461</v>
      </c>
      <c r="AN111" s="459"/>
      <c r="AO111" s="459"/>
      <c r="AP111" s="459"/>
      <c r="AQ111" s="459"/>
      <c r="AR111" s="459"/>
      <c r="AS111" s="459"/>
      <c r="AT111" s="462" t="s">
        <v>462</v>
      </c>
      <c r="AU111" s="462"/>
      <c r="AV111" s="462"/>
      <c r="AW111" s="462"/>
      <c r="AX111" s="463"/>
    </row>
    <row collapsed="false" customFormat="false" customHeight="true" hidden="false" ht="12.6" outlineLevel="0" r="112">
      <c r="A112" s="461" t="s">
        <v>463</v>
      </c>
      <c r="B112" s="461"/>
      <c r="C112" s="461"/>
      <c r="D112" s="461"/>
      <c r="E112" s="461"/>
      <c r="F112" s="461"/>
      <c r="G112" s="461"/>
      <c r="H112" s="461"/>
      <c r="I112" s="461"/>
      <c r="J112" s="461"/>
      <c r="K112" s="461"/>
      <c r="L112" s="459" t="s">
        <v>464</v>
      </c>
      <c r="M112" s="459"/>
      <c r="N112" s="459"/>
      <c r="O112" s="459"/>
      <c r="P112" s="460"/>
      <c r="Q112" s="460"/>
      <c r="R112" s="460"/>
      <c r="S112" s="460"/>
      <c r="T112" s="459" t="s">
        <v>465</v>
      </c>
      <c r="U112" s="459"/>
      <c r="V112" s="459"/>
      <c r="W112" s="459"/>
      <c r="X112" s="460"/>
      <c r="Y112" s="460"/>
      <c r="Z112" s="460"/>
      <c r="AA112" s="460"/>
      <c r="AB112" s="460"/>
      <c r="AC112" s="459" t="s">
        <v>466</v>
      </c>
      <c r="AD112" s="459"/>
      <c r="AE112" s="459"/>
      <c r="AF112" s="459"/>
      <c r="AG112" s="459"/>
      <c r="AH112" s="459" t="s">
        <v>467</v>
      </c>
      <c r="AI112" s="459"/>
      <c r="AJ112" s="459"/>
      <c r="AK112" s="459"/>
      <c r="AL112" s="459"/>
      <c r="AM112" s="459" t="s">
        <v>468</v>
      </c>
      <c r="AN112" s="459"/>
      <c r="AO112" s="459"/>
      <c r="AP112" s="459"/>
      <c r="AQ112" s="459"/>
      <c r="AR112" s="459"/>
      <c r="AS112" s="459"/>
      <c r="AT112" s="462"/>
      <c r="AU112" s="462"/>
      <c r="AV112" s="462"/>
      <c r="AW112" s="462"/>
      <c r="AX112" s="463"/>
    </row>
    <row collapsed="false" customFormat="false" customHeight="true" hidden="false" ht="12.6" outlineLevel="0" r="113">
      <c r="A113" s="461" t="s">
        <v>469</v>
      </c>
      <c r="B113" s="461"/>
      <c r="C113" s="461"/>
      <c r="D113" s="461"/>
      <c r="E113" s="461"/>
      <c r="F113" s="461"/>
      <c r="G113" s="461"/>
      <c r="H113" s="461"/>
      <c r="I113" s="461"/>
      <c r="J113" s="461"/>
      <c r="K113" s="461"/>
      <c r="L113" s="459" t="s">
        <v>470</v>
      </c>
      <c r="M113" s="459"/>
      <c r="N113" s="459"/>
      <c r="O113" s="459"/>
      <c r="P113" s="460"/>
      <c r="Q113" s="460"/>
      <c r="R113" s="460"/>
      <c r="S113" s="460"/>
      <c r="T113" s="459" t="s">
        <v>471</v>
      </c>
      <c r="U113" s="459"/>
      <c r="V113" s="459"/>
      <c r="W113" s="459"/>
      <c r="X113" s="460"/>
      <c r="Y113" s="460"/>
      <c r="Z113" s="460"/>
      <c r="AA113" s="460"/>
      <c r="AB113" s="460"/>
      <c r="AC113" s="459" t="s">
        <v>472</v>
      </c>
      <c r="AD113" s="459"/>
      <c r="AE113" s="459"/>
      <c r="AF113" s="459"/>
      <c r="AG113" s="459"/>
      <c r="AH113" s="459" t="s">
        <v>472</v>
      </c>
      <c r="AI113" s="459"/>
      <c r="AJ113" s="459"/>
      <c r="AK113" s="459"/>
      <c r="AL113" s="459"/>
      <c r="AM113" s="459" t="s">
        <v>473</v>
      </c>
      <c r="AN113" s="459"/>
      <c r="AO113" s="459"/>
      <c r="AP113" s="459"/>
      <c r="AQ113" s="459"/>
      <c r="AR113" s="459"/>
      <c r="AS113" s="459"/>
      <c r="AT113" s="462"/>
      <c r="AU113" s="462"/>
      <c r="AV113" s="462"/>
      <c r="AW113" s="462"/>
      <c r="AX113" s="463"/>
    </row>
    <row collapsed="false" customFormat="false" customHeight="true" hidden="false" ht="12.6" outlineLevel="0" r="114">
      <c r="A114" s="458"/>
      <c r="B114" s="414"/>
      <c r="C114" s="414"/>
      <c r="D114" s="414"/>
      <c r="E114" s="414"/>
      <c r="F114" s="414"/>
      <c r="G114" s="414"/>
      <c r="H114" s="414"/>
      <c r="I114" s="414"/>
      <c r="J114" s="414"/>
      <c r="K114" s="414"/>
      <c r="L114" s="459" t="s">
        <v>474</v>
      </c>
      <c r="M114" s="459"/>
      <c r="N114" s="459"/>
      <c r="O114" s="459"/>
      <c r="P114" s="460"/>
      <c r="Q114" s="460"/>
      <c r="R114" s="460"/>
      <c r="S114" s="460"/>
      <c r="T114" s="459"/>
      <c r="U114" s="459"/>
      <c r="V114" s="459"/>
      <c r="W114" s="459"/>
      <c r="X114" s="460"/>
      <c r="Y114" s="460"/>
      <c r="Z114" s="460"/>
      <c r="AA114" s="460"/>
      <c r="AB114" s="460"/>
      <c r="AC114" s="459"/>
      <c r="AD114" s="459"/>
      <c r="AE114" s="459"/>
      <c r="AF114" s="459"/>
      <c r="AG114" s="459"/>
      <c r="AH114" s="459"/>
      <c r="AI114" s="459"/>
      <c r="AJ114" s="459"/>
      <c r="AK114" s="459"/>
      <c r="AL114" s="459"/>
      <c r="AM114" s="459"/>
      <c r="AN114" s="459"/>
      <c r="AO114" s="459"/>
      <c r="AP114" s="459"/>
      <c r="AQ114" s="459"/>
      <c r="AR114" s="459"/>
      <c r="AS114" s="459"/>
      <c r="AT114" s="462"/>
      <c r="AU114" s="462"/>
      <c r="AV114" s="462"/>
      <c r="AW114" s="462"/>
      <c r="AX114" s="463"/>
    </row>
    <row collapsed="false" customFormat="false" customHeight="true" hidden="false" ht="12.6" outlineLevel="0" r="115">
      <c r="A115" s="465" t="s">
        <v>475</v>
      </c>
      <c r="B115" s="465"/>
      <c r="C115" s="465"/>
      <c r="D115" s="465"/>
      <c r="E115" s="465"/>
      <c r="F115" s="465"/>
      <c r="G115" s="465"/>
      <c r="H115" s="465"/>
      <c r="I115" s="465"/>
      <c r="J115" s="465"/>
      <c r="K115" s="465"/>
      <c r="L115" s="428" t="s">
        <v>476</v>
      </c>
      <c r="M115" s="428"/>
      <c r="N115" s="428"/>
      <c r="O115" s="428"/>
      <c r="P115" s="428" t="s">
        <v>477</v>
      </c>
      <c r="Q115" s="428"/>
      <c r="R115" s="428"/>
      <c r="S115" s="428"/>
      <c r="T115" s="428" t="s">
        <v>478</v>
      </c>
      <c r="U115" s="428"/>
      <c r="V115" s="428"/>
      <c r="W115" s="428"/>
      <c r="X115" s="428" t="s">
        <v>479</v>
      </c>
      <c r="Y115" s="428"/>
      <c r="Z115" s="428"/>
      <c r="AA115" s="428"/>
      <c r="AB115" s="428"/>
      <c r="AC115" s="428" t="s">
        <v>480</v>
      </c>
      <c r="AD115" s="428"/>
      <c r="AE115" s="428"/>
      <c r="AF115" s="428"/>
      <c r="AG115" s="428"/>
      <c r="AH115" s="428" t="s">
        <v>481</v>
      </c>
      <c r="AI115" s="428"/>
      <c r="AJ115" s="428"/>
      <c r="AK115" s="428"/>
      <c r="AL115" s="428"/>
      <c r="AM115" s="428" t="s">
        <v>482</v>
      </c>
      <c r="AN115" s="428"/>
      <c r="AO115" s="428"/>
      <c r="AP115" s="428"/>
      <c r="AQ115" s="428"/>
      <c r="AR115" s="428"/>
      <c r="AS115" s="428"/>
      <c r="AT115" s="465" t="s">
        <v>483</v>
      </c>
      <c r="AU115" s="465"/>
      <c r="AV115" s="465"/>
      <c r="AW115" s="465"/>
      <c r="AX115" s="463"/>
    </row>
    <row collapsed="false" customFormat="false" customHeight="true" hidden="false" ht="12.6" outlineLevel="0" r="116">
      <c r="A116" s="430" t="s">
        <v>484</v>
      </c>
      <c r="B116" s="430"/>
      <c r="C116" s="430"/>
      <c r="D116" s="430"/>
      <c r="E116" s="430"/>
      <c r="F116" s="430"/>
      <c r="G116" s="430"/>
      <c r="H116" s="430"/>
      <c r="I116" s="430"/>
      <c r="J116" s="430"/>
      <c r="K116" s="430"/>
      <c r="L116" s="430"/>
      <c r="M116" s="430"/>
      <c r="N116" s="430"/>
      <c r="O116" s="430"/>
      <c r="P116" s="430"/>
      <c r="Q116" s="430"/>
      <c r="R116" s="430"/>
      <c r="S116" s="430"/>
      <c r="T116" s="430"/>
      <c r="U116" s="430"/>
      <c r="V116" s="430"/>
      <c r="W116" s="430"/>
      <c r="X116" s="430"/>
      <c r="Y116" s="430"/>
      <c r="Z116" s="430"/>
      <c r="AA116" s="430"/>
      <c r="AB116" s="430"/>
      <c r="AC116" s="430"/>
      <c r="AD116" s="430"/>
      <c r="AE116" s="430"/>
      <c r="AF116" s="430"/>
      <c r="AG116" s="430"/>
      <c r="AH116" s="430"/>
      <c r="AI116" s="430"/>
      <c r="AJ116" s="430"/>
      <c r="AK116" s="430"/>
      <c r="AL116" s="430"/>
      <c r="AM116" s="430"/>
      <c r="AN116" s="430"/>
      <c r="AO116" s="430"/>
      <c r="AP116" s="430"/>
      <c r="AQ116" s="430"/>
      <c r="AR116" s="430"/>
      <c r="AS116" s="430"/>
      <c r="AT116" s="430"/>
      <c r="AU116" s="430"/>
      <c r="AV116" s="430"/>
      <c r="AW116" s="430"/>
      <c r="AX116" s="431"/>
    </row>
    <row collapsed="false" customFormat="false" customHeight="true" hidden="false" ht="12.6" outlineLevel="0" r="117">
      <c r="A117" s="454" t="s">
        <v>485</v>
      </c>
      <c r="B117" s="436"/>
      <c r="C117" s="436"/>
      <c r="D117" s="436"/>
      <c r="E117" s="436"/>
      <c r="F117" s="436"/>
      <c r="G117" s="436"/>
      <c r="H117" s="436"/>
      <c r="I117" s="436"/>
      <c r="J117" s="436"/>
      <c r="K117" s="437"/>
      <c r="L117" s="466" t="n">
        <f aca="false">PV2!L9</f>
        <v>0</v>
      </c>
      <c r="M117" s="466"/>
      <c r="N117" s="466"/>
      <c r="O117" s="466"/>
      <c r="P117" s="467"/>
      <c r="Q117" s="467"/>
      <c r="R117" s="467"/>
      <c r="S117" s="467"/>
      <c r="T117" s="467" t="n">
        <f aca="false">PV2!T9</f>
        <v>0</v>
      </c>
      <c r="U117" s="467"/>
      <c r="V117" s="467"/>
      <c r="W117" s="467"/>
      <c r="X117" s="466" t="n">
        <f aca="false">PV2!X9</f>
        <v>0</v>
      </c>
      <c r="Y117" s="466"/>
      <c r="Z117" s="466"/>
      <c r="AA117" s="466"/>
      <c r="AB117" s="466"/>
      <c r="AC117" s="466" t="n">
        <f aca="false">PV2!AC9</f>
        <v>0</v>
      </c>
      <c r="AD117" s="466"/>
      <c r="AE117" s="466"/>
      <c r="AF117" s="466"/>
      <c r="AG117" s="466"/>
      <c r="AH117" s="466" t="n">
        <f aca="false">PV2!AH9</f>
        <v>0</v>
      </c>
      <c r="AI117" s="466"/>
      <c r="AJ117" s="466"/>
      <c r="AK117" s="466"/>
      <c r="AL117" s="466"/>
      <c r="AM117" s="466" t="n">
        <f aca="false">PV2!AM9</f>
        <v>0</v>
      </c>
      <c r="AN117" s="466"/>
      <c r="AO117" s="466"/>
      <c r="AP117" s="466"/>
      <c r="AQ117" s="466"/>
      <c r="AR117" s="466"/>
      <c r="AS117" s="466"/>
      <c r="AT117" s="469"/>
      <c r="AU117" s="469"/>
      <c r="AV117" s="469"/>
      <c r="AW117" s="469"/>
      <c r="AX117" s="469"/>
    </row>
    <row collapsed="false" customFormat="false" customHeight="true" hidden="false" ht="12.6" outlineLevel="0" r="118">
      <c r="A118" s="470" t="s">
        <v>486</v>
      </c>
      <c r="B118" s="439"/>
      <c r="C118" s="439"/>
      <c r="D118" s="439"/>
      <c r="E118" s="439"/>
      <c r="F118" s="439"/>
      <c r="G118" s="439"/>
      <c r="H118" s="439"/>
      <c r="I118" s="439"/>
      <c r="J118" s="439"/>
      <c r="K118" s="440"/>
      <c r="L118" s="466"/>
      <c r="M118" s="466"/>
      <c r="N118" s="466"/>
      <c r="O118" s="466"/>
      <c r="P118" s="467"/>
      <c r="Q118" s="467"/>
      <c r="R118" s="467"/>
      <c r="S118" s="467"/>
      <c r="T118" s="467"/>
      <c r="U118" s="467"/>
      <c r="V118" s="467"/>
      <c r="W118" s="467"/>
      <c r="X118" s="466"/>
      <c r="Y118" s="466"/>
      <c r="Z118" s="466"/>
      <c r="AA118" s="466"/>
      <c r="AB118" s="466"/>
      <c r="AC118" s="466"/>
      <c r="AD118" s="466"/>
      <c r="AE118" s="466"/>
      <c r="AF118" s="466"/>
      <c r="AG118" s="466"/>
      <c r="AH118" s="466"/>
      <c r="AI118" s="466"/>
      <c r="AJ118" s="466"/>
      <c r="AK118" s="466"/>
      <c r="AL118" s="466"/>
      <c r="AM118" s="466"/>
      <c r="AN118" s="466"/>
      <c r="AO118" s="466"/>
      <c r="AP118" s="466"/>
      <c r="AQ118" s="466"/>
      <c r="AR118" s="466"/>
      <c r="AS118" s="466"/>
      <c r="AT118" s="469"/>
      <c r="AU118" s="469"/>
      <c r="AV118" s="469"/>
      <c r="AW118" s="469"/>
      <c r="AX118" s="469"/>
    </row>
    <row collapsed="false" customFormat="false" customHeight="true" hidden="false" ht="12.6" outlineLevel="0" r="119">
      <c r="A119" s="429" t="s">
        <v>487</v>
      </c>
      <c r="B119" s="430"/>
      <c r="C119" s="430"/>
      <c r="D119" s="430"/>
      <c r="E119" s="430"/>
      <c r="F119" s="430"/>
      <c r="G119" s="430"/>
      <c r="H119" s="430"/>
      <c r="I119" s="430"/>
      <c r="J119" s="430"/>
      <c r="K119" s="431"/>
      <c r="L119" s="471" t="n">
        <f aca="false">PV2!L11</f>
        <v>0</v>
      </c>
      <c r="M119" s="471"/>
      <c r="N119" s="471"/>
      <c r="O119" s="471"/>
      <c r="P119" s="471"/>
      <c r="Q119" s="471"/>
      <c r="R119" s="471"/>
      <c r="S119" s="471"/>
      <c r="T119" s="472" t="n">
        <f aca="false">PV2!T11</f>
        <v>0</v>
      </c>
      <c r="U119" s="472"/>
      <c r="V119" s="472"/>
      <c r="W119" s="472"/>
      <c r="X119" s="466" t="n">
        <f aca="false">PV2!X11</f>
        <v>0</v>
      </c>
      <c r="Y119" s="466"/>
      <c r="Z119" s="466"/>
      <c r="AA119" s="466"/>
      <c r="AB119" s="466"/>
      <c r="AC119" s="466" t="n">
        <f aca="false">PV2!AC11</f>
        <v>0</v>
      </c>
      <c r="AD119" s="466"/>
      <c r="AE119" s="466"/>
      <c r="AF119" s="466"/>
      <c r="AG119" s="466"/>
      <c r="AH119" s="466" t="n">
        <f aca="false">PV2!AH11</f>
        <v>0</v>
      </c>
      <c r="AI119" s="466"/>
      <c r="AJ119" s="466"/>
      <c r="AK119" s="466"/>
      <c r="AL119" s="466"/>
      <c r="AM119" s="466" t="n">
        <f aca="false">PV2!AM11</f>
        <v>0</v>
      </c>
      <c r="AN119" s="466"/>
      <c r="AO119" s="466"/>
      <c r="AP119" s="466"/>
      <c r="AQ119" s="466"/>
      <c r="AR119" s="466"/>
      <c r="AS119" s="466"/>
      <c r="AT119" s="469"/>
      <c r="AU119" s="469"/>
      <c r="AV119" s="469"/>
      <c r="AW119" s="469"/>
      <c r="AX119" s="469"/>
    </row>
    <row collapsed="false" customFormat="false" customHeight="true" hidden="false" ht="12.6" outlineLevel="0" r="120">
      <c r="A120" s="429" t="s">
        <v>488</v>
      </c>
      <c r="B120" s="430"/>
      <c r="C120" s="430"/>
      <c r="D120" s="430"/>
      <c r="E120" s="430"/>
      <c r="F120" s="430"/>
      <c r="G120" s="430"/>
      <c r="H120" s="430"/>
      <c r="I120" s="430"/>
      <c r="J120" s="430"/>
      <c r="K120" s="431"/>
      <c r="L120" s="466" t="n">
        <f aca="false">PV2!L12</f>
        <v>0</v>
      </c>
      <c r="M120" s="466"/>
      <c r="N120" s="466"/>
      <c r="O120" s="466"/>
      <c r="P120" s="471"/>
      <c r="Q120" s="471"/>
      <c r="R120" s="471"/>
      <c r="S120" s="471"/>
      <c r="T120" s="471" t="n">
        <f aca="false">PV2!T12</f>
        <v>0</v>
      </c>
      <c r="U120" s="471"/>
      <c r="V120" s="471"/>
      <c r="W120" s="471"/>
      <c r="X120" s="466" t="n">
        <f aca="false">PV2!X12</f>
        <v>0</v>
      </c>
      <c r="Y120" s="466"/>
      <c r="Z120" s="466"/>
      <c r="AA120" s="466"/>
      <c r="AB120" s="466"/>
      <c r="AC120" s="466" t="n">
        <f aca="false">PV2!AC12</f>
        <v>0</v>
      </c>
      <c r="AD120" s="466"/>
      <c r="AE120" s="466"/>
      <c r="AF120" s="466"/>
      <c r="AG120" s="466"/>
      <c r="AH120" s="466" t="n">
        <f aca="false">PV2!AH12</f>
        <v>0</v>
      </c>
      <c r="AI120" s="466"/>
      <c r="AJ120" s="466"/>
      <c r="AK120" s="466"/>
      <c r="AL120" s="466"/>
      <c r="AM120" s="466" t="n">
        <f aca="false">PV2!AM12</f>
        <v>0</v>
      </c>
      <c r="AN120" s="466"/>
      <c r="AO120" s="466"/>
      <c r="AP120" s="466"/>
      <c r="AQ120" s="466"/>
      <c r="AR120" s="466"/>
      <c r="AS120" s="466"/>
      <c r="AT120" s="469"/>
      <c r="AU120" s="469"/>
      <c r="AV120" s="469"/>
      <c r="AW120" s="469"/>
      <c r="AX120" s="469"/>
    </row>
    <row collapsed="false" customFormat="false" customHeight="true" hidden="false" ht="12.6" outlineLevel="0" r="121">
      <c r="A121" s="429" t="s">
        <v>489</v>
      </c>
      <c r="B121" s="430"/>
      <c r="C121" s="430"/>
      <c r="D121" s="430"/>
      <c r="E121" s="430"/>
      <c r="F121" s="430"/>
      <c r="G121" s="430"/>
      <c r="H121" s="430"/>
      <c r="I121" s="430"/>
      <c r="J121" s="430"/>
      <c r="K121" s="431"/>
      <c r="L121" s="473" t="n">
        <f aca="false">PV2!L13</f>
        <v>0</v>
      </c>
      <c r="M121" s="473"/>
      <c r="N121" s="473"/>
      <c r="O121" s="473"/>
      <c r="P121" s="474"/>
      <c r="Q121" s="474"/>
      <c r="R121" s="474"/>
      <c r="S121" s="474"/>
      <c r="T121" s="474" t="n">
        <f aca="false">PV2!T13</f>
        <v>0</v>
      </c>
      <c r="U121" s="474"/>
      <c r="V121" s="474"/>
      <c r="W121" s="474"/>
      <c r="X121" s="473" t="n">
        <f aca="false">PV2!X13</f>
        <v>0</v>
      </c>
      <c r="Y121" s="473"/>
      <c r="Z121" s="473"/>
      <c r="AA121" s="473"/>
      <c r="AB121" s="473"/>
      <c r="AC121" s="473" t="n">
        <f aca="false">PV2!AC13</f>
        <v>0</v>
      </c>
      <c r="AD121" s="473"/>
      <c r="AE121" s="473"/>
      <c r="AF121" s="473"/>
      <c r="AG121" s="473"/>
      <c r="AH121" s="473" t="n">
        <f aca="false">PV2!AH13</f>
        <v>0</v>
      </c>
      <c r="AI121" s="473"/>
      <c r="AJ121" s="473"/>
      <c r="AK121" s="473"/>
      <c r="AL121" s="473"/>
      <c r="AM121" s="473" t="n">
        <f aca="false">PV2!AM13</f>
        <v>0</v>
      </c>
      <c r="AN121" s="473"/>
      <c r="AO121" s="473"/>
      <c r="AP121" s="473"/>
      <c r="AQ121" s="473"/>
      <c r="AR121" s="473"/>
      <c r="AS121" s="473"/>
      <c r="AT121" s="476"/>
      <c r="AU121" s="476"/>
      <c r="AV121" s="476"/>
      <c r="AW121" s="476"/>
      <c r="AX121" s="476"/>
    </row>
    <row collapsed="false" customFormat="false" customHeight="true" hidden="false" ht="12.6" outlineLevel="0" r="122">
      <c r="A122" s="458" t="s">
        <v>490</v>
      </c>
      <c r="B122" s="408"/>
      <c r="C122" s="408"/>
      <c r="D122" s="408"/>
      <c r="E122" s="408"/>
      <c r="F122" s="408"/>
      <c r="G122" s="408"/>
      <c r="H122" s="408"/>
      <c r="I122" s="408"/>
      <c r="J122" s="408"/>
      <c r="K122" s="463"/>
      <c r="L122" s="477" t="n">
        <f aca="false">PV2!L14</f>
        <v>0</v>
      </c>
      <c r="M122" s="477"/>
      <c r="N122" s="477"/>
      <c r="O122" s="477"/>
      <c r="P122" s="478"/>
      <c r="Q122" s="478"/>
      <c r="R122" s="478"/>
      <c r="S122" s="478"/>
      <c r="T122" s="478" t="n">
        <f aca="false">PV2!T14</f>
        <v>0</v>
      </c>
      <c r="U122" s="478"/>
      <c r="V122" s="478"/>
      <c r="W122" s="478"/>
      <c r="X122" s="477" t="n">
        <f aca="false">PV2!X14</f>
        <v>0</v>
      </c>
      <c r="Y122" s="477"/>
      <c r="Z122" s="477"/>
      <c r="AA122" s="477"/>
      <c r="AB122" s="477"/>
      <c r="AC122" s="477" t="n">
        <f aca="false">PV2!AC14</f>
        <v>0</v>
      </c>
      <c r="AD122" s="477"/>
      <c r="AE122" s="477"/>
      <c r="AF122" s="477"/>
      <c r="AG122" s="477"/>
      <c r="AH122" s="477" t="n">
        <f aca="false">PV2!AH14</f>
        <v>0</v>
      </c>
      <c r="AI122" s="477"/>
      <c r="AJ122" s="477"/>
      <c r="AK122" s="477"/>
      <c r="AL122" s="477"/>
      <c r="AM122" s="477" t="n">
        <f aca="false">PV2!AM14</f>
        <v>0</v>
      </c>
      <c r="AN122" s="477"/>
      <c r="AO122" s="477"/>
      <c r="AP122" s="477"/>
      <c r="AQ122" s="477"/>
      <c r="AR122" s="477"/>
      <c r="AS122" s="477"/>
      <c r="AT122" s="469"/>
      <c r="AU122" s="469"/>
      <c r="AV122" s="469"/>
      <c r="AW122" s="469"/>
      <c r="AX122" s="469"/>
    </row>
    <row collapsed="false" customFormat="false" customHeight="true" hidden="false" ht="12.6" outlineLevel="0" r="123">
      <c r="A123" s="470" t="s">
        <v>486</v>
      </c>
      <c r="B123" s="439"/>
      <c r="C123" s="439"/>
      <c r="D123" s="439"/>
      <c r="E123" s="439"/>
      <c r="F123" s="439"/>
      <c r="G123" s="439"/>
      <c r="H123" s="439"/>
      <c r="I123" s="439"/>
      <c r="J123" s="439"/>
      <c r="K123" s="440"/>
      <c r="L123" s="477"/>
      <c r="M123" s="477"/>
      <c r="N123" s="477"/>
      <c r="O123" s="477"/>
      <c r="P123" s="478"/>
      <c r="Q123" s="478"/>
      <c r="R123" s="478"/>
      <c r="S123" s="478"/>
      <c r="T123" s="478"/>
      <c r="U123" s="478"/>
      <c r="V123" s="478"/>
      <c r="W123" s="478"/>
      <c r="X123" s="477"/>
      <c r="Y123" s="477"/>
      <c r="Z123" s="477"/>
      <c r="AA123" s="477"/>
      <c r="AB123" s="477"/>
      <c r="AC123" s="477"/>
      <c r="AD123" s="477"/>
      <c r="AE123" s="477"/>
      <c r="AF123" s="477"/>
      <c r="AG123" s="477"/>
      <c r="AH123" s="477"/>
      <c r="AI123" s="477"/>
      <c r="AJ123" s="477"/>
      <c r="AK123" s="477"/>
      <c r="AL123" s="477"/>
      <c r="AM123" s="477"/>
      <c r="AN123" s="477"/>
      <c r="AO123" s="477"/>
      <c r="AP123" s="477"/>
      <c r="AQ123" s="477"/>
      <c r="AR123" s="477"/>
      <c r="AS123" s="477"/>
      <c r="AT123" s="469"/>
      <c r="AU123" s="469"/>
      <c r="AV123" s="469"/>
      <c r="AW123" s="469"/>
      <c r="AX123" s="469"/>
    </row>
    <row collapsed="false" customFormat="false" customHeight="true" hidden="false" ht="12.6" outlineLevel="0" r="124">
      <c r="A124" s="430" t="s">
        <v>491</v>
      </c>
      <c r="B124" s="430"/>
      <c r="C124" s="430"/>
      <c r="D124" s="430"/>
      <c r="E124" s="430"/>
      <c r="F124" s="430"/>
      <c r="G124" s="430"/>
      <c r="H124" s="430"/>
      <c r="I124" s="430"/>
      <c r="J124" s="430"/>
      <c r="K124" s="430"/>
      <c r="L124" s="479"/>
      <c r="M124" s="479"/>
      <c r="N124" s="479"/>
      <c r="O124" s="479"/>
      <c r="P124" s="479"/>
      <c r="Q124" s="479"/>
      <c r="R124" s="479"/>
      <c r="S124" s="479"/>
      <c r="T124" s="479"/>
      <c r="U124" s="479"/>
      <c r="V124" s="479"/>
      <c r="W124" s="479"/>
      <c r="X124" s="479"/>
      <c r="Y124" s="479"/>
      <c r="Z124" s="479"/>
      <c r="AA124" s="479"/>
      <c r="AB124" s="479"/>
      <c r="AC124" s="479"/>
      <c r="AD124" s="479"/>
      <c r="AE124" s="479"/>
      <c r="AF124" s="479"/>
      <c r="AG124" s="479"/>
      <c r="AH124" s="479"/>
      <c r="AI124" s="479"/>
      <c r="AJ124" s="479"/>
      <c r="AK124" s="479"/>
      <c r="AL124" s="479"/>
      <c r="AM124" s="479"/>
      <c r="AN124" s="479"/>
      <c r="AO124" s="479"/>
      <c r="AP124" s="479"/>
      <c r="AQ124" s="479"/>
      <c r="AR124" s="479"/>
      <c r="AS124" s="479"/>
      <c r="AT124" s="480"/>
      <c r="AU124" s="480"/>
      <c r="AV124" s="480"/>
      <c r="AW124" s="480"/>
      <c r="AX124" s="481"/>
    </row>
    <row collapsed="false" customFormat="false" customHeight="true" hidden="false" ht="12.6" outlineLevel="0" r="125">
      <c r="A125" s="454" t="s">
        <v>485</v>
      </c>
      <c r="B125" s="435"/>
      <c r="C125" s="436"/>
      <c r="D125" s="436"/>
      <c r="E125" s="436"/>
      <c r="F125" s="436"/>
      <c r="G125" s="436"/>
      <c r="H125" s="436"/>
      <c r="I125" s="436"/>
      <c r="J125" s="436"/>
      <c r="K125" s="437"/>
      <c r="L125" s="482" t="n">
        <f aca="false">PV2!L17</f>
        <v>0</v>
      </c>
      <c r="M125" s="482"/>
      <c r="N125" s="482"/>
      <c r="O125" s="482"/>
      <c r="P125" s="482"/>
      <c r="Q125" s="482"/>
      <c r="R125" s="482"/>
      <c r="S125" s="482"/>
      <c r="T125" s="482" t="n">
        <f aca="false">PV2!T17</f>
        <v>0</v>
      </c>
      <c r="U125" s="482"/>
      <c r="V125" s="482"/>
      <c r="W125" s="482"/>
      <c r="X125" s="473" t="n">
        <f aca="false">PV2!X17</f>
        <v>0</v>
      </c>
      <c r="Y125" s="473"/>
      <c r="Z125" s="473"/>
      <c r="AA125" s="473"/>
      <c r="AB125" s="473"/>
      <c r="AC125" s="473" t="n">
        <f aca="false">PV2!AC17</f>
        <v>0</v>
      </c>
      <c r="AD125" s="473"/>
      <c r="AE125" s="473"/>
      <c r="AF125" s="473"/>
      <c r="AG125" s="473"/>
      <c r="AH125" s="473" t="n">
        <f aca="false">PV2!AH17</f>
        <v>0</v>
      </c>
      <c r="AI125" s="473"/>
      <c r="AJ125" s="473"/>
      <c r="AK125" s="473"/>
      <c r="AL125" s="473"/>
      <c r="AM125" s="473" t="n">
        <f aca="false">PV2!AM17</f>
        <v>0</v>
      </c>
      <c r="AN125" s="473"/>
      <c r="AO125" s="473"/>
      <c r="AP125" s="473"/>
      <c r="AQ125" s="473"/>
      <c r="AR125" s="473"/>
      <c r="AS125" s="473"/>
      <c r="AT125" s="476"/>
      <c r="AU125" s="476"/>
      <c r="AV125" s="476"/>
      <c r="AW125" s="476"/>
      <c r="AX125" s="476"/>
    </row>
    <row collapsed="false" customFormat="false" customHeight="true" hidden="false" ht="12.6" outlineLevel="0" r="126">
      <c r="A126" s="470" t="s">
        <v>486</v>
      </c>
      <c r="B126" s="438"/>
      <c r="C126" s="439"/>
      <c r="D126" s="439"/>
      <c r="E126" s="439"/>
      <c r="F126" s="439"/>
      <c r="G126" s="439"/>
      <c r="H126" s="439"/>
      <c r="I126" s="439"/>
      <c r="J126" s="439"/>
      <c r="K126" s="440"/>
      <c r="L126" s="482"/>
      <c r="M126" s="482"/>
      <c r="N126" s="482"/>
      <c r="O126" s="482"/>
      <c r="P126" s="482"/>
      <c r="Q126" s="482"/>
      <c r="R126" s="482"/>
      <c r="S126" s="482"/>
      <c r="T126" s="482"/>
      <c r="U126" s="482"/>
      <c r="V126" s="482"/>
      <c r="W126" s="482"/>
      <c r="X126" s="473"/>
      <c r="Y126" s="473"/>
      <c r="Z126" s="473"/>
      <c r="AA126" s="473"/>
      <c r="AB126" s="473"/>
      <c r="AC126" s="473"/>
      <c r="AD126" s="473"/>
      <c r="AE126" s="473"/>
      <c r="AF126" s="473"/>
      <c r="AG126" s="473"/>
      <c r="AH126" s="473"/>
      <c r="AI126" s="473"/>
      <c r="AJ126" s="473"/>
      <c r="AK126" s="473"/>
      <c r="AL126" s="473"/>
      <c r="AM126" s="473"/>
      <c r="AN126" s="473"/>
      <c r="AO126" s="473"/>
      <c r="AP126" s="473"/>
      <c r="AQ126" s="473"/>
      <c r="AR126" s="473"/>
      <c r="AS126" s="473"/>
      <c r="AT126" s="476"/>
      <c r="AU126" s="476"/>
      <c r="AV126" s="476"/>
      <c r="AW126" s="476"/>
      <c r="AX126" s="476"/>
    </row>
    <row collapsed="false" customFormat="false" customHeight="true" hidden="false" ht="12.6" outlineLevel="0" r="127">
      <c r="A127" s="429" t="s">
        <v>487</v>
      </c>
      <c r="B127" s="429"/>
      <c r="C127" s="430"/>
      <c r="D127" s="430"/>
      <c r="E127" s="430"/>
      <c r="F127" s="430"/>
      <c r="G127" s="430"/>
      <c r="H127" s="430"/>
      <c r="I127" s="430"/>
      <c r="J127" s="430"/>
      <c r="K127" s="431"/>
      <c r="L127" s="483" t="n">
        <f aca="false">PV2!L19</f>
        <v>0</v>
      </c>
      <c r="M127" s="483"/>
      <c r="N127" s="483"/>
      <c r="O127" s="483"/>
      <c r="P127" s="474"/>
      <c r="Q127" s="474"/>
      <c r="R127" s="474"/>
      <c r="S127" s="474"/>
      <c r="T127" s="483" t="n">
        <f aca="false">PV2!T19</f>
        <v>0</v>
      </c>
      <c r="U127" s="483"/>
      <c r="V127" s="483"/>
      <c r="W127" s="483"/>
      <c r="X127" s="473" t="n">
        <f aca="false">PV2!X19</f>
        <v>0</v>
      </c>
      <c r="Y127" s="473"/>
      <c r="Z127" s="473"/>
      <c r="AA127" s="473"/>
      <c r="AB127" s="473"/>
      <c r="AC127" s="473" t="n">
        <f aca="false">PV2!AC19</f>
        <v>0</v>
      </c>
      <c r="AD127" s="473"/>
      <c r="AE127" s="473"/>
      <c r="AF127" s="473"/>
      <c r="AG127" s="473"/>
      <c r="AH127" s="473" t="n">
        <f aca="false">PV2!AH19</f>
        <v>0</v>
      </c>
      <c r="AI127" s="473"/>
      <c r="AJ127" s="473"/>
      <c r="AK127" s="473"/>
      <c r="AL127" s="473"/>
      <c r="AM127" s="473" t="n">
        <f aca="false">PV2!AM19</f>
        <v>0</v>
      </c>
      <c r="AN127" s="473"/>
      <c r="AO127" s="473"/>
      <c r="AP127" s="473"/>
      <c r="AQ127" s="473"/>
      <c r="AR127" s="473"/>
      <c r="AS127" s="473"/>
      <c r="AT127" s="476"/>
      <c r="AU127" s="476"/>
      <c r="AV127" s="476"/>
      <c r="AW127" s="476"/>
      <c r="AX127" s="476"/>
    </row>
    <row collapsed="false" customFormat="false" customHeight="true" hidden="false" ht="12.6" outlineLevel="0" r="128">
      <c r="A128" s="429" t="s">
        <v>488</v>
      </c>
      <c r="B128" s="429"/>
      <c r="C128" s="430"/>
      <c r="D128" s="430"/>
      <c r="E128" s="430"/>
      <c r="F128" s="430"/>
      <c r="G128" s="430"/>
      <c r="H128" s="430"/>
      <c r="I128" s="430"/>
      <c r="J128" s="430"/>
      <c r="K128" s="430"/>
      <c r="L128" s="473" t="n">
        <f aca="false">PV2!L20</f>
        <v>0</v>
      </c>
      <c r="M128" s="473"/>
      <c r="N128" s="473"/>
      <c r="O128" s="473"/>
      <c r="P128" s="474"/>
      <c r="Q128" s="474"/>
      <c r="R128" s="474"/>
      <c r="S128" s="474"/>
      <c r="T128" s="483" t="n">
        <f aca="false">PV2!T20</f>
        <v>0</v>
      </c>
      <c r="U128" s="483"/>
      <c r="V128" s="483"/>
      <c r="W128" s="483"/>
      <c r="X128" s="473" t="n">
        <f aca="false">PV2!X20</f>
        <v>0</v>
      </c>
      <c r="Y128" s="473"/>
      <c r="Z128" s="473"/>
      <c r="AA128" s="473"/>
      <c r="AB128" s="473"/>
      <c r="AC128" s="473" t="n">
        <f aca="false">PV2!AC20</f>
        <v>0</v>
      </c>
      <c r="AD128" s="473"/>
      <c r="AE128" s="473"/>
      <c r="AF128" s="473"/>
      <c r="AG128" s="473"/>
      <c r="AH128" s="473" t="n">
        <f aca="false">PV2!AH20</f>
        <v>0</v>
      </c>
      <c r="AI128" s="473"/>
      <c r="AJ128" s="473"/>
      <c r="AK128" s="473"/>
      <c r="AL128" s="473"/>
      <c r="AM128" s="473" t="n">
        <f aca="false">PV2!AM20</f>
        <v>0</v>
      </c>
      <c r="AN128" s="473"/>
      <c r="AO128" s="473"/>
      <c r="AP128" s="473"/>
      <c r="AQ128" s="473"/>
      <c r="AR128" s="473"/>
      <c r="AS128" s="473"/>
      <c r="AT128" s="476"/>
      <c r="AU128" s="476"/>
      <c r="AV128" s="476"/>
      <c r="AW128" s="476"/>
      <c r="AX128" s="476"/>
    </row>
    <row collapsed="false" customFormat="false" customHeight="true" hidden="false" ht="12.6" outlineLevel="0" r="129">
      <c r="A129" s="429" t="s">
        <v>489</v>
      </c>
      <c r="B129" s="429"/>
      <c r="C129" s="430"/>
      <c r="D129" s="430"/>
      <c r="E129" s="430"/>
      <c r="F129" s="430"/>
      <c r="G129" s="430"/>
      <c r="H129" s="430"/>
      <c r="I129" s="430"/>
      <c r="J129" s="430"/>
      <c r="K129" s="430"/>
      <c r="L129" s="473" t="n">
        <f aca="false">PV2!L21</f>
        <v>0</v>
      </c>
      <c r="M129" s="473"/>
      <c r="N129" s="473"/>
      <c r="O129" s="473"/>
      <c r="P129" s="474"/>
      <c r="Q129" s="474"/>
      <c r="R129" s="474"/>
      <c r="S129" s="474"/>
      <c r="T129" s="483" t="n">
        <f aca="false">PV2!T21</f>
        <v>0</v>
      </c>
      <c r="U129" s="483"/>
      <c r="V129" s="483"/>
      <c r="W129" s="483"/>
      <c r="X129" s="473" t="n">
        <f aca="false">PV2!X21</f>
        <v>0</v>
      </c>
      <c r="Y129" s="473"/>
      <c r="Z129" s="473"/>
      <c r="AA129" s="473"/>
      <c r="AB129" s="473"/>
      <c r="AC129" s="473" t="n">
        <f aca="false">PV2!AC21</f>
        <v>0</v>
      </c>
      <c r="AD129" s="473"/>
      <c r="AE129" s="473"/>
      <c r="AF129" s="473"/>
      <c r="AG129" s="473"/>
      <c r="AH129" s="473" t="n">
        <f aca="false">PV2!AH21</f>
        <v>0</v>
      </c>
      <c r="AI129" s="473"/>
      <c r="AJ129" s="473"/>
      <c r="AK129" s="473"/>
      <c r="AL129" s="473"/>
      <c r="AM129" s="473" t="n">
        <f aca="false">PV2!AM21</f>
        <v>0</v>
      </c>
      <c r="AN129" s="473"/>
      <c r="AO129" s="473"/>
      <c r="AP129" s="473"/>
      <c r="AQ129" s="473"/>
      <c r="AR129" s="473"/>
      <c r="AS129" s="473"/>
      <c r="AT129" s="476"/>
      <c r="AU129" s="476"/>
      <c r="AV129" s="476"/>
      <c r="AW129" s="476"/>
      <c r="AX129" s="476"/>
    </row>
    <row collapsed="false" customFormat="false" customHeight="true" hidden="false" ht="12.6" outlineLevel="0" r="130">
      <c r="A130" s="458" t="s">
        <v>490</v>
      </c>
      <c r="B130" s="484"/>
      <c r="C130" s="408"/>
      <c r="D130" s="408"/>
      <c r="E130" s="408"/>
      <c r="F130" s="408"/>
      <c r="G130" s="408"/>
      <c r="H130" s="408"/>
      <c r="I130" s="408"/>
      <c r="J130" s="408"/>
      <c r="K130" s="408"/>
      <c r="L130" s="485" t="n">
        <f aca="false">PV2!L22</f>
        <v>0</v>
      </c>
      <c r="M130" s="485"/>
      <c r="N130" s="485"/>
      <c r="O130" s="485"/>
      <c r="P130" s="486"/>
      <c r="Q130" s="486"/>
      <c r="R130" s="486"/>
      <c r="S130" s="486"/>
      <c r="T130" s="486" t="n">
        <f aca="false">PV2!T22</f>
        <v>0</v>
      </c>
      <c r="U130" s="486"/>
      <c r="V130" s="486"/>
      <c r="W130" s="486"/>
      <c r="X130" s="485" t="n">
        <f aca="false">PV2!X22</f>
        <v>0</v>
      </c>
      <c r="Y130" s="485"/>
      <c r="Z130" s="485"/>
      <c r="AA130" s="485"/>
      <c r="AB130" s="485"/>
      <c r="AC130" s="485" t="n">
        <f aca="false">PV2!AC22</f>
        <v>0</v>
      </c>
      <c r="AD130" s="485"/>
      <c r="AE130" s="485"/>
      <c r="AF130" s="485"/>
      <c r="AG130" s="485"/>
      <c r="AH130" s="485" t="n">
        <f aca="false">PV2!AH22</f>
        <v>0</v>
      </c>
      <c r="AI130" s="485"/>
      <c r="AJ130" s="485"/>
      <c r="AK130" s="485"/>
      <c r="AL130" s="485"/>
      <c r="AM130" s="485" t="n">
        <f aca="false">PV2!AM22</f>
        <v>0</v>
      </c>
      <c r="AN130" s="485"/>
      <c r="AO130" s="485"/>
      <c r="AP130" s="485"/>
      <c r="AQ130" s="485"/>
      <c r="AR130" s="485"/>
      <c r="AS130" s="485"/>
      <c r="AT130" s="476"/>
      <c r="AU130" s="476"/>
      <c r="AV130" s="476"/>
      <c r="AW130" s="476"/>
      <c r="AX130" s="476"/>
    </row>
    <row collapsed="false" customFormat="false" customHeight="true" hidden="false" ht="12.6" outlineLevel="0" r="131">
      <c r="A131" s="470" t="s">
        <v>486</v>
      </c>
      <c r="B131" s="438"/>
      <c r="C131" s="439"/>
      <c r="D131" s="439"/>
      <c r="E131" s="439"/>
      <c r="F131" s="439"/>
      <c r="G131" s="439"/>
      <c r="H131" s="439"/>
      <c r="I131" s="439"/>
      <c r="J131" s="439"/>
      <c r="K131" s="439"/>
      <c r="L131" s="485"/>
      <c r="M131" s="485"/>
      <c r="N131" s="485"/>
      <c r="O131" s="485"/>
      <c r="P131" s="486"/>
      <c r="Q131" s="486"/>
      <c r="R131" s="486"/>
      <c r="S131" s="486"/>
      <c r="T131" s="486"/>
      <c r="U131" s="486"/>
      <c r="V131" s="486"/>
      <c r="W131" s="486"/>
      <c r="X131" s="485"/>
      <c r="Y131" s="485"/>
      <c r="Z131" s="485"/>
      <c r="AA131" s="485"/>
      <c r="AB131" s="485"/>
      <c r="AC131" s="485"/>
      <c r="AD131" s="485"/>
      <c r="AE131" s="485"/>
      <c r="AF131" s="485"/>
      <c r="AG131" s="485"/>
      <c r="AH131" s="485"/>
      <c r="AI131" s="485"/>
      <c r="AJ131" s="485"/>
      <c r="AK131" s="485"/>
      <c r="AL131" s="485"/>
      <c r="AM131" s="485"/>
      <c r="AN131" s="485"/>
      <c r="AO131" s="485"/>
      <c r="AP131" s="485"/>
      <c r="AQ131" s="485"/>
      <c r="AR131" s="485"/>
      <c r="AS131" s="485"/>
      <c r="AT131" s="476"/>
      <c r="AU131" s="476"/>
      <c r="AV131" s="476"/>
      <c r="AW131" s="476"/>
      <c r="AX131" s="476"/>
    </row>
    <row collapsed="false" customFormat="false" customHeight="true" hidden="false" ht="12.6" outlineLevel="0" r="132">
      <c r="A132" s="408" t="s">
        <v>492</v>
      </c>
      <c r="B132" s="408"/>
      <c r="C132" s="408"/>
      <c r="D132" s="408"/>
      <c r="E132" s="408"/>
      <c r="F132" s="408"/>
      <c r="G132" s="408"/>
      <c r="H132" s="408"/>
      <c r="I132" s="408"/>
      <c r="J132" s="408"/>
      <c r="K132" s="408"/>
      <c r="L132" s="490"/>
      <c r="M132" s="490"/>
      <c r="N132" s="490"/>
      <c r="O132" s="490"/>
      <c r="P132" s="490"/>
      <c r="Q132" s="490"/>
      <c r="R132" s="490"/>
      <c r="S132" s="490"/>
      <c r="T132" s="490"/>
      <c r="U132" s="490"/>
      <c r="V132" s="490"/>
      <c r="W132" s="490"/>
      <c r="X132" s="490"/>
      <c r="Y132" s="490"/>
      <c r="Z132" s="490"/>
      <c r="AA132" s="490"/>
      <c r="AB132" s="490"/>
      <c r="AC132" s="490"/>
      <c r="AD132" s="490"/>
      <c r="AE132" s="490"/>
      <c r="AF132" s="490"/>
      <c r="AG132" s="490"/>
      <c r="AH132" s="490"/>
      <c r="AI132" s="490"/>
      <c r="AJ132" s="490"/>
      <c r="AK132" s="490"/>
      <c r="AL132" s="490"/>
      <c r="AM132" s="490"/>
      <c r="AN132" s="490"/>
      <c r="AO132" s="490"/>
      <c r="AP132" s="490"/>
      <c r="AQ132" s="490"/>
      <c r="AR132" s="490"/>
      <c r="AS132" s="490"/>
      <c r="AT132" s="491"/>
      <c r="AU132" s="491"/>
      <c r="AV132" s="491"/>
      <c r="AW132" s="491"/>
      <c r="AX132" s="481"/>
    </row>
    <row collapsed="false" customFormat="false" customHeight="true" hidden="false" ht="12.6" outlineLevel="0" r="133">
      <c r="A133" s="454" t="s">
        <v>485</v>
      </c>
      <c r="B133" s="436"/>
      <c r="C133" s="436"/>
      <c r="D133" s="436"/>
      <c r="E133" s="436"/>
      <c r="F133" s="436"/>
      <c r="G133" s="436"/>
      <c r="H133" s="436"/>
      <c r="I133" s="436"/>
      <c r="J133" s="436"/>
      <c r="K133" s="436"/>
      <c r="L133" s="473" t="n">
        <f aca="false">PV2!L25</f>
        <v>0</v>
      </c>
      <c r="M133" s="473"/>
      <c r="N133" s="473"/>
      <c r="O133" s="473"/>
      <c r="P133" s="482"/>
      <c r="Q133" s="482"/>
      <c r="R133" s="482"/>
      <c r="S133" s="482"/>
      <c r="T133" s="482" t="n">
        <f aca="false">PV2!T25</f>
        <v>0</v>
      </c>
      <c r="U133" s="482"/>
      <c r="V133" s="482"/>
      <c r="W133" s="482"/>
      <c r="X133" s="473" t="n">
        <f aca="false">PV2!X25</f>
        <v>0</v>
      </c>
      <c r="Y133" s="473"/>
      <c r="Z133" s="473"/>
      <c r="AA133" s="473"/>
      <c r="AB133" s="473"/>
      <c r="AC133" s="473" t="n">
        <f aca="false">PV2!AC25</f>
        <v>0</v>
      </c>
      <c r="AD133" s="473"/>
      <c r="AE133" s="473"/>
      <c r="AF133" s="473"/>
      <c r="AG133" s="473"/>
      <c r="AH133" s="473" t="n">
        <f aca="false">PV2!AH25</f>
        <v>0</v>
      </c>
      <c r="AI133" s="473"/>
      <c r="AJ133" s="473"/>
      <c r="AK133" s="473"/>
      <c r="AL133" s="473"/>
      <c r="AM133" s="473" t="n">
        <f aca="false">PV2!AM25</f>
        <v>0</v>
      </c>
      <c r="AN133" s="473"/>
      <c r="AO133" s="473"/>
      <c r="AP133" s="473"/>
      <c r="AQ133" s="473"/>
      <c r="AR133" s="473"/>
      <c r="AS133" s="473"/>
      <c r="AT133" s="476"/>
      <c r="AU133" s="476"/>
      <c r="AV133" s="476"/>
      <c r="AW133" s="476"/>
      <c r="AX133" s="476"/>
    </row>
    <row collapsed="false" customFormat="false" customHeight="true" hidden="false" ht="12.6" outlineLevel="0" r="134">
      <c r="A134" s="470" t="s">
        <v>486</v>
      </c>
      <c r="B134" s="439"/>
      <c r="C134" s="439"/>
      <c r="D134" s="439"/>
      <c r="E134" s="439"/>
      <c r="F134" s="439"/>
      <c r="G134" s="439"/>
      <c r="H134" s="439"/>
      <c r="I134" s="439"/>
      <c r="J134" s="439"/>
      <c r="K134" s="439"/>
      <c r="L134" s="473"/>
      <c r="M134" s="473"/>
      <c r="N134" s="473"/>
      <c r="O134" s="473"/>
      <c r="P134" s="482"/>
      <c r="Q134" s="482"/>
      <c r="R134" s="482"/>
      <c r="S134" s="482"/>
      <c r="T134" s="482"/>
      <c r="U134" s="482"/>
      <c r="V134" s="482"/>
      <c r="W134" s="482"/>
      <c r="X134" s="473"/>
      <c r="Y134" s="473"/>
      <c r="Z134" s="473"/>
      <c r="AA134" s="473"/>
      <c r="AB134" s="473"/>
      <c r="AC134" s="473"/>
      <c r="AD134" s="473"/>
      <c r="AE134" s="473"/>
      <c r="AF134" s="473"/>
      <c r="AG134" s="473"/>
      <c r="AH134" s="473"/>
      <c r="AI134" s="473"/>
      <c r="AJ134" s="473"/>
      <c r="AK134" s="473"/>
      <c r="AL134" s="473"/>
      <c r="AM134" s="473"/>
      <c r="AN134" s="473"/>
      <c r="AO134" s="473"/>
      <c r="AP134" s="473"/>
      <c r="AQ134" s="473"/>
      <c r="AR134" s="473"/>
      <c r="AS134" s="473"/>
      <c r="AT134" s="476"/>
      <c r="AU134" s="476"/>
      <c r="AV134" s="476"/>
      <c r="AW134" s="476"/>
      <c r="AX134" s="476"/>
    </row>
    <row collapsed="false" customFormat="false" customHeight="true" hidden="false" ht="12.6" outlineLevel="0" r="135">
      <c r="A135" s="429" t="s">
        <v>487</v>
      </c>
      <c r="B135" s="430"/>
      <c r="C135" s="430"/>
      <c r="D135" s="430"/>
      <c r="E135" s="430"/>
      <c r="F135" s="430"/>
      <c r="G135" s="430"/>
      <c r="H135" s="430"/>
      <c r="I135" s="430"/>
      <c r="J135" s="430"/>
      <c r="K135" s="430"/>
      <c r="L135" s="474" t="n">
        <f aca="false">PV2!L27</f>
        <v>0</v>
      </c>
      <c r="M135" s="474"/>
      <c r="N135" s="474"/>
      <c r="O135" s="474"/>
      <c r="P135" s="474"/>
      <c r="Q135" s="474"/>
      <c r="R135" s="474"/>
      <c r="S135" s="474"/>
      <c r="T135" s="483" t="n">
        <f aca="false">PV2!T27</f>
        <v>0</v>
      </c>
      <c r="U135" s="483"/>
      <c r="V135" s="483"/>
      <c r="W135" s="483"/>
      <c r="X135" s="473" t="n">
        <f aca="false">PV2!X27</f>
        <v>0</v>
      </c>
      <c r="Y135" s="473"/>
      <c r="Z135" s="473"/>
      <c r="AA135" s="473"/>
      <c r="AB135" s="473"/>
      <c r="AC135" s="473" t="n">
        <f aca="false">PV2!AC27</f>
        <v>0</v>
      </c>
      <c r="AD135" s="473"/>
      <c r="AE135" s="473"/>
      <c r="AF135" s="473"/>
      <c r="AG135" s="473"/>
      <c r="AH135" s="473" t="n">
        <f aca="false">PV2!AH27</f>
        <v>0</v>
      </c>
      <c r="AI135" s="473"/>
      <c r="AJ135" s="473"/>
      <c r="AK135" s="473"/>
      <c r="AL135" s="473"/>
      <c r="AM135" s="473" t="n">
        <f aca="false">PV2!AM27</f>
        <v>0</v>
      </c>
      <c r="AN135" s="473"/>
      <c r="AO135" s="473"/>
      <c r="AP135" s="473"/>
      <c r="AQ135" s="473"/>
      <c r="AR135" s="473"/>
      <c r="AS135" s="473"/>
      <c r="AT135" s="476"/>
      <c r="AU135" s="476"/>
      <c r="AV135" s="476"/>
      <c r="AW135" s="476"/>
      <c r="AX135" s="476"/>
    </row>
    <row collapsed="false" customFormat="false" customHeight="true" hidden="false" ht="12.6" outlineLevel="0" r="136">
      <c r="A136" s="429" t="s">
        <v>488</v>
      </c>
      <c r="B136" s="430"/>
      <c r="C136" s="430"/>
      <c r="D136" s="430"/>
      <c r="E136" s="430"/>
      <c r="F136" s="430"/>
      <c r="G136" s="430"/>
      <c r="H136" s="430"/>
      <c r="I136" s="430"/>
      <c r="J136" s="430"/>
      <c r="K136" s="430"/>
      <c r="L136" s="473" t="n">
        <f aca="false">PV2!L28</f>
        <v>0</v>
      </c>
      <c r="M136" s="473"/>
      <c r="N136" s="473"/>
      <c r="O136" s="473"/>
      <c r="P136" s="474"/>
      <c r="Q136" s="474"/>
      <c r="R136" s="474"/>
      <c r="S136" s="474"/>
      <c r="T136" s="483" t="n">
        <f aca="false">PV2!T28</f>
        <v>0</v>
      </c>
      <c r="U136" s="483"/>
      <c r="V136" s="483"/>
      <c r="W136" s="483"/>
      <c r="X136" s="473" t="n">
        <f aca="false">PV2!X28</f>
        <v>0</v>
      </c>
      <c r="Y136" s="473"/>
      <c r="Z136" s="473"/>
      <c r="AA136" s="473"/>
      <c r="AB136" s="473"/>
      <c r="AC136" s="473" t="n">
        <f aca="false">PV2!AC28</f>
        <v>0</v>
      </c>
      <c r="AD136" s="473"/>
      <c r="AE136" s="473"/>
      <c r="AF136" s="473"/>
      <c r="AG136" s="473"/>
      <c r="AH136" s="473" t="n">
        <f aca="false">PV2!AH28</f>
        <v>0</v>
      </c>
      <c r="AI136" s="473"/>
      <c r="AJ136" s="473"/>
      <c r="AK136" s="473"/>
      <c r="AL136" s="473"/>
      <c r="AM136" s="473" t="n">
        <f aca="false">PV2!AM28</f>
        <v>0</v>
      </c>
      <c r="AN136" s="473"/>
      <c r="AO136" s="473"/>
      <c r="AP136" s="473"/>
      <c r="AQ136" s="473"/>
      <c r="AR136" s="473"/>
      <c r="AS136" s="473"/>
      <c r="AT136" s="476"/>
      <c r="AU136" s="476"/>
      <c r="AV136" s="476"/>
      <c r="AW136" s="476"/>
      <c r="AX136" s="476"/>
    </row>
    <row collapsed="false" customFormat="false" customHeight="true" hidden="false" ht="12.6" outlineLevel="0" r="137">
      <c r="A137" s="429" t="s">
        <v>489</v>
      </c>
      <c r="B137" s="430"/>
      <c r="C137" s="430"/>
      <c r="D137" s="430"/>
      <c r="E137" s="430"/>
      <c r="F137" s="430"/>
      <c r="G137" s="430"/>
      <c r="H137" s="430"/>
      <c r="I137" s="430"/>
      <c r="J137" s="430"/>
      <c r="K137" s="430"/>
      <c r="L137" s="473" t="n">
        <f aca="false">PV2!L29</f>
        <v>0</v>
      </c>
      <c r="M137" s="473"/>
      <c r="N137" s="473"/>
      <c r="O137" s="473"/>
      <c r="P137" s="474"/>
      <c r="Q137" s="474"/>
      <c r="R137" s="474"/>
      <c r="S137" s="474"/>
      <c r="T137" s="483" t="n">
        <f aca="false">PV2!T29</f>
        <v>0</v>
      </c>
      <c r="U137" s="483"/>
      <c r="V137" s="483"/>
      <c r="W137" s="483"/>
      <c r="X137" s="473" t="n">
        <f aca="false">PV2!X29</f>
        <v>0</v>
      </c>
      <c r="Y137" s="473"/>
      <c r="Z137" s="473"/>
      <c r="AA137" s="473"/>
      <c r="AB137" s="473"/>
      <c r="AC137" s="473" t="n">
        <f aca="false">PV2!AC29</f>
        <v>0</v>
      </c>
      <c r="AD137" s="473"/>
      <c r="AE137" s="473"/>
      <c r="AF137" s="473"/>
      <c r="AG137" s="473"/>
      <c r="AH137" s="473" t="n">
        <f aca="false">PV2!AH29</f>
        <v>0</v>
      </c>
      <c r="AI137" s="473"/>
      <c r="AJ137" s="473"/>
      <c r="AK137" s="473"/>
      <c r="AL137" s="473"/>
      <c r="AM137" s="473" t="n">
        <f aca="false">PV2!AM29</f>
        <v>0</v>
      </c>
      <c r="AN137" s="473"/>
      <c r="AO137" s="473"/>
      <c r="AP137" s="473"/>
      <c r="AQ137" s="473"/>
      <c r="AR137" s="473"/>
      <c r="AS137" s="473"/>
      <c r="AT137" s="476"/>
      <c r="AU137" s="476"/>
      <c r="AV137" s="476"/>
      <c r="AW137" s="476"/>
      <c r="AX137" s="476"/>
    </row>
    <row collapsed="false" customFormat="false" customHeight="true" hidden="false" ht="12.6" outlineLevel="0" r="138">
      <c r="A138" s="458" t="s">
        <v>490</v>
      </c>
      <c r="B138" s="408"/>
      <c r="C138" s="408"/>
      <c r="D138" s="408"/>
      <c r="E138" s="408"/>
      <c r="F138" s="408"/>
      <c r="G138" s="408"/>
      <c r="H138" s="408"/>
      <c r="I138" s="408"/>
      <c r="J138" s="408"/>
      <c r="K138" s="408"/>
      <c r="L138" s="485" t="n">
        <f aca="false">PV2!L30</f>
        <v>0</v>
      </c>
      <c r="M138" s="485"/>
      <c r="N138" s="485"/>
      <c r="O138" s="485"/>
      <c r="P138" s="486"/>
      <c r="Q138" s="486"/>
      <c r="R138" s="486"/>
      <c r="S138" s="486"/>
      <c r="T138" s="486" t="n">
        <f aca="false">PV2!T30</f>
        <v>0</v>
      </c>
      <c r="U138" s="486"/>
      <c r="V138" s="486"/>
      <c r="W138" s="486"/>
      <c r="X138" s="485" t="n">
        <f aca="false">PV2!X30</f>
        <v>0</v>
      </c>
      <c r="Y138" s="485"/>
      <c r="Z138" s="485"/>
      <c r="AA138" s="485"/>
      <c r="AB138" s="485"/>
      <c r="AC138" s="485" t="n">
        <f aca="false">PV2!AC30</f>
        <v>0</v>
      </c>
      <c r="AD138" s="485"/>
      <c r="AE138" s="485"/>
      <c r="AF138" s="485"/>
      <c r="AG138" s="485"/>
      <c r="AH138" s="485" t="n">
        <f aca="false">PV2!AH30</f>
        <v>0</v>
      </c>
      <c r="AI138" s="485"/>
      <c r="AJ138" s="485"/>
      <c r="AK138" s="485"/>
      <c r="AL138" s="485"/>
      <c r="AM138" s="485" t="n">
        <f aca="false">PV2!AM30</f>
        <v>0</v>
      </c>
      <c r="AN138" s="485"/>
      <c r="AO138" s="485"/>
      <c r="AP138" s="485"/>
      <c r="AQ138" s="485"/>
      <c r="AR138" s="485"/>
      <c r="AS138" s="485"/>
      <c r="AT138" s="476"/>
      <c r="AU138" s="476"/>
      <c r="AV138" s="476"/>
      <c r="AW138" s="476"/>
      <c r="AX138" s="476"/>
    </row>
    <row collapsed="false" customFormat="false" customHeight="true" hidden="false" ht="12.6" outlineLevel="0" r="139">
      <c r="A139" s="470" t="s">
        <v>486</v>
      </c>
      <c r="B139" s="439"/>
      <c r="C139" s="439"/>
      <c r="D139" s="439"/>
      <c r="E139" s="439"/>
      <c r="F139" s="439"/>
      <c r="G139" s="439"/>
      <c r="H139" s="439"/>
      <c r="I139" s="439"/>
      <c r="J139" s="439"/>
      <c r="K139" s="439"/>
      <c r="L139" s="485"/>
      <c r="M139" s="485"/>
      <c r="N139" s="485"/>
      <c r="O139" s="485"/>
      <c r="P139" s="486"/>
      <c r="Q139" s="486"/>
      <c r="R139" s="486"/>
      <c r="S139" s="486"/>
      <c r="T139" s="486"/>
      <c r="U139" s="486"/>
      <c r="V139" s="486"/>
      <c r="W139" s="486"/>
      <c r="X139" s="485"/>
      <c r="Y139" s="485"/>
      <c r="Z139" s="485"/>
      <c r="AA139" s="485"/>
      <c r="AB139" s="485"/>
      <c r="AC139" s="485"/>
      <c r="AD139" s="485"/>
      <c r="AE139" s="485"/>
      <c r="AF139" s="485"/>
      <c r="AG139" s="485"/>
      <c r="AH139" s="485"/>
      <c r="AI139" s="485"/>
      <c r="AJ139" s="485"/>
      <c r="AK139" s="485"/>
      <c r="AL139" s="485"/>
      <c r="AM139" s="485"/>
      <c r="AN139" s="485"/>
      <c r="AO139" s="485"/>
      <c r="AP139" s="485"/>
      <c r="AQ139" s="485"/>
      <c r="AR139" s="485"/>
      <c r="AS139" s="485"/>
      <c r="AT139" s="476"/>
      <c r="AU139" s="476"/>
      <c r="AV139" s="476"/>
      <c r="AW139" s="476"/>
      <c r="AX139" s="476"/>
    </row>
    <row collapsed="false" customFormat="false" customHeight="true" hidden="false" ht="12.6" outlineLevel="0" r="140">
      <c r="A140" s="408" t="s">
        <v>493</v>
      </c>
      <c r="B140" s="408"/>
      <c r="C140" s="408"/>
      <c r="D140" s="408"/>
      <c r="E140" s="408"/>
      <c r="F140" s="408"/>
      <c r="G140" s="408"/>
      <c r="H140" s="408"/>
      <c r="I140" s="408"/>
      <c r="J140" s="408"/>
      <c r="K140" s="408"/>
      <c r="L140" s="490"/>
      <c r="M140" s="490"/>
      <c r="N140" s="490"/>
      <c r="O140" s="490"/>
      <c r="P140" s="490"/>
      <c r="Q140" s="490"/>
      <c r="R140" s="490"/>
      <c r="S140" s="490"/>
      <c r="T140" s="490"/>
      <c r="U140" s="490"/>
      <c r="V140" s="490"/>
      <c r="W140" s="490"/>
      <c r="X140" s="490"/>
      <c r="Y140" s="490"/>
      <c r="Z140" s="490"/>
      <c r="AA140" s="490"/>
      <c r="AB140" s="490"/>
      <c r="AC140" s="490"/>
      <c r="AD140" s="490"/>
      <c r="AE140" s="490"/>
      <c r="AF140" s="490"/>
      <c r="AG140" s="490"/>
      <c r="AH140" s="490"/>
      <c r="AI140" s="490"/>
      <c r="AJ140" s="490"/>
      <c r="AK140" s="490"/>
      <c r="AL140" s="490"/>
      <c r="AM140" s="490"/>
      <c r="AN140" s="490"/>
      <c r="AO140" s="490"/>
      <c r="AP140" s="490"/>
      <c r="AQ140" s="490"/>
      <c r="AR140" s="490"/>
      <c r="AS140" s="490"/>
      <c r="AT140" s="491"/>
      <c r="AU140" s="491"/>
      <c r="AV140" s="491"/>
      <c r="AW140" s="491"/>
      <c r="AX140" s="481"/>
    </row>
    <row collapsed="false" customFormat="false" customHeight="true" hidden="false" ht="12.6" outlineLevel="0" r="141">
      <c r="A141" s="454" t="s">
        <v>485</v>
      </c>
      <c r="B141" s="436"/>
      <c r="C141" s="436"/>
      <c r="D141" s="436"/>
      <c r="E141" s="436"/>
      <c r="F141" s="436"/>
      <c r="G141" s="436"/>
      <c r="H141" s="436"/>
      <c r="I141" s="436"/>
      <c r="J141" s="436"/>
      <c r="K141" s="437"/>
      <c r="L141" s="466" t="n">
        <f aca="false">PV2!L33</f>
        <v>0</v>
      </c>
      <c r="M141" s="466"/>
      <c r="N141" s="466"/>
      <c r="O141" s="466"/>
      <c r="P141" s="467"/>
      <c r="Q141" s="467"/>
      <c r="R141" s="467"/>
      <c r="S141" s="467"/>
      <c r="T141" s="467" t="n">
        <f aca="false">PV2!T33</f>
        <v>0</v>
      </c>
      <c r="U141" s="467"/>
      <c r="V141" s="467"/>
      <c r="W141" s="467"/>
      <c r="X141" s="466" t="n">
        <f aca="false">PV2!X33</f>
        <v>0</v>
      </c>
      <c r="Y141" s="466"/>
      <c r="Z141" s="466"/>
      <c r="AA141" s="466"/>
      <c r="AB141" s="466"/>
      <c r="AC141" s="466" t="n">
        <f aca="false">PV2!AC33</f>
        <v>0</v>
      </c>
      <c r="AD141" s="466"/>
      <c r="AE141" s="466"/>
      <c r="AF141" s="466"/>
      <c r="AG141" s="466"/>
      <c r="AH141" s="466" t="n">
        <f aca="false">PV2!AH33</f>
        <v>0</v>
      </c>
      <c r="AI141" s="466"/>
      <c r="AJ141" s="466"/>
      <c r="AK141" s="466"/>
      <c r="AL141" s="466"/>
      <c r="AM141" s="466" t="n">
        <f aca="false">PV2!AM33</f>
        <v>0</v>
      </c>
      <c r="AN141" s="466"/>
      <c r="AO141" s="466"/>
      <c r="AP141" s="466"/>
      <c r="AQ141" s="466"/>
      <c r="AR141" s="466"/>
      <c r="AS141" s="466"/>
      <c r="AT141" s="469"/>
      <c r="AU141" s="469"/>
      <c r="AV141" s="469"/>
      <c r="AW141" s="469"/>
      <c r="AX141" s="469"/>
    </row>
    <row collapsed="false" customFormat="false" customHeight="true" hidden="false" ht="12.6" outlineLevel="0" r="142">
      <c r="A142" s="470" t="s">
        <v>486</v>
      </c>
      <c r="B142" s="439"/>
      <c r="C142" s="439"/>
      <c r="D142" s="439"/>
      <c r="E142" s="439"/>
      <c r="F142" s="439"/>
      <c r="G142" s="439"/>
      <c r="H142" s="439"/>
      <c r="I142" s="439"/>
      <c r="J142" s="439"/>
      <c r="K142" s="440"/>
      <c r="L142" s="466"/>
      <c r="M142" s="466"/>
      <c r="N142" s="466"/>
      <c r="O142" s="466"/>
      <c r="P142" s="467"/>
      <c r="Q142" s="467"/>
      <c r="R142" s="467"/>
      <c r="S142" s="467"/>
      <c r="T142" s="467"/>
      <c r="U142" s="467"/>
      <c r="V142" s="467"/>
      <c r="W142" s="467"/>
      <c r="X142" s="466"/>
      <c r="Y142" s="466"/>
      <c r="Z142" s="466"/>
      <c r="AA142" s="466"/>
      <c r="AB142" s="466"/>
      <c r="AC142" s="466"/>
      <c r="AD142" s="466"/>
      <c r="AE142" s="466"/>
      <c r="AF142" s="466"/>
      <c r="AG142" s="466"/>
      <c r="AH142" s="466"/>
      <c r="AI142" s="466"/>
      <c r="AJ142" s="466"/>
      <c r="AK142" s="466"/>
      <c r="AL142" s="466"/>
      <c r="AM142" s="466"/>
      <c r="AN142" s="466"/>
      <c r="AO142" s="466"/>
      <c r="AP142" s="466"/>
      <c r="AQ142" s="466"/>
      <c r="AR142" s="466"/>
      <c r="AS142" s="466"/>
      <c r="AT142" s="469"/>
      <c r="AU142" s="469"/>
      <c r="AV142" s="469"/>
      <c r="AW142" s="469"/>
      <c r="AX142" s="469"/>
    </row>
    <row collapsed="false" customFormat="false" customHeight="true" hidden="false" ht="12.6" outlineLevel="0" r="143">
      <c r="A143" s="458" t="s">
        <v>490</v>
      </c>
      <c r="B143" s="408"/>
      <c r="C143" s="408"/>
      <c r="D143" s="408"/>
      <c r="E143" s="408"/>
      <c r="F143" s="408"/>
      <c r="G143" s="408"/>
      <c r="H143" s="408"/>
      <c r="I143" s="408"/>
      <c r="J143" s="408"/>
      <c r="K143" s="463"/>
      <c r="L143" s="477" t="n">
        <f aca="false">PV2!L35</f>
        <v>0</v>
      </c>
      <c r="M143" s="477"/>
      <c r="N143" s="477"/>
      <c r="O143" s="477"/>
      <c r="P143" s="478"/>
      <c r="Q143" s="478"/>
      <c r="R143" s="478"/>
      <c r="S143" s="478"/>
      <c r="T143" s="478" t="n">
        <f aca="false">PV2!T35</f>
        <v>0</v>
      </c>
      <c r="U143" s="478"/>
      <c r="V143" s="478"/>
      <c r="W143" s="478"/>
      <c r="X143" s="477" t="n">
        <f aca="false">PV2!X35</f>
        <v>0</v>
      </c>
      <c r="Y143" s="477"/>
      <c r="Z143" s="477"/>
      <c r="AA143" s="477"/>
      <c r="AB143" s="477"/>
      <c r="AC143" s="477" t="n">
        <f aca="false">PV2!AC35</f>
        <v>0</v>
      </c>
      <c r="AD143" s="477"/>
      <c r="AE143" s="477"/>
      <c r="AF143" s="477"/>
      <c r="AG143" s="477"/>
      <c r="AH143" s="477" t="n">
        <f aca="false">PV2!AH35</f>
        <v>0</v>
      </c>
      <c r="AI143" s="477"/>
      <c r="AJ143" s="477"/>
      <c r="AK143" s="477"/>
      <c r="AL143" s="477"/>
      <c r="AM143" s="477" t="n">
        <f aca="false">PV2!AM35</f>
        <v>0</v>
      </c>
      <c r="AN143" s="477"/>
      <c r="AO143" s="477"/>
      <c r="AP143" s="477"/>
      <c r="AQ143" s="477"/>
      <c r="AR143" s="477"/>
      <c r="AS143" s="477"/>
      <c r="AT143" s="469"/>
      <c r="AU143" s="469"/>
      <c r="AV143" s="469"/>
      <c r="AW143" s="469"/>
      <c r="AX143" s="469"/>
    </row>
    <row collapsed="false" customFormat="false" customHeight="true" hidden="false" ht="12.6" outlineLevel="0" r="144">
      <c r="A144" s="470" t="s">
        <v>486</v>
      </c>
      <c r="B144" s="439"/>
      <c r="C144" s="439"/>
      <c r="D144" s="439"/>
      <c r="E144" s="439"/>
      <c r="F144" s="439"/>
      <c r="G144" s="439"/>
      <c r="H144" s="439"/>
      <c r="I144" s="439"/>
      <c r="J144" s="439"/>
      <c r="K144" s="440"/>
      <c r="L144" s="477"/>
      <c r="M144" s="477"/>
      <c r="N144" s="477"/>
      <c r="O144" s="477"/>
      <c r="P144" s="478"/>
      <c r="Q144" s="478"/>
      <c r="R144" s="478"/>
      <c r="S144" s="478"/>
      <c r="T144" s="478"/>
      <c r="U144" s="478"/>
      <c r="V144" s="478"/>
      <c r="W144" s="478"/>
      <c r="X144" s="477"/>
      <c r="Y144" s="477"/>
      <c r="Z144" s="477"/>
      <c r="AA144" s="477"/>
      <c r="AB144" s="477"/>
      <c r="AC144" s="477"/>
      <c r="AD144" s="477"/>
      <c r="AE144" s="477"/>
      <c r="AF144" s="477"/>
      <c r="AG144" s="477"/>
      <c r="AH144" s="477"/>
      <c r="AI144" s="477"/>
      <c r="AJ144" s="477"/>
      <c r="AK144" s="477"/>
      <c r="AL144" s="477"/>
      <c r="AM144" s="477"/>
      <c r="AN144" s="477"/>
      <c r="AO144" s="477"/>
      <c r="AP144" s="477"/>
      <c r="AQ144" s="477"/>
      <c r="AR144" s="477"/>
      <c r="AS144" s="477"/>
      <c r="AT144" s="469"/>
      <c r="AU144" s="469"/>
      <c r="AV144" s="469"/>
      <c r="AW144" s="469"/>
      <c r="AX144" s="469"/>
    </row>
    <row collapsed="false" customFormat="false" customHeight="true" hidden="false" ht="12.6" outlineLevel="0" r="145">
      <c r="A145" s="425" t="s">
        <v>496</v>
      </c>
    </row>
    <row collapsed="false" customFormat="false" customHeight="true" hidden="false" ht="12.6" outlineLevel="0" r="146">
      <c r="A146" s="493"/>
      <c r="B146" s="493"/>
      <c r="C146" s="493"/>
      <c r="D146" s="493"/>
      <c r="E146" s="493"/>
      <c r="F146" s="493"/>
      <c r="G146" s="493"/>
      <c r="H146" s="493"/>
      <c r="I146" s="493"/>
      <c r="J146" s="493"/>
      <c r="K146" s="493"/>
      <c r="L146" s="493"/>
      <c r="M146" s="493"/>
      <c r="N146" s="493"/>
      <c r="O146" s="493"/>
      <c r="P146" s="493"/>
      <c r="Q146" s="493"/>
      <c r="R146" s="493"/>
      <c r="S146" s="493"/>
      <c r="T146" s="493"/>
      <c r="U146" s="493"/>
      <c r="V146" s="493"/>
      <c r="W146" s="493"/>
      <c r="X146" s="493"/>
      <c r="Y146" s="493"/>
      <c r="Z146" s="493"/>
      <c r="AA146" s="493"/>
      <c r="AB146" s="493"/>
      <c r="AC146" s="493"/>
      <c r="AD146" s="493"/>
      <c r="AE146" s="493"/>
      <c r="AF146" s="493"/>
      <c r="AG146" s="493"/>
      <c r="AH146" s="493"/>
      <c r="AI146" s="493"/>
      <c r="AJ146" s="493"/>
      <c r="AK146" s="493"/>
      <c r="AL146" s="493"/>
      <c r="AM146" s="493"/>
      <c r="AN146" s="493"/>
      <c r="AO146" s="493"/>
      <c r="AP146" s="493"/>
      <c r="AQ146" s="493"/>
      <c r="AR146" s="493"/>
      <c r="AS146" s="493"/>
      <c r="AT146" s="493"/>
      <c r="AU146" s="493"/>
      <c r="AV146" s="493"/>
      <c r="AW146" s="493"/>
      <c r="AX146" s="493"/>
      <c r="AY146" s="493"/>
      <c r="AZ146" s="493"/>
      <c r="BA146" s="493"/>
      <c r="BB146" s="493"/>
    </row>
    <row collapsed="false" customFormat="false" customHeight="true" hidden="false" ht="12.6" outlineLevel="0" r="147">
      <c r="A147" s="493"/>
      <c r="B147" s="493"/>
      <c r="C147" s="493"/>
      <c r="D147" s="493"/>
      <c r="E147" s="493"/>
      <c r="F147" s="493"/>
      <c r="G147" s="493"/>
      <c r="H147" s="493"/>
      <c r="I147" s="493"/>
      <c r="J147" s="493"/>
      <c r="K147" s="493"/>
      <c r="L147" s="493"/>
      <c r="M147" s="493"/>
      <c r="N147" s="493"/>
      <c r="O147" s="493"/>
      <c r="P147" s="493"/>
      <c r="Q147" s="493"/>
      <c r="R147" s="493"/>
      <c r="S147" s="493"/>
      <c r="T147" s="493"/>
      <c r="U147" s="493"/>
      <c r="V147" s="493"/>
      <c r="W147" s="493"/>
      <c r="X147" s="493"/>
      <c r="Y147" s="493"/>
      <c r="Z147" s="493"/>
      <c r="AA147" s="493"/>
      <c r="AB147" s="493"/>
      <c r="AC147" s="493"/>
      <c r="AD147" s="493"/>
      <c r="AE147" s="493"/>
      <c r="AF147" s="493"/>
      <c r="AG147" s="493"/>
      <c r="AH147" s="493"/>
      <c r="AI147" s="493"/>
      <c r="AJ147" s="493"/>
      <c r="AK147" s="493"/>
      <c r="AL147" s="493"/>
      <c r="AM147" s="493"/>
      <c r="AN147" s="493"/>
      <c r="AO147" s="493"/>
      <c r="AP147" s="493"/>
      <c r="AQ147" s="493"/>
      <c r="AR147" s="493"/>
      <c r="AS147" s="493"/>
      <c r="AT147" s="493"/>
      <c r="AU147" s="493"/>
      <c r="AV147" s="493"/>
      <c r="AW147" s="493"/>
      <c r="AX147" s="493"/>
      <c r="AY147" s="493"/>
      <c r="AZ147" s="493"/>
      <c r="BA147" s="493"/>
      <c r="BB147" s="493"/>
    </row>
    <row collapsed="false" customFormat="false" customHeight="true" hidden="false" ht="12.6" outlineLevel="0" r="148">
      <c r="A148" s="493"/>
      <c r="B148" s="493"/>
      <c r="C148" s="493"/>
      <c r="D148" s="493"/>
      <c r="E148" s="493"/>
      <c r="F148" s="493"/>
      <c r="G148" s="493"/>
      <c r="H148" s="493"/>
      <c r="I148" s="493"/>
      <c r="J148" s="493"/>
      <c r="K148" s="493"/>
      <c r="L148" s="493"/>
      <c r="M148" s="493"/>
      <c r="N148" s="493"/>
      <c r="O148" s="493"/>
      <c r="P148" s="493"/>
      <c r="Q148" s="493"/>
      <c r="R148" s="493"/>
      <c r="S148" s="493"/>
      <c r="T148" s="493"/>
      <c r="U148" s="493"/>
      <c r="V148" s="493"/>
      <c r="W148" s="493"/>
      <c r="X148" s="493"/>
      <c r="Y148" s="493"/>
      <c r="Z148" s="493"/>
      <c r="AA148" s="493"/>
      <c r="AB148" s="493"/>
      <c r="AC148" s="493"/>
      <c r="AD148" s="493"/>
      <c r="AE148" s="493"/>
      <c r="AF148" s="493"/>
      <c r="AG148" s="493"/>
      <c r="AH148" s="493"/>
      <c r="AI148" s="493"/>
      <c r="AJ148" s="493"/>
      <c r="AK148" s="493"/>
      <c r="AL148" s="493"/>
      <c r="AM148" s="493"/>
      <c r="AN148" s="493"/>
      <c r="AO148" s="493"/>
      <c r="AP148" s="493"/>
      <c r="AQ148" s="493"/>
      <c r="AR148" s="493"/>
      <c r="AS148" s="493"/>
      <c r="AT148" s="493"/>
      <c r="AU148" s="493"/>
      <c r="AV148" s="493"/>
      <c r="AW148" s="493"/>
      <c r="AX148" s="493"/>
      <c r="AY148" s="493"/>
      <c r="AZ148" s="493"/>
      <c r="BA148" s="493"/>
      <c r="BB148" s="493"/>
    </row>
    <row collapsed="false" customFormat="false" customHeight="true" hidden="false" ht="12.6" outlineLevel="0" r="149">
      <c r="A149" s="493"/>
      <c r="B149" s="493"/>
      <c r="C149" s="493"/>
      <c r="D149" s="493"/>
      <c r="E149" s="493"/>
      <c r="F149" s="493"/>
      <c r="G149" s="493"/>
      <c r="H149" s="493"/>
      <c r="I149" s="493"/>
      <c r="J149" s="493"/>
      <c r="K149" s="493"/>
      <c r="L149" s="493"/>
      <c r="M149" s="493"/>
      <c r="N149" s="493"/>
      <c r="O149" s="493"/>
      <c r="P149" s="493"/>
      <c r="Q149" s="493"/>
      <c r="R149" s="493"/>
      <c r="S149" s="493"/>
      <c r="T149" s="493"/>
      <c r="U149" s="493"/>
      <c r="V149" s="493"/>
      <c r="W149" s="493"/>
      <c r="X149" s="493"/>
      <c r="Y149" s="493"/>
      <c r="Z149" s="493"/>
      <c r="AA149" s="493"/>
      <c r="AB149" s="493"/>
      <c r="AC149" s="493"/>
      <c r="AD149" s="493"/>
      <c r="AE149" s="493"/>
      <c r="AF149" s="493"/>
      <c r="AG149" s="493"/>
      <c r="AH149" s="493"/>
      <c r="AI149" s="493"/>
      <c r="AJ149" s="493"/>
      <c r="AK149" s="493"/>
      <c r="AL149" s="493"/>
      <c r="AM149" s="493"/>
      <c r="AN149" s="493"/>
      <c r="AO149" s="493"/>
      <c r="AP149" s="493"/>
      <c r="AQ149" s="493"/>
      <c r="AR149" s="493"/>
      <c r="AS149" s="493"/>
      <c r="AT149" s="493"/>
      <c r="AU149" s="493"/>
      <c r="AV149" s="493"/>
      <c r="AW149" s="493"/>
      <c r="AX149" s="493"/>
      <c r="AY149" s="493"/>
      <c r="AZ149" s="493"/>
      <c r="BA149" s="493"/>
      <c r="BB149" s="493"/>
    </row>
    <row collapsed="false" customFormat="false" customHeight="true" hidden="false" ht="12.6" outlineLevel="0" r="151">
      <c r="A151" s="425" t="s">
        <v>497</v>
      </c>
    </row>
    <row collapsed="false" customFormat="false" customHeight="true" hidden="false" ht="12.6" outlineLevel="0" r="152">
      <c r="A152" s="426" t="s">
        <v>498</v>
      </c>
      <c r="B152" s="426"/>
      <c r="C152" s="426"/>
      <c r="D152" s="426"/>
      <c r="E152" s="426"/>
      <c r="F152" s="426"/>
      <c r="G152" s="426"/>
      <c r="H152" s="426"/>
      <c r="I152" s="426"/>
      <c r="J152" s="426"/>
      <c r="K152" s="426"/>
      <c r="L152" s="426"/>
      <c r="M152" s="426"/>
      <c r="N152" s="426"/>
      <c r="O152" s="426"/>
      <c r="P152" s="426"/>
      <c r="Q152" s="426"/>
      <c r="R152" s="426"/>
      <c r="S152" s="426"/>
      <c r="T152" s="426"/>
      <c r="U152" s="426"/>
      <c r="V152" s="426"/>
      <c r="W152" s="426"/>
      <c r="X152" s="426"/>
      <c r="Y152" s="426"/>
      <c r="Z152" s="426"/>
      <c r="AA152" s="426"/>
      <c r="AB152" s="426"/>
      <c r="AC152" s="426"/>
      <c r="AD152" s="426"/>
      <c r="AE152" s="426"/>
      <c r="AF152" s="426"/>
      <c r="AG152" s="426"/>
      <c r="AH152" s="427" t="s">
        <v>499</v>
      </c>
      <c r="AI152" s="427"/>
      <c r="AJ152" s="427"/>
      <c r="AK152" s="427"/>
      <c r="AL152" s="427"/>
      <c r="AM152" s="427"/>
      <c r="AN152" s="427"/>
      <c r="AO152" s="427"/>
      <c r="AP152" s="427"/>
      <c r="AQ152" s="427"/>
      <c r="AR152" s="427"/>
      <c r="AS152" s="427"/>
      <c r="AT152" s="427"/>
      <c r="AU152" s="427"/>
      <c r="AV152" s="427"/>
      <c r="AW152" s="427"/>
      <c r="AX152" s="427"/>
      <c r="AY152" s="427"/>
      <c r="AZ152" s="427"/>
      <c r="BA152" s="427"/>
      <c r="BB152" s="427"/>
    </row>
    <row collapsed="false" customFormat="false" customHeight="true" hidden="false" ht="12.6" outlineLevel="0" r="153">
      <c r="A153" s="426"/>
      <c r="B153" s="426"/>
      <c r="C153" s="426"/>
      <c r="D153" s="426"/>
      <c r="E153" s="426"/>
      <c r="F153" s="426"/>
      <c r="G153" s="426"/>
      <c r="H153" s="426"/>
      <c r="I153" s="426"/>
      <c r="J153" s="426"/>
      <c r="K153" s="426"/>
      <c r="L153" s="426"/>
      <c r="M153" s="426"/>
      <c r="N153" s="426"/>
      <c r="O153" s="426"/>
      <c r="P153" s="426"/>
      <c r="Q153" s="426"/>
      <c r="R153" s="426"/>
      <c r="S153" s="426"/>
      <c r="T153" s="426"/>
      <c r="U153" s="426"/>
      <c r="V153" s="426"/>
      <c r="W153" s="426"/>
      <c r="X153" s="426"/>
      <c r="Y153" s="426"/>
      <c r="Z153" s="426"/>
      <c r="AA153" s="426"/>
      <c r="AB153" s="426"/>
      <c r="AC153" s="426"/>
      <c r="AD153" s="426"/>
      <c r="AE153" s="426"/>
      <c r="AF153" s="426"/>
      <c r="AG153" s="426"/>
      <c r="AH153" s="460" t="s">
        <v>500</v>
      </c>
      <c r="AI153" s="460"/>
      <c r="AJ153" s="460"/>
      <c r="AK153" s="460"/>
      <c r="AL153" s="460"/>
      <c r="AM153" s="460"/>
      <c r="AN153" s="460"/>
      <c r="AO153" s="460"/>
      <c r="AP153" s="460"/>
      <c r="AQ153" s="460"/>
      <c r="AR153" s="460"/>
      <c r="AS153" s="460"/>
      <c r="AT153" s="460"/>
      <c r="AU153" s="460"/>
      <c r="AV153" s="460"/>
      <c r="AW153" s="460"/>
      <c r="AX153" s="460"/>
      <c r="AY153" s="460"/>
      <c r="AZ153" s="460"/>
      <c r="BA153" s="460"/>
      <c r="BB153" s="460"/>
    </row>
    <row collapsed="false" customFormat="false" customHeight="true" hidden="false" ht="12.6" outlineLevel="0" r="154">
      <c r="A154" s="429" t="s">
        <v>501</v>
      </c>
      <c r="B154" s="430"/>
      <c r="C154" s="430"/>
      <c r="D154" s="430"/>
      <c r="E154" s="430"/>
      <c r="F154" s="430"/>
      <c r="G154" s="430"/>
      <c r="H154" s="430"/>
      <c r="I154" s="430"/>
      <c r="J154" s="430"/>
      <c r="K154" s="430"/>
      <c r="L154" s="430"/>
      <c r="M154" s="430"/>
      <c r="N154" s="430"/>
      <c r="O154" s="430"/>
      <c r="P154" s="430"/>
      <c r="Q154" s="430"/>
      <c r="R154" s="430"/>
      <c r="S154" s="430"/>
      <c r="T154" s="430"/>
      <c r="U154" s="430"/>
      <c r="V154" s="430"/>
      <c r="W154" s="430"/>
      <c r="X154" s="430"/>
      <c r="Y154" s="430"/>
      <c r="Z154" s="430"/>
      <c r="AA154" s="430"/>
      <c r="AB154" s="430"/>
      <c r="AC154" s="430"/>
      <c r="AD154" s="430"/>
      <c r="AE154" s="430"/>
      <c r="AF154" s="430"/>
      <c r="AG154" s="430"/>
      <c r="AH154" s="433"/>
      <c r="AI154" s="433"/>
      <c r="AJ154" s="433"/>
      <c r="AK154" s="433"/>
      <c r="AL154" s="433"/>
      <c r="AM154" s="433"/>
      <c r="AN154" s="433"/>
      <c r="AO154" s="433"/>
      <c r="AP154" s="433"/>
      <c r="AQ154" s="433"/>
      <c r="AR154" s="433"/>
      <c r="AS154" s="433"/>
      <c r="AT154" s="433"/>
      <c r="AU154" s="433"/>
      <c r="AV154" s="433"/>
      <c r="AW154" s="433"/>
      <c r="AX154" s="433"/>
      <c r="AY154" s="433"/>
      <c r="AZ154" s="433"/>
      <c r="BA154" s="433"/>
      <c r="BB154" s="433"/>
    </row>
    <row collapsed="false" customFormat="false" customHeight="true" hidden="false" ht="12.6" outlineLevel="0" r="155">
      <c r="A155" s="425" t="s">
        <v>502</v>
      </c>
    </row>
    <row collapsed="false" customFormat="false" customHeight="true" hidden="false" ht="12.6" outlineLevel="0" r="156">
      <c r="A156" s="493"/>
      <c r="B156" s="493"/>
      <c r="C156" s="493"/>
      <c r="D156" s="493"/>
      <c r="E156" s="493"/>
      <c r="F156" s="493"/>
      <c r="G156" s="493"/>
      <c r="H156" s="493"/>
      <c r="I156" s="493"/>
      <c r="J156" s="493"/>
      <c r="K156" s="493"/>
      <c r="L156" s="493"/>
      <c r="M156" s="493"/>
      <c r="N156" s="493"/>
      <c r="O156" s="493"/>
      <c r="P156" s="493"/>
      <c r="Q156" s="493"/>
      <c r="R156" s="493"/>
      <c r="S156" s="493"/>
      <c r="T156" s="493"/>
      <c r="U156" s="493"/>
      <c r="V156" s="493"/>
      <c r="W156" s="493"/>
      <c r="X156" s="493"/>
      <c r="Y156" s="493"/>
      <c r="Z156" s="493"/>
      <c r="AA156" s="493"/>
      <c r="AB156" s="493"/>
      <c r="AC156" s="493"/>
      <c r="AD156" s="493"/>
      <c r="AE156" s="493"/>
      <c r="AF156" s="493"/>
      <c r="AG156" s="493"/>
      <c r="AH156" s="493"/>
      <c r="AI156" s="493"/>
      <c r="AJ156" s="493"/>
      <c r="AK156" s="493"/>
      <c r="AL156" s="493"/>
      <c r="AM156" s="493"/>
      <c r="AN156" s="493"/>
      <c r="AO156" s="493"/>
      <c r="AP156" s="493"/>
      <c r="AQ156" s="493"/>
      <c r="AR156" s="493"/>
      <c r="AS156" s="493"/>
      <c r="AT156" s="493"/>
      <c r="AU156" s="493"/>
      <c r="AV156" s="493"/>
      <c r="AW156" s="493"/>
      <c r="AX156" s="493"/>
      <c r="AY156" s="493"/>
      <c r="AZ156" s="493"/>
      <c r="BA156" s="493"/>
      <c r="BB156" s="493"/>
    </row>
    <row collapsed="false" customFormat="false" customHeight="true" hidden="false" ht="12.6" outlineLevel="0" r="157">
      <c r="A157" s="493"/>
      <c r="B157" s="493"/>
      <c r="C157" s="493"/>
      <c r="D157" s="493"/>
      <c r="E157" s="493"/>
      <c r="F157" s="493"/>
      <c r="G157" s="493"/>
      <c r="H157" s="493"/>
      <c r="I157" s="493"/>
      <c r="J157" s="493"/>
      <c r="K157" s="493"/>
      <c r="L157" s="493"/>
      <c r="M157" s="493"/>
      <c r="N157" s="493"/>
      <c r="O157" s="493"/>
      <c r="P157" s="493"/>
      <c r="Q157" s="493"/>
      <c r="R157" s="493"/>
      <c r="S157" s="493"/>
      <c r="T157" s="493"/>
      <c r="U157" s="493"/>
      <c r="V157" s="493"/>
      <c r="W157" s="493"/>
      <c r="X157" s="493"/>
      <c r="Y157" s="493"/>
      <c r="Z157" s="493"/>
      <c r="AA157" s="493"/>
      <c r="AB157" s="493"/>
      <c r="AC157" s="493"/>
      <c r="AD157" s="493"/>
      <c r="AE157" s="493"/>
      <c r="AF157" s="493"/>
      <c r="AG157" s="493"/>
      <c r="AH157" s="493"/>
      <c r="AI157" s="493"/>
      <c r="AJ157" s="493"/>
      <c r="AK157" s="493"/>
      <c r="AL157" s="493"/>
      <c r="AM157" s="493"/>
      <c r="AN157" s="493"/>
      <c r="AO157" s="493"/>
      <c r="AP157" s="493"/>
      <c r="AQ157" s="493"/>
      <c r="AR157" s="493"/>
      <c r="AS157" s="493"/>
      <c r="AT157" s="493"/>
      <c r="AU157" s="493"/>
      <c r="AV157" s="493"/>
      <c r="AW157" s="493"/>
      <c r="AX157" s="493"/>
      <c r="AY157" s="493"/>
      <c r="AZ157" s="493"/>
      <c r="BA157" s="493"/>
      <c r="BB157" s="493"/>
    </row>
    <row collapsed="false" customFormat="false" customHeight="true" hidden="false" ht="12.6" outlineLevel="0" r="158">
      <c r="A158" s="493"/>
      <c r="B158" s="493"/>
      <c r="C158" s="493"/>
      <c r="D158" s="493"/>
      <c r="E158" s="493"/>
      <c r="F158" s="493"/>
      <c r="G158" s="493"/>
      <c r="H158" s="493"/>
      <c r="I158" s="493"/>
      <c r="J158" s="493"/>
      <c r="K158" s="493"/>
      <c r="L158" s="493"/>
      <c r="M158" s="493"/>
      <c r="N158" s="493"/>
      <c r="O158" s="493"/>
      <c r="P158" s="493"/>
      <c r="Q158" s="493"/>
      <c r="R158" s="493"/>
      <c r="S158" s="493"/>
      <c r="T158" s="493"/>
      <c r="U158" s="493"/>
      <c r="V158" s="493"/>
      <c r="W158" s="493"/>
      <c r="X158" s="493"/>
      <c r="Y158" s="493"/>
      <c r="Z158" s="493"/>
      <c r="AA158" s="493"/>
      <c r="AB158" s="493"/>
      <c r="AC158" s="493"/>
      <c r="AD158" s="493"/>
      <c r="AE158" s="493"/>
      <c r="AF158" s="493"/>
      <c r="AG158" s="493"/>
      <c r="AH158" s="493"/>
      <c r="AI158" s="493"/>
      <c r="AJ158" s="493"/>
      <c r="AK158" s="493"/>
      <c r="AL158" s="493"/>
      <c r="AM158" s="493"/>
      <c r="AN158" s="493"/>
      <c r="AO158" s="493"/>
      <c r="AP158" s="493"/>
      <c r="AQ158" s="493"/>
      <c r="AR158" s="493"/>
      <c r="AS158" s="493"/>
      <c r="AT158" s="493"/>
      <c r="AU158" s="493"/>
      <c r="AV158" s="493"/>
      <c r="AW158" s="493"/>
      <c r="AX158" s="493"/>
      <c r="AY158" s="493"/>
      <c r="AZ158" s="493"/>
      <c r="BA158" s="493"/>
      <c r="BB158" s="493"/>
    </row>
    <row collapsed="false" customFormat="false" customHeight="true" hidden="false" ht="12.6" outlineLevel="0" r="159">
      <c r="A159" s="493"/>
      <c r="B159" s="493"/>
      <c r="C159" s="493"/>
      <c r="D159" s="493"/>
      <c r="E159" s="493"/>
      <c r="F159" s="493"/>
      <c r="G159" s="493"/>
      <c r="H159" s="493"/>
      <c r="I159" s="493"/>
      <c r="J159" s="493"/>
      <c r="K159" s="493"/>
      <c r="L159" s="493"/>
      <c r="M159" s="493"/>
      <c r="N159" s="493"/>
      <c r="O159" s="493"/>
      <c r="P159" s="493"/>
      <c r="Q159" s="493"/>
      <c r="R159" s="493"/>
      <c r="S159" s="493"/>
      <c r="T159" s="493"/>
      <c r="U159" s="493"/>
      <c r="V159" s="493"/>
      <c r="W159" s="493"/>
      <c r="X159" s="493"/>
      <c r="Y159" s="493"/>
      <c r="Z159" s="493"/>
      <c r="AA159" s="493"/>
      <c r="AB159" s="493"/>
      <c r="AC159" s="493"/>
      <c r="AD159" s="493"/>
      <c r="AE159" s="493"/>
      <c r="AF159" s="493"/>
      <c r="AG159" s="493"/>
      <c r="AH159" s="493"/>
      <c r="AI159" s="493"/>
      <c r="AJ159" s="493"/>
      <c r="AK159" s="493"/>
      <c r="AL159" s="493"/>
      <c r="AM159" s="493"/>
      <c r="AN159" s="493"/>
      <c r="AO159" s="493"/>
      <c r="AP159" s="493"/>
      <c r="AQ159" s="493"/>
      <c r="AR159" s="493"/>
      <c r="AS159" s="493"/>
      <c r="AT159" s="493"/>
      <c r="AU159" s="493"/>
      <c r="AV159" s="493"/>
      <c r="AW159" s="493"/>
      <c r="AX159" s="493"/>
      <c r="AY159" s="493"/>
      <c r="AZ159" s="493"/>
      <c r="BA159" s="493"/>
      <c r="BB159" s="493"/>
    </row>
    <row collapsed="false" customFormat="false" customHeight="true" hidden="false" ht="12.6" outlineLevel="0" r="160">
      <c r="A160" s="494"/>
      <c r="B160" s="494"/>
      <c r="C160" s="494"/>
      <c r="D160" s="494"/>
      <c r="E160" s="494"/>
      <c r="F160" s="494"/>
      <c r="G160" s="494"/>
      <c r="H160" s="494"/>
      <c r="I160" s="494"/>
      <c r="J160" s="494"/>
      <c r="K160" s="494"/>
      <c r="L160" s="494"/>
      <c r="M160" s="494"/>
      <c r="N160" s="494"/>
      <c r="O160" s="494"/>
      <c r="P160" s="494"/>
      <c r="Q160" s="494"/>
      <c r="R160" s="494"/>
      <c r="S160" s="494"/>
      <c r="T160" s="494"/>
      <c r="U160" s="494"/>
      <c r="V160" s="494"/>
      <c r="W160" s="494"/>
      <c r="X160" s="494"/>
      <c r="Y160" s="494"/>
      <c r="Z160" s="494"/>
      <c r="AA160" s="494"/>
      <c r="AB160" s="494"/>
      <c r="AC160" s="494"/>
      <c r="AD160" s="494"/>
      <c r="AE160" s="494"/>
      <c r="AF160" s="494"/>
      <c r="AG160" s="494"/>
      <c r="AH160" s="494"/>
      <c r="AI160" s="494"/>
      <c r="AJ160" s="494"/>
      <c r="AK160" s="494"/>
      <c r="AL160" s="494"/>
      <c r="AM160" s="494"/>
      <c r="AN160" s="494"/>
      <c r="AO160" s="494"/>
      <c r="AP160" s="494"/>
      <c r="AQ160" s="494"/>
      <c r="AR160" s="494"/>
      <c r="AS160" s="494"/>
      <c r="AT160" s="494"/>
      <c r="AU160" s="494"/>
      <c r="AV160" s="494"/>
      <c r="AW160" s="494"/>
      <c r="AX160" s="494"/>
      <c r="AY160" s="494"/>
      <c r="AZ160" s="494"/>
      <c r="BA160" s="494"/>
      <c r="BB160" s="494"/>
    </row>
    <row collapsed="false" customFormat="false" customHeight="true" hidden="false" ht="12.6" outlineLevel="0" r="161">
      <c r="A161" s="408" t="s">
        <v>50</v>
      </c>
    </row>
    <row collapsed="false" customFormat="false" customHeight="true" hidden="false" ht="12.6" outlineLevel="0" r="162">
      <c r="A162" s="408" t="s">
        <v>420</v>
      </c>
      <c r="B162" s="409"/>
      <c r="C162" s="410" t="str">
        <f aca="false">$C$2</f>
        <v>Agro-eko Lovinobaňa, s.r.o.</v>
      </c>
      <c r="D162" s="410"/>
      <c r="E162" s="410"/>
      <c r="F162" s="410"/>
      <c r="G162" s="410"/>
      <c r="H162" s="410"/>
      <c r="I162" s="410"/>
      <c r="J162" s="410"/>
      <c r="K162" s="410"/>
      <c r="L162" s="410"/>
      <c r="M162" s="410"/>
      <c r="N162" s="410"/>
      <c r="O162" s="410"/>
      <c r="P162" s="410"/>
      <c r="Q162" s="410"/>
      <c r="R162" s="410"/>
      <c r="S162" s="410"/>
      <c r="T162" s="410"/>
      <c r="U162" s="410"/>
      <c r="V162" s="410"/>
      <c r="W162" s="410"/>
      <c r="X162" s="410"/>
      <c r="Y162" s="410"/>
      <c r="Z162" s="410"/>
      <c r="AB162" s="89" t="s">
        <v>28</v>
      </c>
      <c r="AD162" s="411" t="n">
        <f aca="false">$AD$2</f>
        <v>43979971</v>
      </c>
      <c r="AE162" s="411"/>
      <c r="AF162" s="411"/>
      <c r="AG162" s="411"/>
      <c r="AH162" s="411"/>
      <c r="AI162" s="411"/>
      <c r="AJ162" s="411"/>
      <c r="AK162" s="411"/>
      <c r="AL162" s="89" t="s">
        <v>29</v>
      </c>
      <c r="AN162" s="412" t="str">
        <f aca="false">$AN$2</f>
        <v>2022534844</v>
      </c>
      <c r="AO162" s="412"/>
      <c r="AP162" s="412"/>
      <c r="AQ162" s="412"/>
      <c r="AR162" s="412"/>
      <c r="AS162" s="412"/>
      <c r="AT162" s="412"/>
      <c r="AU162" s="412"/>
      <c r="AV162" s="412"/>
      <c r="AW162" s="412"/>
      <c r="AX162" s="412"/>
      <c r="AY162" s="412"/>
      <c r="AZ162" s="412"/>
      <c r="BA162" s="412"/>
      <c r="BB162" s="412"/>
    </row>
    <row collapsed="false" customFormat="false" customHeight="true" hidden="false" ht="12.6" outlineLevel="0" r="163">
      <c r="A163" s="494"/>
      <c r="B163" s="494"/>
      <c r="C163" s="494"/>
      <c r="D163" s="494"/>
      <c r="E163" s="494"/>
      <c r="F163" s="494"/>
      <c r="G163" s="494"/>
      <c r="H163" s="494"/>
      <c r="I163" s="494"/>
      <c r="J163" s="494"/>
      <c r="K163" s="494"/>
      <c r="L163" s="494"/>
      <c r="M163" s="494"/>
      <c r="N163" s="494"/>
      <c r="O163" s="494"/>
      <c r="P163" s="494"/>
      <c r="Q163" s="494"/>
      <c r="R163" s="494"/>
      <c r="S163" s="494"/>
      <c r="T163" s="494"/>
      <c r="U163" s="494"/>
      <c r="V163" s="494"/>
      <c r="W163" s="494"/>
      <c r="X163" s="494"/>
      <c r="Y163" s="494"/>
      <c r="Z163" s="494"/>
      <c r="AA163" s="494"/>
      <c r="AB163" s="494"/>
      <c r="AC163" s="494"/>
      <c r="AD163" s="494"/>
      <c r="AE163" s="494"/>
      <c r="AF163" s="494"/>
      <c r="AG163" s="494"/>
      <c r="AH163" s="494"/>
      <c r="AI163" s="494"/>
      <c r="AJ163" s="494"/>
      <c r="AK163" s="494"/>
      <c r="AL163" s="494"/>
      <c r="AM163" s="494"/>
      <c r="AN163" s="494"/>
      <c r="AO163" s="494"/>
      <c r="AP163" s="494"/>
      <c r="AQ163" s="494"/>
      <c r="AR163" s="494"/>
      <c r="AS163" s="494"/>
      <c r="AT163" s="494"/>
      <c r="AU163" s="494"/>
      <c r="AV163" s="494"/>
      <c r="AW163" s="494"/>
      <c r="AX163" s="494"/>
      <c r="AY163" s="494"/>
      <c r="AZ163" s="494"/>
      <c r="BA163" s="494"/>
      <c r="BB163" s="494"/>
    </row>
    <row collapsed="false" customFormat="false" customHeight="true" hidden="false" ht="12.6" outlineLevel="0" r="164">
      <c r="A164" s="425" t="s">
        <v>503</v>
      </c>
    </row>
    <row collapsed="false" customFormat="false" customHeight="true" hidden="false" ht="12.6" outlineLevel="0" r="165">
      <c r="A165" s="425" t="s">
        <v>454</v>
      </c>
      <c r="B165" s="425"/>
      <c r="C165" s="425"/>
      <c r="D165" s="425"/>
      <c r="E165" s="425"/>
      <c r="F165" s="425"/>
      <c r="G165" s="425"/>
      <c r="H165" s="425"/>
      <c r="I165" s="425"/>
      <c r="J165" s="425"/>
      <c r="K165" s="425"/>
      <c r="L165" s="425"/>
      <c r="M165" s="425"/>
      <c r="N165" s="425"/>
      <c r="O165" s="425"/>
      <c r="P165" s="425"/>
      <c r="Q165" s="425"/>
      <c r="R165" s="425"/>
      <c r="S165" s="425"/>
      <c r="T165" s="425"/>
      <c r="U165" s="425"/>
      <c r="V165" s="425"/>
      <c r="W165" s="425"/>
      <c r="X165" s="425"/>
      <c r="Y165" s="425"/>
      <c r="Z165" s="425"/>
      <c r="AA165" s="425"/>
      <c r="AB165" s="425"/>
      <c r="AC165" s="425"/>
      <c r="AD165" s="425"/>
      <c r="AE165" s="425"/>
      <c r="AF165" s="425"/>
      <c r="AG165" s="425"/>
      <c r="AH165" s="425"/>
      <c r="AI165" s="425"/>
      <c r="AJ165" s="425"/>
      <c r="AK165" s="425"/>
      <c r="AL165" s="425"/>
      <c r="AM165" s="425"/>
      <c r="AN165" s="425"/>
      <c r="AO165" s="425"/>
      <c r="AP165" s="425"/>
      <c r="AQ165" s="425"/>
      <c r="AR165" s="425"/>
      <c r="AS165" s="425"/>
      <c r="AT165" s="425"/>
      <c r="AU165" s="425"/>
      <c r="AV165" s="425"/>
      <c r="AW165" s="425"/>
      <c r="AX165" s="425"/>
      <c r="AY165" s="425"/>
      <c r="AZ165" s="425"/>
      <c r="BA165" s="425"/>
      <c r="BB165" s="425"/>
    </row>
    <row collapsed="false" customFormat="false" customHeight="true" hidden="false" ht="12.6" outlineLevel="0" r="166">
      <c r="A166" s="454"/>
      <c r="B166" s="455"/>
      <c r="C166" s="455"/>
      <c r="D166" s="455"/>
      <c r="E166" s="455"/>
      <c r="F166" s="455"/>
      <c r="G166" s="455"/>
      <c r="H166" s="456" t="s">
        <v>435</v>
      </c>
      <c r="I166" s="456"/>
      <c r="J166" s="456"/>
      <c r="K166" s="456"/>
      <c r="L166" s="456"/>
      <c r="M166" s="456"/>
      <c r="N166" s="456"/>
      <c r="O166" s="456"/>
      <c r="P166" s="456"/>
      <c r="Q166" s="456"/>
      <c r="R166" s="456"/>
      <c r="S166" s="456"/>
      <c r="T166" s="456"/>
      <c r="U166" s="456"/>
      <c r="V166" s="456"/>
      <c r="W166" s="456"/>
      <c r="X166" s="456"/>
      <c r="Y166" s="456"/>
      <c r="Z166" s="456"/>
      <c r="AA166" s="456"/>
      <c r="AB166" s="456"/>
      <c r="AC166" s="456"/>
      <c r="AD166" s="456"/>
      <c r="AE166" s="456"/>
      <c r="AF166" s="456"/>
      <c r="AG166" s="456"/>
      <c r="AH166" s="456"/>
      <c r="AI166" s="456"/>
      <c r="AJ166" s="456"/>
      <c r="AK166" s="456"/>
      <c r="AL166" s="456"/>
      <c r="AM166" s="456"/>
      <c r="AN166" s="456"/>
      <c r="AO166" s="456"/>
      <c r="AP166" s="456"/>
      <c r="AQ166" s="456"/>
      <c r="AR166" s="456"/>
      <c r="AS166" s="456"/>
      <c r="AT166" s="456"/>
      <c r="AU166" s="456"/>
      <c r="AV166" s="456"/>
      <c r="AW166" s="456"/>
      <c r="AX166" s="456"/>
      <c r="AY166" s="457"/>
      <c r="AZ166" s="457"/>
      <c r="BA166" s="457"/>
      <c r="BB166" s="457"/>
      <c r="BC166" s="457"/>
    </row>
    <row collapsed="false" customFormat="false" customHeight="true" hidden="false" ht="12.6" outlineLevel="0" r="167">
      <c r="A167" s="458"/>
      <c r="B167" s="414"/>
      <c r="C167" s="414"/>
      <c r="D167" s="414"/>
      <c r="E167" s="414"/>
      <c r="F167" s="414"/>
      <c r="G167" s="414"/>
      <c r="H167" s="427"/>
      <c r="I167" s="427"/>
      <c r="J167" s="427"/>
      <c r="K167" s="427"/>
      <c r="L167" s="427"/>
      <c r="M167" s="427"/>
      <c r="N167" s="427"/>
      <c r="O167" s="427"/>
      <c r="P167" s="427"/>
      <c r="Q167" s="427"/>
      <c r="R167" s="427" t="s">
        <v>504</v>
      </c>
      <c r="S167" s="427"/>
      <c r="T167" s="427"/>
      <c r="U167" s="427"/>
      <c r="V167" s="427"/>
      <c r="W167" s="427"/>
      <c r="X167" s="427"/>
      <c r="Y167" s="427"/>
      <c r="Z167" s="427"/>
      <c r="AA167" s="427"/>
      <c r="AB167" s="427"/>
      <c r="AC167" s="427"/>
      <c r="AD167" s="427"/>
      <c r="AE167" s="427"/>
      <c r="AF167" s="427"/>
      <c r="AG167" s="454"/>
      <c r="AH167" s="455"/>
      <c r="AI167" s="455"/>
      <c r="AJ167" s="495"/>
      <c r="AK167" s="454"/>
      <c r="AL167" s="455"/>
      <c r="AM167" s="455"/>
      <c r="AN167" s="495"/>
      <c r="AO167" s="454"/>
      <c r="AP167" s="455"/>
      <c r="AQ167" s="455"/>
      <c r="AR167" s="455"/>
      <c r="AS167" s="495"/>
      <c r="AT167" s="454"/>
      <c r="AU167" s="455"/>
      <c r="AV167" s="455"/>
      <c r="AW167" s="455"/>
      <c r="AX167" s="463"/>
    </row>
    <row collapsed="false" customFormat="false" customHeight="true" hidden="false" ht="12.6" outlineLevel="0" r="168">
      <c r="A168" s="458"/>
      <c r="B168" s="414"/>
      <c r="C168" s="414"/>
      <c r="D168" s="414"/>
      <c r="E168" s="414"/>
      <c r="F168" s="414"/>
      <c r="G168" s="414"/>
      <c r="H168" s="459"/>
      <c r="I168" s="459"/>
      <c r="J168" s="459"/>
      <c r="K168" s="459"/>
      <c r="L168" s="459"/>
      <c r="M168" s="459"/>
      <c r="N168" s="459"/>
      <c r="O168" s="459"/>
      <c r="P168" s="459"/>
      <c r="Q168" s="459"/>
      <c r="R168" s="459" t="s">
        <v>505</v>
      </c>
      <c r="S168" s="459"/>
      <c r="T168" s="459"/>
      <c r="U168" s="459"/>
      <c r="V168" s="459"/>
      <c r="W168" s="459"/>
      <c r="X168" s="459"/>
      <c r="Y168" s="459"/>
      <c r="Z168" s="459"/>
      <c r="AA168" s="459"/>
      <c r="AB168" s="459"/>
      <c r="AC168" s="459"/>
      <c r="AD168" s="459"/>
      <c r="AE168" s="459"/>
      <c r="AF168" s="459"/>
      <c r="AG168" s="458"/>
      <c r="AH168" s="414"/>
      <c r="AI168" s="414"/>
      <c r="AJ168" s="496"/>
      <c r="AK168" s="458"/>
      <c r="AL168" s="414"/>
      <c r="AM168" s="414"/>
      <c r="AN168" s="496"/>
      <c r="AO168" s="459" t="s">
        <v>506</v>
      </c>
      <c r="AP168" s="459"/>
      <c r="AQ168" s="459"/>
      <c r="AR168" s="459"/>
      <c r="AS168" s="459"/>
      <c r="AT168" s="458"/>
      <c r="AU168" s="414"/>
      <c r="AV168" s="414"/>
      <c r="AW168" s="414"/>
      <c r="AX168" s="463"/>
    </row>
    <row collapsed="false" customFormat="false" customHeight="true" hidden="false" ht="12.6" outlineLevel="0" r="169">
      <c r="A169" s="461" t="s">
        <v>507</v>
      </c>
      <c r="B169" s="461"/>
      <c r="C169" s="461"/>
      <c r="D169" s="461"/>
      <c r="E169" s="461"/>
      <c r="F169" s="461"/>
      <c r="G169" s="461"/>
      <c r="H169" s="459"/>
      <c r="I169" s="459"/>
      <c r="J169" s="459"/>
      <c r="K169" s="459"/>
      <c r="L169" s="459"/>
      <c r="M169" s="459"/>
      <c r="N169" s="459"/>
      <c r="O169" s="459"/>
      <c r="P169" s="459"/>
      <c r="Q169" s="459"/>
      <c r="R169" s="459" t="s">
        <v>508</v>
      </c>
      <c r="S169" s="459"/>
      <c r="T169" s="459"/>
      <c r="U169" s="459"/>
      <c r="V169" s="459"/>
      <c r="W169" s="459" t="s">
        <v>509</v>
      </c>
      <c r="X169" s="459"/>
      <c r="Y169" s="459"/>
      <c r="Z169" s="459"/>
      <c r="AA169" s="459"/>
      <c r="AB169" s="459"/>
      <c r="AC169" s="459"/>
      <c r="AD169" s="459"/>
      <c r="AE169" s="459"/>
      <c r="AF169" s="459"/>
      <c r="AG169" s="458"/>
      <c r="AH169" s="414"/>
      <c r="AI169" s="414"/>
      <c r="AJ169" s="496"/>
      <c r="AK169" s="458"/>
      <c r="AL169" s="414"/>
      <c r="AM169" s="414"/>
      <c r="AN169" s="496"/>
      <c r="AO169" s="459" t="s">
        <v>510</v>
      </c>
      <c r="AP169" s="459"/>
      <c r="AQ169" s="459"/>
      <c r="AR169" s="459"/>
      <c r="AS169" s="459"/>
      <c r="AT169" s="458"/>
      <c r="AU169" s="414"/>
      <c r="AV169" s="414"/>
      <c r="AW169" s="414"/>
      <c r="AX169" s="463"/>
    </row>
    <row collapsed="false" customFormat="false" customHeight="true" hidden="false" ht="12.6" outlineLevel="0" r="170">
      <c r="A170" s="461" t="s">
        <v>511</v>
      </c>
      <c r="B170" s="461"/>
      <c r="C170" s="461"/>
      <c r="D170" s="461"/>
      <c r="E170" s="461"/>
      <c r="F170" s="461"/>
      <c r="G170" s="461"/>
      <c r="H170" s="459" t="s">
        <v>512</v>
      </c>
      <c r="I170" s="459"/>
      <c r="J170" s="459"/>
      <c r="K170" s="459"/>
      <c r="L170" s="459"/>
      <c r="M170" s="459" t="s">
        <v>513</v>
      </c>
      <c r="N170" s="459"/>
      <c r="O170" s="459"/>
      <c r="P170" s="459"/>
      <c r="Q170" s="459"/>
      <c r="R170" s="459" t="s">
        <v>514</v>
      </c>
      <c r="S170" s="459"/>
      <c r="T170" s="459"/>
      <c r="U170" s="459"/>
      <c r="V170" s="459"/>
      <c r="W170" s="459" t="s">
        <v>515</v>
      </c>
      <c r="X170" s="459"/>
      <c r="Y170" s="459"/>
      <c r="Z170" s="459"/>
      <c r="AA170" s="459"/>
      <c r="AB170" s="459" t="s">
        <v>516</v>
      </c>
      <c r="AC170" s="459"/>
      <c r="AD170" s="459"/>
      <c r="AE170" s="459"/>
      <c r="AF170" s="459"/>
      <c r="AG170" s="459"/>
      <c r="AH170" s="459"/>
      <c r="AI170" s="459"/>
      <c r="AJ170" s="459"/>
      <c r="AK170" s="459" t="s">
        <v>517</v>
      </c>
      <c r="AL170" s="459"/>
      <c r="AM170" s="459"/>
      <c r="AN170" s="459"/>
      <c r="AO170" s="459" t="s">
        <v>518</v>
      </c>
      <c r="AP170" s="459"/>
      <c r="AQ170" s="459"/>
      <c r="AR170" s="459"/>
      <c r="AS170" s="459"/>
      <c r="AT170" s="461" t="s">
        <v>462</v>
      </c>
      <c r="AU170" s="461"/>
      <c r="AV170" s="461"/>
      <c r="AW170" s="461"/>
      <c r="AX170" s="463"/>
      <c r="BD170" s="408"/>
      <c r="BE170" s="408"/>
    </row>
    <row collapsed="false" customFormat="false" customHeight="true" hidden="false" ht="12.6" outlineLevel="0" r="171">
      <c r="A171" s="458"/>
      <c r="B171" s="414"/>
      <c r="C171" s="414"/>
      <c r="D171" s="414"/>
      <c r="E171" s="414"/>
      <c r="F171" s="414"/>
      <c r="G171" s="414"/>
      <c r="H171" s="459"/>
      <c r="I171" s="459"/>
      <c r="J171" s="459"/>
      <c r="K171" s="459"/>
      <c r="L171" s="459"/>
      <c r="M171" s="459"/>
      <c r="N171" s="459"/>
      <c r="O171" s="459"/>
      <c r="P171" s="459"/>
      <c r="Q171" s="459"/>
      <c r="R171" s="459" t="s">
        <v>475</v>
      </c>
      <c r="S171" s="459"/>
      <c r="T171" s="459"/>
      <c r="U171" s="459"/>
      <c r="V171" s="459"/>
      <c r="W171" s="459" t="s">
        <v>519</v>
      </c>
      <c r="X171" s="459"/>
      <c r="Y171" s="459"/>
      <c r="Z171" s="459"/>
      <c r="AA171" s="459"/>
      <c r="AB171" s="459" t="s">
        <v>520</v>
      </c>
      <c r="AC171" s="459"/>
      <c r="AD171" s="459"/>
      <c r="AE171" s="459"/>
      <c r="AF171" s="459"/>
      <c r="AG171" s="459" t="s">
        <v>521</v>
      </c>
      <c r="AH171" s="459"/>
      <c r="AI171" s="459"/>
      <c r="AJ171" s="459"/>
      <c r="AK171" s="459" t="s">
        <v>522</v>
      </c>
      <c r="AL171" s="459"/>
      <c r="AM171" s="459"/>
      <c r="AN171" s="459"/>
      <c r="AO171" s="459" t="s">
        <v>523</v>
      </c>
      <c r="AP171" s="459"/>
      <c r="AQ171" s="459"/>
      <c r="AR171" s="459"/>
      <c r="AS171" s="459"/>
      <c r="AT171" s="458"/>
      <c r="AU171" s="414"/>
      <c r="AV171" s="414"/>
      <c r="AW171" s="414"/>
      <c r="AX171" s="463"/>
    </row>
    <row collapsed="false" customFormat="false" customHeight="true" hidden="false" ht="12.6" outlineLevel="0" r="172">
      <c r="A172" s="458"/>
      <c r="B172" s="414"/>
      <c r="C172" s="414"/>
      <c r="D172" s="414"/>
      <c r="E172" s="414"/>
      <c r="F172" s="414"/>
      <c r="G172" s="414"/>
      <c r="H172" s="459"/>
      <c r="I172" s="459"/>
      <c r="J172" s="459"/>
      <c r="K172" s="459"/>
      <c r="L172" s="459"/>
      <c r="M172" s="459"/>
      <c r="N172" s="459"/>
      <c r="O172" s="459"/>
      <c r="P172" s="459"/>
      <c r="Q172" s="459"/>
      <c r="R172" s="459" t="s">
        <v>524</v>
      </c>
      <c r="S172" s="459"/>
      <c r="T172" s="459"/>
      <c r="U172" s="459"/>
      <c r="V172" s="459"/>
      <c r="W172" s="459" t="s">
        <v>525</v>
      </c>
      <c r="X172" s="459"/>
      <c r="Y172" s="459"/>
      <c r="Z172" s="459"/>
      <c r="AA172" s="459"/>
      <c r="AB172" s="459" t="s">
        <v>526</v>
      </c>
      <c r="AC172" s="459"/>
      <c r="AD172" s="459"/>
      <c r="AE172" s="459"/>
      <c r="AF172" s="459"/>
      <c r="AG172" s="459" t="s">
        <v>527</v>
      </c>
      <c r="AH172" s="459"/>
      <c r="AI172" s="459"/>
      <c r="AJ172" s="459"/>
      <c r="AK172" s="459" t="s">
        <v>528</v>
      </c>
      <c r="AL172" s="459"/>
      <c r="AM172" s="459"/>
      <c r="AN172" s="459"/>
      <c r="AO172" s="459" t="s">
        <v>529</v>
      </c>
      <c r="AP172" s="459"/>
      <c r="AQ172" s="459"/>
      <c r="AR172" s="459"/>
      <c r="AS172" s="459"/>
      <c r="AT172" s="458"/>
      <c r="AU172" s="414"/>
      <c r="AV172" s="414"/>
      <c r="AW172" s="414"/>
      <c r="AX172" s="463"/>
    </row>
    <row collapsed="false" customFormat="false" customHeight="true" hidden="false" ht="12.6" outlineLevel="0" r="173">
      <c r="A173" s="458"/>
      <c r="B173" s="414"/>
      <c r="C173" s="414"/>
      <c r="D173" s="414"/>
      <c r="E173" s="414"/>
      <c r="F173" s="414"/>
      <c r="G173" s="414"/>
      <c r="H173" s="459"/>
      <c r="I173" s="459"/>
      <c r="J173" s="459"/>
      <c r="K173" s="459"/>
      <c r="L173" s="459"/>
      <c r="M173" s="459"/>
      <c r="N173" s="459"/>
      <c r="O173" s="459"/>
      <c r="P173" s="459"/>
      <c r="Q173" s="459"/>
      <c r="R173" s="459" t="s">
        <v>508</v>
      </c>
      <c r="S173" s="459"/>
      <c r="T173" s="459"/>
      <c r="U173" s="459"/>
      <c r="V173" s="459"/>
      <c r="W173" s="459" t="s">
        <v>530</v>
      </c>
      <c r="X173" s="459"/>
      <c r="Y173" s="459"/>
      <c r="Z173" s="459"/>
      <c r="AA173" s="459"/>
      <c r="AB173" s="459" t="s">
        <v>531</v>
      </c>
      <c r="AC173" s="459"/>
      <c r="AD173" s="459"/>
      <c r="AE173" s="459"/>
      <c r="AF173" s="459"/>
      <c r="AG173" s="459" t="s">
        <v>532</v>
      </c>
      <c r="AH173" s="459"/>
      <c r="AI173" s="459"/>
      <c r="AJ173" s="459"/>
      <c r="AK173" s="459" t="s">
        <v>532</v>
      </c>
      <c r="AL173" s="459"/>
      <c r="AM173" s="459"/>
      <c r="AN173" s="459"/>
      <c r="AO173" s="459" t="s">
        <v>532</v>
      </c>
      <c r="AP173" s="459"/>
      <c r="AQ173" s="459"/>
      <c r="AR173" s="459"/>
      <c r="AS173" s="459"/>
      <c r="AT173" s="458"/>
      <c r="AU173" s="414"/>
      <c r="AV173" s="414"/>
      <c r="AW173" s="414"/>
      <c r="AX173" s="463"/>
    </row>
    <row collapsed="false" customFormat="false" customHeight="true" hidden="false" ht="12.6" outlineLevel="0" r="174">
      <c r="A174" s="458"/>
      <c r="B174" s="414"/>
      <c r="C174" s="414"/>
      <c r="D174" s="414"/>
      <c r="E174" s="414"/>
      <c r="F174" s="414"/>
      <c r="G174" s="414"/>
      <c r="H174" s="459"/>
      <c r="I174" s="459"/>
      <c r="J174" s="459"/>
      <c r="K174" s="459"/>
      <c r="L174" s="459"/>
      <c r="M174" s="459"/>
      <c r="N174" s="459"/>
      <c r="O174" s="459"/>
      <c r="P174" s="459"/>
      <c r="Q174" s="459"/>
      <c r="R174" s="459" t="s">
        <v>533</v>
      </c>
      <c r="S174" s="459"/>
      <c r="T174" s="459"/>
      <c r="U174" s="459"/>
      <c r="V174" s="459"/>
      <c r="W174" s="459"/>
      <c r="X174" s="459"/>
      <c r="Y174" s="459"/>
      <c r="Z174" s="459"/>
      <c r="AA174" s="459"/>
      <c r="AB174" s="459"/>
      <c r="AC174" s="459"/>
      <c r="AD174" s="459"/>
      <c r="AE174" s="459"/>
      <c r="AF174" s="459"/>
      <c r="AG174" s="458"/>
      <c r="AH174" s="414"/>
      <c r="AI174" s="414"/>
      <c r="AJ174" s="496"/>
      <c r="AK174" s="458"/>
      <c r="AL174" s="414"/>
      <c r="AM174" s="414"/>
      <c r="AN174" s="496"/>
      <c r="AO174" s="458"/>
      <c r="AP174" s="414"/>
      <c r="AQ174" s="414"/>
      <c r="AR174" s="414"/>
      <c r="AS174" s="496"/>
      <c r="AT174" s="458"/>
      <c r="AU174" s="414"/>
      <c r="AV174" s="414"/>
      <c r="AW174" s="414"/>
      <c r="AX174" s="463"/>
    </row>
    <row collapsed="false" customFormat="false" customHeight="true" hidden="false" ht="12.6" outlineLevel="0" r="175">
      <c r="A175" s="458"/>
      <c r="B175" s="414"/>
      <c r="C175" s="414"/>
      <c r="D175" s="414"/>
      <c r="E175" s="414"/>
      <c r="F175" s="414"/>
      <c r="G175" s="414"/>
      <c r="H175" s="459"/>
      <c r="I175" s="459"/>
      <c r="J175" s="459"/>
      <c r="K175" s="459"/>
      <c r="L175" s="459"/>
      <c r="M175" s="459"/>
      <c r="N175" s="459"/>
      <c r="O175" s="459"/>
      <c r="P175" s="459"/>
      <c r="Q175" s="459"/>
      <c r="R175" s="459" t="s">
        <v>534</v>
      </c>
      <c r="S175" s="459"/>
      <c r="T175" s="459"/>
      <c r="U175" s="459"/>
      <c r="V175" s="459"/>
      <c r="W175" s="459"/>
      <c r="X175" s="459"/>
      <c r="Y175" s="459"/>
      <c r="Z175" s="459"/>
      <c r="AA175" s="459"/>
      <c r="AB175" s="459"/>
      <c r="AC175" s="459"/>
      <c r="AD175" s="459"/>
      <c r="AE175" s="459"/>
      <c r="AF175" s="459"/>
      <c r="AG175" s="458"/>
      <c r="AH175" s="414"/>
      <c r="AI175" s="414"/>
      <c r="AJ175" s="496"/>
      <c r="AK175" s="458"/>
      <c r="AL175" s="414"/>
      <c r="AM175" s="414"/>
      <c r="AN175" s="496"/>
      <c r="AO175" s="458"/>
      <c r="AP175" s="414"/>
      <c r="AQ175" s="414"/>
      <c r="AR175" s="414"/>
      <c r="AS175" s="496"/>
      <c r="AT175" s="458"/>
      <c r="AU175" s="414"/>
      <c r="AV175" s="414"/>
      <c r="AW175" s="414"/>
      <c r="AX175" s="463"/>
    </row>
    <row collapsed="false" customFormat="false" customHeight="true" hidden="false" ht="12.6" outlineLevel="0" r="176">
      <c r="A176" s="465" t="s">
        <v>475</v>
      </c>
      <c r="B176" s="465"/>
      <c r="C176" s="465"/>
      <c r="D176" s="465"/>
      <c r="E176" s="465"/>
      <c r="F176" s="465"/>
      <c r="G176" s="465"/>
      <c r="H176" s="428" t="s">
        <v>476</v>
      </c>
      <c r="I176" s="428"/>
      <c r="J176" s="428"/>
      <c r="K176" s="428"/>
      <c r="L176" s="428"/>
      <c r="M176" s="428" t="s">
        <v>477</v>
      </c>
      <c r="N176" s="428"/>
      <c r="O176" s="428"/>
      <c r="P176" s="428"/>
      <c r="Q176" s="428"/>
      <c r="R176" s="428" t="s">
        <v>478</v>
      </c>
      <c r="S176" s="428"/>
      <c r="T176" s="428"/>
      <c r="U176" s="428"/>
      <c r="V176" s="428"/>
      <c r="W176" s="428" t="s">
        <v>479</v>
      </c>
      <c r="X176" s="428"/>
      <c r="Y176" s="428"/>
      <c r="Z176" s="428"/>
      <c r="AA176" s="428"/>
      <c r="AB176" s="428" t="s">
        <v>480</v>
      </c>
      <c r="AC176" s="428"/>
      <c r="AD176" s="428"/>
      <c r="AE176" s="428"/>
      <c r="AF176" s="428"/>
      <c r="AG176" s="428" t="s">
        <v>481</v>
      </c>
      <c r="AH176" s="428"/>
      <c r="AI176" s="428"/>
      <c r="AJ176" s="428"/>
      <c r="AK176" s="428" t="s">
        <v>482</v>
      </c>
      <c r="AL176" s="428"/>
      <c r="AM176" s="428"/>
      <c r="AN176" s="428"/>
      <c r="AO176" s="428" t="s">
        <v>483</v>
      </c>
      <c r="AP176" s="428"/>
      <c r="AQ176" s="428"/>
      <c r="AR176" s="428"/>
      <c r="AS176" s="428"/>
      <c r="AT176" s="465" t="s">
        <v>535</v>
      </c>
      <c r="AU176" s="465"/>
      <c r="AV176" s="465"/>
      <c r="AW176" s="465"/>
      <c r="AX176" s="463"/>
    </row>
    <row collapsed="false" customFormat="false" customHeight="true" hidden="false" ht="12.6" outlineLevel="0" r="177">
      <c r="A177" s="408" t="s">
        <v>484</v>
      </c>
      <c r="B177" s="408"/>
      <c r="C177" s="408"/>
      <c r="D177" s="408"/>
      <c r="E177" s="408"/>
      <c r="F177" s="408"/>
      <c r="G177" s="408"/>
      <c r="H177" s="408"/>
      <c r="I177" s="408"/>
      <c r="J177" s="408"/>
      <c r="K177" s="408"/>
      <c r="L177" s="408"/>
      <c r="M177" s="408"/>
      <c r="N177" s="408"/>
      <c r="O177" s="408"/>
      <c r="P177" s="408"/>
      <c r="Q177" s="408"/>
      <c r="R177" s="408"/>
      <c r="S177" s="408"/>
      <c r="T177" s="408"/>
      <c r="U177" s="408"/>
      <c r="V177" s="408"/>
      <c r="W177" s="408"/>
      <c r="X177" s="408"/>
      <c r="Y177" s="408"/>
      <c r="Z177" s="408"/>
      <c r="AA177" s="408"/>
      <c r="AB177" s="408"/>
      <c r="AC177" s="408"/>
      <c r="AD177" s="408"/>
      <c r="AE177" s="408"/>
      <c r="AF177" s="408"/>
      <c r="AG177" s="408"/>
      <c r="AH177" s="408"/>
      <c r="AI177" s="408"/>
      <c r="AJ177" s="408"/>
      <c r="AK177" s="408"/>
      <c r="AL177" s="408"/>
      <c r="AM177" s="408"/>
      <c r="AN177" s="408"/>
      <c r="AO177" s="408"/>
      <c r="AP177" s="408"/>
      <c r="AQ177" s="408"/>
      <c r="AR177" s="408"/>
      <c r="AS177" s="408"/>
      <c r="AT177" s="408"/>
      <c r="AU177" s="408"/>
      <c r="AV177" s="408"/>
      <c r="AW177" s="408"/>
      <c r="AX177" s="431"/>
    </row>
    <row collapsed="false" customFormat="false" customHeight="true" hidden="false" ht="12.6" outlineLevel="0" r="178">
      <c r="A178" s="454" t="s">
        <v>536</v>
      </c>
      <c r="B178" s="435"/>
      <c r="C178" s="436"/>
      <c r="D178" s="436"/>
      <c r="E178" s="436"/>
      <c r="F178" s="436"/>
      <c r="G178" s="436"/>
      <c r="H178" s="466" t="n">
        <v>0</v>
      </c>
      <c r="I178" s="466"/>
      <c r="J178" s="466"/>
      <c r="K178" s="466"/>
      <c r="L178" s="466"/>
      <c r="M178" s="466" t="n">
        <f aca="false">PV3!M15</f>
        <v>0</v>
      </c>
      <c r="N178" s="466"/>
      <c r="O178" s="466"/>
      <c r="P178" s="466"/>
      <c r="Q178" s="466"/>
      <c r="R178" s="466"/>
      <c r="S178" s="466"/>
      <c r="T178" s="466"/>
      <c r="U178" s="466"/>
      <c r="V178" s="466"/>
      <c r="W178" s="466" t="n">
        <f aca="false">PV3!W15</f>
        <v>0</v>
      </c>
      <c r="X178" s="466"/>
      <c r="Y178" s="466"/>
      <c r="Z178" s="466"/>
      <c r="AA178" s="466"/>
      <c r="AB178" s="466" t="n">
        <f aca="false">PV3!AB15</f>
        <v>0</v>
      </c>
      <c r="AC178" s="466"/>
      <c r="AD178" s="466"/>
      <c r="AE178" s="466"/>
      <c r="AF178" s="466"/>
      <c r="AG178" s="435"/>
      <c r="AH178" s="436"/>
      <c r="AI178" s="436"/>
      <c r="AJ178" s="437"/>
      <c r="AK178" s="466"/>
      <c r="AL178" s="466"/>
      <c r="AM178" s="466"/>
      <c r="AN178" s="466"/>
      <c r="AO178" s="466" t="n">
        <f aca="false">PV3!AO15</f>
        <v>0</v>
      </c>
      <c r="AP178" s="466"/>
      <c r="AQ178" s="466"/>
      <c r="AR178" s="466"/>
      <c r="AS178" s="466"/>
      <c r="AT178" s="466" t="n">
        <f aca="false">SUM(H178:AS181)</f>
        <v>0</v>
      </c>
      <c r="AU178" s="466"/>
      <c r="AV178" s="466"/>
      <c r="AW178" s="466"/>
      <c r="AX178" s="466"/>
    </row>
    <row collapsed="false" customFormat="false" customHeight="true" hidden="false" ht="12.6" outlineLevel="0" r="179">
      <c r="A179" s="458" t="s">
        <v>537</v>
      </c>
      <c r="B179" s="484"/>
      <c r="C179" s="408"/>
      <c r="D179" s="408"/>
      <c r="E179" s="408"/>
      <c r="F179" s="408"/>
      <c r="G179" s="408"/>
      <c r="H179" s="466"/>
      <c r="I179" s="466"/>
      <c r="J179" s="466"/>
      <c r="K179" s="466"/>
      <c r="L179" s="466"/>
      <c r="M179" s="466"/>
      <c r="N179" s="466"/>
      <c r="O179" s="466"/>
      <c r="P179" s="466"/>
      <c r="Q179" s="466"/>
      <c r="R179" s="466"/>
      <c r="S179" s="466"/>
      <c r="T179" s="466"/>
      <c r="U179" s="466"/>
      <c r="V179" s="466"/>
      <c r="W179" s="466"/>
      <c r="X179" s="466"/>
      <c r="Y179" s="466"/>
      <c r="Z179" s="466"/>
      <c r="AA179" s="466"/>
      <c r="AB179" s="466"/>
      <c r="AC179" s="466"/>
      <c r="AD179" s="466"/>
      <c r="AE179" s="466"/>
      <c r="AF179" s="466"/>
      <c r="AG179" s="484"/>
      <c r="AH179" s="408"/>
      <c r="AI179" s="408"/>
      <c r="AJ179" s="463"/>
      <c r="AK179" s="466"/>
      <c r="AL179" s="466"/>
      <c r="AM179" s="466"/>
      <c r="AN179" s="466"/>
      <c r="AO179" s="466"/>
      <c r="AP179" s="466"/>
      <c r="AQ179" s="466"/>
      <c r="AR179" s="466"/>
      <c r="AS179" s="466"/>
      <c r="AT179" s="466"/>
      <c r="AU179" s="466"/>
      <c r="AV179" s="466"/>
      <c r="AW179" s="466"/>
      <c r="AX179" s="466"/>
    </row>
    <row collapsed="false" customFormat="false" customHeight="true" hidden="false" ht="12.6" outlineLevel="0" r="180">
      <c r="A180" s="458" t="s">
        <v>538</v>
      </c>
      <c r="B180" s="484"/>
      <c r="C180" s="408"/>
      <c r="D180" s="408"/>
      <c r="E180" s="408"/>
      <c r="F180" s="408"/>
      <c r="G180" s="408"/>
      <c r="H180" s="466"/>
      <c r="I180" s="466"/>
      <c r="J180" s="466"/>
      <c r="K180" s="466"/>
      <c r="L180" s="466"/>
      <c r="M180" s="466"/>
      <c r="N180" s="466"/>
      <c r="O180" s="466"/>
      <c r="P180" s="466"/>
      <c r="Q180" s="466"/>
      <c r="R180" s="466"/>
      <c r="S180" s="466"/>
      <c r="T180" s="466"/>
      <c r="U180" s="466"/>
      <c r="V180" s="466"/>
      <c r="W180" s="466"/>
      <c r="X180" s="466"/>
      <c r="Y180" s="466"/>
      <c r="Z180" s="466"/>
      <c r="AA180" s="466"/>
      <c r="AB180" s="466"/>
      <c r="AC180" s="466"/>
      <c r="AD180" s="466"/>
      <c r="AE180" s="466"/>
      <c r="AF180" s="466"/>
      <c r="AG180" s="484"/>
      <c r="AH180" s="408"/>
      <c r="AI180" s="408"/>
      <c r="AJ180" s="463"/>
      <c r="AK180" s="466"/>
      <c r="AL180" s="466"/>
      <c r="AM180" s="466"/>
      <c r="AN180" s="466"/>
      <c r="AO180" s="466"/>
      <c r="AP180" s="466"/>
      <c r="AQ180" s="466"/>
      <c r="AR180" s="466"/>
      <c r="AS180" s="466"/>
      <c r="AT180" s="466"/>
      <c r="AU180" s="466"/>
      <c r="AV180" s="466"/>
      <c r="AW180" s="466"/>
      <c r="AX180" s="466"/>
    </row>
    <row collapsed="false" customFormat="false" customHeight="true" hidden="false" ht="12.6" outlineLevel="0" r="181">
      <c r="A181" s="458" t="s">
        <v>539</v>
      </c>
      <c r="B181" s="484"/>
      <c r="C181" s="408"/>
      <c r="D181" s="408"/>
      <c r="E181" s="408"/>
      <c r="F181" s="408"/>
      <c r="G181" s="408"/>
      <c r="H181" s="466"/>
      <c r="I181" s="466"/>
      <c r="J181" s="466"/>
      <c r="K181" s="466"/>
      <c r="L181" s="466"/>
      <c r="M181" s="466"/>
      <c r="N181" s="466"/>
      <c r="O181" s="466"/>
      <c r="P181" s="466"/>
      <c r="Q181" s="466"/>
      <c r="R181" s="466"/>
      <c r="S181" s="466"/>
      <c r="T181" s="466"/>
      <c r="U181" s="466"/>
      <c r="V181" s="466"/>
      <c r="W181" s="466"/>
      <c r="X181" s="466"/>
      <c r="Y181" s="466"/>
      <c r="Z181" s="466"/>
      <c r="AA181" s="466"/>
      <c r="AB181" s="466"/>
      <c r="AC181" s="466"/>
      <c r="AD181" s="466"/>
      <c r="AE181" s="466"/>
      <c r="AF181" s="466"/>
      <c r="AG181" s="438"/>
      <c r="AH181" s="439"/>
      <c r="AI181" s="439"/>
      <c r="AJ181" s="440"/>
      <c r="AK181" s="466"/>
      <c r="AL181" s="466"/>
      <c r="AM181" s="466"/>
      <c r="AN181" s="466"/>
      <c r="AO181" s="466"/>
      <c r="AP181" s="466"/>
      <c r="AQ181" s="466"/>
      <c r="AR181" s="466"/>
      <c r="AS181" s="466"/>
      <c r="AT181" s="466"/>
      <c r="AU181" s="466"/>
      <c r="AV181" s="466"/>
      <c r="AW181" s="466"/>
      <c r="AX181" s="466"/>
    </row>
    <row collapsed="false" customFormat="false" customHeight="true" hidden="false" ht="12.6" outlineLevel="0" r="182">
      <c r="A182" s="429" t="s">
        <v>487</v>
      </c>
      <c r="B182" s="429"/>
      <c r="C182" s="430"/>
      <c r="D182" s="430"/>
      <c r="E182" s="430"/>
      <c r="F182" s="430"/>
      <c r="G182" s="430"/>
      <c r="H182" s="466" t="n">
        <v>2492</v>
      </c>
      <c r="I182" s="466"/>
      <c r="J182" s="466"/>
      <c r="K182" s="466"/>
      <c r="L182" s="466"/>
      <c r="M182" s="466" t="n">
        <f aca="false">PV3!M19</f>
        <v>0</v>
      </c>
      <c r="N182" s="466"/>
      <c r="O182" s="466"/>
      <c r="P182" s="466"/>
      <c r="Q182" s="466"/>
      <c r="R182" s="466"/>
      <c r="S182" s="466"/>
      <c r="T182" s="466"/>
      <c r="U182" s="466"/>
      <c r="V182" s="466"/>
      <c r="W182" s="466" t="n">
        <f aca="false">PV3!W19</f>
        <v>0</v>
      </c>
      <c r="X182" s="466"/>
      <c r="Y182" s="466"/>
      <c r="Z182" s="466"/>
      <c r="AA182" s="466"/>
      <c r="AB182" s="466" t="n">
        <f aca="false">PV3!AB19</f>
        <v>0</v>
      </c>
      <c r="AC182" s="466"/>
      <c r="AD182" s="466"/>
      <c r="AE182" s="466"/>
      <c r="AF182" s="466"/>
      <c r="AG182" s="429"/>
      <c r="AH182" s="430"/>
      <c r="AI182" s="430"/>
      <c r="AJ182" s="431"/>
      <c r="AK182" s="466"/>
      <c r="AL182" s="466"/>
      <c r="AM182" s="466"/>
      <c r="AN182" s="466"/>
      <c r="AO182" s="466" t="n">
        <f aca="false">PV3!AO19</f>
        <v>0</v>
      </c>
      <c r="AP182" s="466"/>
      <c r="AQ182" s="466"/>
      <c r="AR182" s="466"/>
      <c r="AS182" s="466"/>
      <c r="AT182" s="466" t="n">
        <v>2492</v>
      </c>
      <c r="AU182" s="466"/>
      <c r="AV182" s="466"/>
      <c r="AW182" s="466"/>
      <c r="AX182" s="466"/>
    </row>
    <row collapsed="false" customFormat="false" customHeight="true" hidden="false" ht="12.6" outlineLevel="0" r="183">
      <c r="A183" s="429" t="s">
        <v>488</v>
      </c>
      <c r="B183" s="429"/>
      <c r="C183" s="430"/>
      <c r="D183" s="430"/>
      <c r="E183" s="430"/>
      <c r="F183" s="430"/>
      <c r="G183" s="430"/>
      <c r="H183" s="466" t="n">
        <f aca="false">PV3!H20</f>
        <v>0</v>
      </c>
      <c r="I183" s="466"/>
      <c r="J183" s="466"/>
      <c r="K183" s="466"/>
      <c r="L183" s="466"/>
      <c r="M183" s="466" t="n">
        <f aca="false">PV3!M20</f>
        <v>0</v>
      </c>
      <c r="N183" s="466"/>
      <c r="O183" s="466"/>
      <c r="P183" s="466"/>
      <c r="Q183" s="466"/>
      <c r="R183" s="466" t="n">
        <f aca="false">PV3!R20</f>
        <v>0</v>
      </c>
      <c r="S183" s="466"/>
      <c r="T183" s="466"/>
      <c r="U183" s="466"/>
      <c r="V183" s="466"/>
      <c r="W183" s="466" t="n">
        <f aca="false">PV3!W20</f>
        <v>0</v>
      </c>
      <c r="X183" s="466"/>
      <c r="Y183" s="466"/>
      <c r="Z183" s="466"/>
      <c r="AA183" s="466"/>
      <c r="AB183" s="466" t="n">
        <f aca="false">PV3!AB20</f>
        <v>0</v>
      </c>
      <c r="AC183" s="466"/>
      <c r="AD183" s="466"/>
      <c r="AE183" s="466"/>
      <c r="AF183" s="466"/>
      <c r="AK183" s="466"/>
      <c r="AL183" s="466"/>
      <c r="AM183" s="466"/>
      <c r="AN183" s="466"/>
      <c r="AO183" s="466" t="n">
        <f aca="false">PV3!AO20</f>
        <v>0</v>
      </c>
      <c r="AP183" s="466"/>
      <c r="AQ183" s="466"/>
      <c r="AR183" s="466"/>
      <c r="AS183" s="466"/>
      <c r="AT183" s="466"/>
      <c r="AU183" s="466"/>
      <c r="AV183" s="466"/>
      <c r="AW183" s="466"/>
      <c r="AX183" s="466"/>
    </row>
    <row collapsed="false" customFormat="false" customHeight="true" hidden="false" ht="12.6" outlineLevel="0" r="184">
      <c r="A184" s="429" t="s">
        <v>489</v>
      </c>
      <c r="B184" s="429"/>
      <c r="C184" s="430"/>
      <c r="D184" s="430"/>
      <c r="E184" s="430"/>
      <c r="F184" s="430"/>
      <c r="G184" s="430"/>
      <c r="H184" s="473" t="n">
        <f aca="false">PV3!H21</f>
        <v>0</v>
      </c>
      <c r="I184" s="473"/>
      <c r="J184" s="473"/>
      <c r="K184" s="473"/>
      <c r="L184" s="473"/>
      <c r="M184" s="473" t="n">
        <f aca="false">PV3!M21</f>
        <v>0</v>
      </c>
      <c r="N184" s="473"/>
      <c r="O184" s="473"/>
      <c r="P184" s="473"/>
      <c r="Q184" s="473"/>
      <c r="R184" s="473" t="n">
        <f aca="false">PV3!R21</f>
        <v>0</v>
      </c>
      <c r="S184" s="473"/>
      <c r="T184" s="473"/>
      <c r="U184" s="473"/>
      <c r="V184" s="473"/>
      <c r="W184" s="473" t="n">
        <f aca="false">PV3!W21</f>
        <v>0</v>
      </c>
      <c r="X184" s="473"/>
      <c r="Y184" s="473"/>
      <c r="Z184" s="473"/>
      <c r="AA184" s="473"/>
      <c r="AB184" s="473" t="n">
        <f aca="false">PV3!AB21</f>
        <v>0</v>
      </c>
      <c r="AC184" s="473"/>
      <c r="AD184" s="473"/>
      <c r="AE184" s="473"/>
      <c r="AF184" s="473"/>
      <c r="AG184" s="473" t="n">
        <f aca="false">PV3!AG21</f>
        <v>0</v>
      </c>
      <c r="AH184" s="473"/>
      <c r="AI184" s="473"/>
      <c r="AJ184" s="473"/>
      <c r="AK184" s="473" t="n">
        <f aca="false">PV3!AK21</f>
        <v>0</v>
      </c>
      <c r="AL184" s="473"/>
      <c r="AM184" s="473"/>
      <c r="AN184" s="473"/>
      <c r="AO184" s="473" t="n">
        <f aca="false">PV3!AO21</f>
        <v>0</v>
      </c>
      <c r="AP184" s="473"/>
      <c r="AQ184" s="473"/>
      <c r="AR184" s="473"/>
      <c r="AS184" s="473"/>
      <c r="AT184" s="473" t="n">
        <f aca="false">PV3!AT21</f>
        <v>0</v>
      </c>
      <c r="AU184" s="473"/>
      <c r="AV184" s="473"/>
      <c r="AW184" s="473"/>
      <c r="AX184" s="473"/>
    </row>
    <row collapsed="false" customFormat="false" customHeight="true" hidden="false" ht="12.6" outlineLevel="0" r="185">
      <c r="A185" s="458" t="s">
        <v>490</v>
      </c>
      <c r="B185" s="484"/>
      <c r="C185" s="408"/>
      <c r="D185" s="408"/>
      <c r="E185" s="408"/>
      <c r="F185" s="408"/>
      <c r="G185" s="408"/>
      <c r="H185" s="466" t="n">
        <v>2492</v>
      </c>
      <c r="I185" s="466"/>
      <c r="J185" s="466"/>
      <c r="K185" s="466"/>
      <c r="L185" s="466"/>
      <c r="M185" s="466" t="n">
        <f aca="false">PV3!M22</f>
        <v>0</v>
      </c>
      <c r="N185" s="466"/>
      <c r="O185" s="466"/>
      <c r="P185" s="466"/>
      <c r="Q185" s="466"/>
      <c r="R185" s="466"/>
      <c r="S185" s="466"/>
      <c r="T185" s="466"/>
      <c r="U185" s="466"/>
      <c r="V185" s="466"/>
      <c r="W185" s="466" t="n">
        <f aca="false">PV3!W22</f>
        <v>0</v>
      </c>
      <c r="X185" s="466"/>
      <c r="Y185" s="466"/>
      <c r="Z185" s="466"/>
      <c r="AA185" s="466"/>
      <c r="AB185" s="466" t="n">
        <f aca="false">PV3!AB22</f>
        <v>0</v>
      </c>
      <c r="AC185" s="466"/>
      <c r="AD185" s="466"/>
      <c r="AE185" s="466"/>
      <c r="AF185" s="466"/>
      <c r="AG185" s="466" t="n">
        <v>0</v>
      </c>
      <c r="AH185" s="466"/>
      <c r="AI185" s="466"/>
      <c r="AJ185" s="466"/>
      <c r="AK185" s="466" t="n">
        <f aca="false">PV3!AK22</f>
        <v>0</v>
      </c>
      <c r="AL185" s="466"/>
      <c r="AM185" s="466"/>
      <c r="AN185" s="466"/>
      <c r="AO185" s="466" t="n">
        <f aca="false">PV3!AO22</f>
        <v>0</v>
      </c>
      <c r="AP185" s="466"/>
      <c r="AQ185" s="466"/>
      <c r="AR185" s="466"/>
      <c r="AS185" s="466"/>
      <c r="AT185" s="497" t="n">
        <f aca="false">SUM(H185:AS187)</f>
        <v>2492</v>
      </c>
      <c r="AU185" s="497"/>
      <c r="AV185" s="497"/>
      <c r="AW185" s="497"/>
      <c r="AX185" s="497"/>
    </row>
    <row collapsed="false" customFormat="false" customHeight="true" hidden="false" ht="12.6" outlineLevel="0" r="186">
      <c r="A186" s="458" t="s">
        <v>538</v>
      </c>
      <c r="B186" s="484"/>
      <c r="C186" s="408"/>
      <c r="D186" s="408"/>
      <c r="E186" s="408"/>
      <c r="F186" s="408"/>
      <c r="G186" s="408"/>
      <c r="H186" s="466"/>
      <c r="I186" s="466"/>
      <c r="J186" s="466"/>
      <c r="K186" s="466"/>
      <c r="L186" s="466"/>
      <c r="M186" s="466"/>
      <c r="N186" s="466"/>
      <c r="O186" s="466"/>
      <c r="P186" s="466"/>
      <c r="Q186" s="466"/>
      <c r="R186" s="466"/>
      <c r="S186" s="466"/>
      <c r="T186" s="466"/>
      <c r="U186" s="466"/>
      <c r="V186" s="466"/>
      <c r="W186" s="466"/>
      <c r="X186" s="466"/>
      <c r="Y186" s="466"/>
      <c r="Z186" s="466"/>
      <c r="AA186" s="466"/>
      <c r="AB186" s="466"/>
      <c r="AC186" s="466"/>
      <c r="AD186" s="466"/>
      <c r="AE186" s="466"/>
      <c r="AF186" s="466"/>
      <c r="AG186" s="466"/>
      <c r="AH186" s="466"/>
      <c r="AI186" s="466"/>
      <c r="AJ186" s="466"/>
      <c r="AK186" s="466"/>
      <c r="AL186" s="466"/>
      <c r="AM186" s="466"/>
      <c r="AN186" s="466"/>
      <c r="AO186" s="466"/>
      <c r="AP186" s="466"/>
      <c r="AQ186" s="466"/>
      <c r="AR186" s="466"/>
      <c r="AS186" s="466"/>
      <c r="AT186" s="497"/>
      <c r="AU186" s="497"/>
      <c r="AV186" s="497"/>
      <c r="AW186" s="497"/>
      <c r="AX186" s="497"/>
    </row>
    <row collapsed="false" customFormat="false" customHeight="true" hidden="false" ht="12.6" outlineLevel="0" r="187">
      <c r="A187" s="470" t="s">
        <v>539</v>
      </c>
      <c r="B187" s="438"/>
      <c r="C187" s="439"/>
      <c r="D187" s="439"/>
      <c r="E187" s="439"/>
      <c r="F187" s="439"/>
      <c r="G187" s="439"/>
      <c r="H187" s="466"/>
      <c r="I187" s="466"/>
      <c r="J187" s="466"/>
      <c r="K187" s="466"/>
      <c r="L187" s="466"/>
      <c r="M187" s="466"/>
      <c r="N187" s="466"/>
      <c r="O187" s="466"/>
      <c r="P187" s="466"/>
      <c r="Q187" s="466"/>
      <c r="R187" s="466"/>
      <c r="S187" s="466"/>
      <c r="T187" s="466"/>
      <c r="U187" s="466"/>
      <c r="V187" s="466"/>
      <c r="W187" s="466"/>
      <c r="X187" s="466"/>
      <c r="Y187" s="466"/>
      <c r="Z187" s="466"/>
      <c r="AA187" s="466"/>
      <c r="AB187" s="466"/>
      <c r="AC187" s="466"/>
      <c r="AD187" s="466"/>
      <c r="AE187" s="466"/>
      <c r="AF187" s="466"/>
      <c r="AG187" s="466"/>
      <c r="AH187" s="466"/>
      <c r="AI187" s="466"/>
      <c r="AJ187" s="466"/>
      <c r="AK187" s="466"/>
      <c r="AL187" s="466"/>
      <c r="AM187" s="466"/>
      <c r="AN187" s="466"/>
      <c r="AO187" s="466"/>
      <c r="AP187" s="466"/>
      <c r="AQ187" s="466"/>
      <c r="AR187" s="466"/>
      <c r="AS187" s="466"/>
      <c r="AT187" s="497"/>
      <c r="AU187" s="497"/>
      <c r="AV187" s="497"/>
      <c r="AW187" s="497"/>
      <c r="AX187" s="497"/>
    </row>
    <row collapsed="false" customFormat="false" customHeight="true" hidden="false" ht="12.6" outlineLevel="0" r="188">
      <c r="A188" s="436" t="s">
        <v>491</v>
      </c>
      <c r="B188" s="436"/>
      <c r="C188" s="436"/>
      <c r="D188" s="436"/>
      <c r="E188" s="436"/>
      <c r="F188" s="436"/>
      <c r="G188" s="436"/>
      <c r="H188" s="498"/>
      <c r="I188" s="498"/>
      <c r="J188" s="498"/>
      <c r="K188" s="498"/>
      <c r="L188" s="498"/>
      <c r="M188" s="498"/>
      <c r="N188" s="498"/>
      <c r="O188" s="498"/>
      <c r="P188" s="498"/>
      <c r="Q188" s="498"/>
      <c r="R188" s="498"/>
      <c r="S188" s="498"/>
      <c r="T188" s="498"/>
      <c r="U188" s="498"/>
      <c r="V188" s="498"/>
      <c r="W188" s="498"/>
      <c r="X188" s="498"/>
      <c r="Y188" s="498"/>
      <c r="Z188" s="498"/>
      <c r="AA188" s="498"/>
      <c r="AB188" s="498"/>
      <c r="AC188" s="498"/>
      <c r="AD188" s="498"/>
      <c r="AE188" s="498"/>
      <c r="AF188" s="498"/>
      <c r="AG188" s="498"/>
      <c r="AH188" s="498"/>
      <c r="AI188" s="498"/>
      <c r="AJ188" s="498"/>
      <c r="AK188" s="498"/>
      <c r="AL188" s="498"/>
      <c r="AM188" s="498"/>
      <c r="AN188" s="498"/>
      <c r="AO188" s="498"/>
      <c r="AP188" s="498"/>
      <c r="AQ188" s="498"/>
      <c r="AR188" s="498"/>
      <c r="AS188" s="499"/>
      <c r="AT188" s="498"/>
      <c r="AU188" s="498"/>
      <c r="AV188" s="498"/>
      <c r="AW188" s="498"/>
      <c r="AX188" s="500"/>
    </row>
    <row collapsed="false" customFormat="false" customHeight="true" hidden="false" ht="12.6" outlineLevel="0" r="189">
      <c r="A189" s="454" t="s">
        <v>536</v>
      </c>
      <c r="B189" s="436"/>
      <c r="C189" s="436"/>
      <c r="D189" s="436"/>
      <c r="E189" s="436"/>
      <c r="F189" s="436"/>
      <c r="G189" s="436"/>
      <c r="H189" s="473" t="n">
        <f aca="false">PV3!H26</f>
        <v>0</v>
      </c>
      <c r="I189" s="473"/>
      <c r="J189" s="473"/>
      <c r="K189" s="473"/>
      <c r="L189" s="473"/>
      <c r="M189" s="473" t="n">
        <f aca="false">PV3!M26</f>
        <v>0</v>
      </c>
      <c r="N189" s="473"/>
      <c r="O189" s="473"/>
      <c r="P189" s="473"/>
      <c r="Q189" s="473"/>
      <c r="R189" s="473"/>
      <c r="S189" s="473"/>
      <c r="T189" s="473"/>
      <c r="U189" s="473"/>
      <c r="V189" s="473"/>
      <c r="W189" s="473" t="n">
        <f aca="false">PV3!W26</f>
        <v>0</v>
      </c>
      <c r="X189" s="473"/>
      <c r="Y189" s="473"/>
      <c r="Z189" s="473"/>
      <c r="AA189" s="473"/>
      <c r="AB189" s="473" t="n">
        <f aca="false">PV3!AB26</f>
        <v>0</v>
      </c>
      <c r="AC189" s="473"/>
      <c r="AD189" s="473"/>
      <c r="AE189" s="473"/>
      <c r="AF189" s="473"/>
      <c r="AG189" s="473" t="n">
        <f aca="false">PV3!AG26</f>
        <v>0</v>
      </c>
      <c r="AH189" s="473"/>
      <c r="AI189" s="473"/>
      <c r="AJ189" s="473"/>
      <c r="AK189" s="473" t="n">
        <f aca="false">PV3!AK26</f>
        <v>0</v>
      </c>
      <c r="AL189" s="473"/>
      <c r="AM189" s="473"/>
      <c r="AN189" s="473"/>
      <c r="AO189" s="473" t="n">
        <f aca="false">PV3!AO26</f>
        <v>0</v>
      </c>
      <c r="AP189" s="473"/>
      <c r="AQ189" s="473"/>
      <c r="AR189" s="473"/>
      <c r="AS189" s="473"/>
      <c r="AT189" s="473"/>
      <c r="AU189" s="473"/>
      <c r="AV189" s="473"/>
      <c r="AW189" s="473"/>
      <c r="AX189" s="473"/>
    </row>
    <row collapsed="false" customFormat="false" customHeight="true" hidden="false" ht="12.6" outlineLevel="0" r="190">
      <c r="A190" s="458" t="s">
        <v>537</v>
      </c>
      <c r="B190" s="408"/>
      <c r="C190" s="408"/>
      <c r="D190" s="408"/>
      <c r="E190" s="408"/>
      <c r="F190" s="408"/>
      <c r="G190" s="408"/>
      <c r="H190" s="473"/>
      <c r="I190" s="473"/>
      <c r="J190" s="473"/>
      <c r="K190" s="473"/>
      <c r="L190" s="473"/>
      <c r="M190" s="473"/>
      <c r="N190" s="473"/>
      <c r="O190" s="473"/>
      <c r="P190" s="473"/>
      <c r="Q190" s="473"/>
      <c r="R190" s="473"/>
      <c r="S190" s="473"/>
      <c r="T190" s="473"/>
      <c r="U190" s="473"/>
      <c r="V190" s="473"/>
      <c r="W190" s="473"/>
      <c r="X190" s="473"/>
      <c r="Y190" s="473"/>
      <c r="Z190" s="473"/>
      <c r="AA190" s="473"/>
      <c r="AB190" s="473"/>
      <c r="AC190" s="473"/>
      <c r="AD190" s="473"/>
      <c r="AE190" s="473"/>
      <c r="AF190" s="473"/>
      <c r="AG190" s="473"/>
      <c r="AH190" s="473"/>
      <c r="AI190" s="473"/>
      <c r="AJ190" s="473"/>
      <c r="AK190" s="473"/>
      <c r="AL190" s="473"/>
      <c r="AM190" s="473"/>
      <c r="AN190" s="473"/>
      <c r="AO190" s="473"/>
      <c r="AP190" s="473"/>
      <c r="AQ190" s="473"/>
      <c r="AR190" s="473"/>
      <c r="AS190" s="473"/>
      <c r="AT190" s="473"/>
      <c r="AU190" s="473"/>
      <c r="AV190" s="473"/>
      <c r="AW190" s="473"/>
      <c r="AX190" s="473"/>
    </row>
    <row collapsed="false" customFormat="false" customHeight="true" hidden="false" ht="12.6" outlineLevel="0" r="191">
      <c r="A191" s="458" t="s">
        <v>538</v>
      </c>
      <c r="B191" s="408"/>
      <c r="C191" s="408"/>
      <c r="D191" s="408"/>
      <c r="E191" s="408"/>
      <c r="F191" s="408"/>
      <c r="G191" s="408"/>
      <c r="H191" s="473"/>
      <c r="I191" s="473"/>
      <c r="J191" s="473"/>
      <c r="K191" s="473"/>
      <c r="L191" s="473"/>
      <c r="M191" s="473"/>
      <c r="N191" s="473"/>
      <c r="O191" s="473"/>
      <c r="P191" s="473"/>
      <c r="Q191" s="473"/>
      <c r="R191" s="473"/>
      <c r="S191" s="473"/>
      <c r="T191" s="473"/>
      <c r="U191" s="473"/>
      <c r="V191" s="473"/>
      <c r="W191" s="473"/>
      <c r="X191" s="473"/>
      <c r="Y191" s="473"/>
      <c r="Z191" s="473"/>
      <c r="AA191" s="473"/>
      <c r="AB191" s="473"/>
      <c r="AC191" s="473"/>
      <c r="AD191" s="473"/>
      <c r="AE191" s="473"/>
      <c r="AF191" s="473"/>
      <c r="AG191" s="473"/>
      <c r="AH191" s="473"/>
      <c r="AI191" s="473"/>
      <c r="AJ191" s="473"/>
      <c r="AK191" s="473"/>
      <c r="AL191" s="473"/>
      <c r="AM191" s="473"/>
      <c r="AN191" s="473"/>
      <c r="AO191" s="473"/>
      <c r="AP191" s="473"/>
      <c r="AQ191" s="473"/>
      <c r="AR191" s="473"/>
      <c r="AS191" s="473"/>
      <c r="AT191" s="473"/>
      <c r="AU191" s="473"/>
      <c r="AV191" s="473"/>
      <c r="AW191" s="473"/>
      <c r="AX191" s="473"/>
    </row>
    <row collapsed="false" customFormat="false" customHeight="true" hidden="false" ht="12.6" outlineLevel="0" r="192">
      <c r="A192" s="470" t="s">
        <v>539</v>
      </c>
      <c r="B192" s="439"/>
      <c r="C192" s="439"/>
      <c r="D192" s="439"/>
      <c r="E192" s="439"/>
      <c r="F192" s="439"/>
      <c r="G192" s="439"/>
      <c r="H192" s="473"/>
      <c r="I192" s="473"/>
      <c r="J192" s="473"/>
      <c r="K192" s="473"/>
      <c r="L192" s="473"/>
      <c r="M192" s="473"/>
      <c r="N192" s="473"/>
      <c r="O192" s="473"/>
      <c r="P192" s="473"/>
      <c r="Q192" s="473"/>
      <c r="R192" s="473"/>
      <c r="S192" s="473"/>
      <c r="T192" s="473"/>
      <c r="U192" s="473"/>
      <c r="V192" s="473"/>
      <c r="W192" s="473"/>
      <c r="X192" s="473"/>
      <c r="Y192" s="473"/>
      <c r="Z192" s="473"/>
      <c r="AA192" s="473"/>
      <c r="AB192" s="473"/>
      <c r="AC192" s="473"/>
      <c r="AD192" s="473"/>
      <c r="AE192" s="473"/>
      <c r="AF192" s="473"/>
      <c r="AG192" s="473"/>
      <c r="AH192" s="473"/>
      <c r="AI192" s="473"/>
      <c r="AJ192" s="473"/>
      <c r="AK192" s="473"/>
      <c r="AL192" s="473"/>
      <c r="AM192" s="473"/>
      <c r="AN192" s="473"/>
      <c r="AO192" s="473"/>
      <c r="AP192" s="473"/>
      <c r="AQ192" s="473"/>
      <c r="AR192" s="473"/>
      <c r="AS192" s="473"/>
      <c r="AT192" s="473"/>
      <c r="AU192" s="473"/>
      <c r="AV192" s="473"/>
      <c r="AW192" s="473"/>
      <c r="AX192" s="473"/>
    </row>
    <row collapsed="false" customFormat="false" customHeight="true" hidden="false" ht="12.6" outlineLevel="0" r="193">
      <c r="A193" s="429" t="s">
        <v>487</v>
      </c>
      <c r="B193" s="430"/>
      <c r="C193" s="430"/>
      <c r="D193" s="430"/>
      <c r="E193" s="430"/>
      <c r="F193" s="430"/>
      <c r="G193" s="430"/>
      <c r="H193" s="473" t="n">
        <f aca="false">PV3!H30</f>
        <v>0</v>
      </c>
      <c r="I193" s="473"/>
      <c r="J193" s="473"/>
      <c r="K193" s="473"/>
      <c r="L193" s="473"/>
      <c r="M193" s="473" t="n">
        <f aca="false">PV3!M30</f>
        <v>0</v>
      </c>
      <c r="N193" s="473"/>
      <c r="O193" s="473"/>
      <c r="P193" s="473"/>
      <c r="Q193" s="473"/>
      <c r="R193" s="473"/>
      <c r="S193" s="473"/>
      <c r="T193" s="473"/>
      <c r="U193" s="473"/>
      <c r="V193" s="473"/>
      <c r="W193" s="473" t="n">
        <f aca="false">PV3!W30</f>
        <v>0</v>
      </c>
      <c r="X193" s="473"/>
      <c r="Y193" s="473"/>
      <c r="Z193" s="473"/>
      <c r="AA193" s="473"/>
      <c r="AB193" s="473" t="n">
        <f aca="false">PV3!AB30</f>
        <v>0</v>
      </c>
      <c r="AC193" s="473"/>
      <c r="AD193" s="473"/>
      <c r="AE193" s="473"/>
      <c r="AF193" s="473"/>
      <c r="AG193" s="473" t="n">
        <f aca="false">PV3!AG30</f>
        <v>0</v>
      </c>
      <c r="AH193" s="473"/>
      <c r="AI193" s="473"/>
      <c r="AJ193" s="473"/>
      <c r="AK193" s="473" t="n">
        <f aca="false">PV3!AK30</f>
        <v>0</v>
      </c>
      <c r="AL193" s="473"/>
      <c r="AM193" s="473"/>
      <c r="AN193" s="473"/>
      <c r="AO193" s="473" t="n">
        <f aca="false">PV3!AO30</f>
        <v>0</v>
      </c>
      <c r="AP193" s="473"/>
      <c r="AQ193" s="473"/>
      <c r="AR193" s="473"/>
      <c r="AS193" s="473"/>
      <c r="AT193" s="473"/>
      <c r="AU193" s="473"/>
      <c r="AV193" s="473"/>
      <c r="AW193" s="473"/>
      <c r="AX193" s="473"/>
    </row>
    <row collapsed="false" customFormat="false" customHeight="true" hidden="false" ht="12.6" outlineLevel="0" r="194">
      <c r="A194" s="429" t="s">
        <v>488</v>
      </c>
      <c r="B194" s="429"/>
      <c r="C194" s="430"/>
      <c r="D194" s="430"/>
      <c r="E194" s="430"/>
      <c r="F194" s="430"/>
      <c r="G194" s="430"/>
      <c r="H194" s="473" t="n">
        <f aca="false">PV3!H31</f>
        <v>0</v>
      </c>
      <c r="I194" s="473"/>
      <c r="J194" s="473"/>
      <c r="K194" s="473"/>
      <c r="L194" s="473"/>
      <c r="M194" s="473" t="n">
        <f aca="false">PV3!M31</f>
        <v>0</v>
      </c>
      <c r="N194" s="473"/>
      <c r="O194" s="473"/>
      <c r="P194" s="473"/>
      <c r="Q194" s="473"/>
      <c r="R194" s="473" t="n">
        <f aca="false">PV3!R31</f>
        <v>0</v>
      </c>
      <c r="S194" s="473"/>
      <c r="T194" s="473"/>
      <c r="U194" s="473"/>
      <c r="V194" s="473"/>
      <c r="W194" s="473" t="n">
        <f aca="false">PV3!W31</f>
        <v>0</v>
      </c>
      <c r="X194" s="473"/>
      <c r="Y194" s="473"/>
      <c r="Z194" s="473"/>
      <c r="AA194" s="473"/>
      <c r="AB194" s="473" t="n">
        <f aca="false">PV3!AB31</f>
        <v>0</v>
      </c>
      <c r="AC194" s="473"/>
      <c r="AD194" s="473"/>
      <c r="AE194" s="473"/>
      <c r="AF194" s="473"/>
      <c r="AG194" s="473" t="n">
        <f aca="false">PV3!AG31</f>
        <v>0</v>
      </c>
      <c r="AH194" s="473"/>
      <c r="AI194" s="473"/>
      <c r="AJ194" s="473"/>
      <c r="AK194" s="473" t="n">
        <f aca="false">PV3!AK31</f>
        <v>0</v>
      </c>
      <c r="AL194" s="473"/>
      <c r="AM194" s="473"/>
      <c r="AN194" s="473"/>
      <c r="AO194" s="473" t="n">
        <f aca="false">PV3!AO31</f>
        <v>0</v>
      </c>
      <c r="AP194" s="473"/>
      <c r="AQ194" s="473"/>
      <c r="AR194" s="473"/>
      <c r="AS194" s="473"/>
      <c r="AT194" s="473" t="n">
        <f aca="false">PV3!AT31</f>
        <v>0</v>
      </c>
      <c r="AU194" s="473"/>
      <c r="AV194" s="473"/>
      <c r="AW194" s="473"/>
      <c r="AX194" s="473"/>
    </row>
    <row collapsed="false" customFormat="false" customHeight="true" hidden="false" ht="12.6" outlineLevel="0" r="195">
      <c r="A195" s="429" t="s">
        <v>489</v>
      </c>
      <c r="B195" s="429"/>
      <c r="C195" s="430"/>
      <c r="D195" s="430"/>
      <c r="E195" s="430"/>
      <c r="F195" s="430"/>
      <c r="G195" s="430"/>
      <c r="H195" s="473" t="n">
        <f aca="false">PV3!H32</f>
        <v>0</v>
      </c>
      <c r="I195" s="473"/>
      <c r="J195" s="473"/>
      <c r="K195" s="473"/>
      <c r="L195" s="473"/>
      <c r="M195" s="473" t="n">
        <f aca="false">PV3!M32</f>
        <v>0</v>
      </c>
      <c r="N195" s="473"/>
      <c r="O195" s="473"/>
      <c r="P195" s="473"/>
      <c r="Q195" s="473"/>
      <c r="R195" s="473" t="n">
        <f aca="false">PV3!R32</f>
        <v>0</v>
      </c>
      <c r="S195" s="473"/>
      <c r="T195" s="473"/>
      <c r="U195" s="473"/>
      <c r="V195" s="473"/>
      <c r="W195" s="473" t="n">
        <f aca="false">PV3!W32</f>
        <v>0</v>
      </c>
      <c r="X195" s="473"/>
      <c r="Y195" s="473"/>
      <c r="Z195" s="473"/>
      <c r="AA195" s="473"/>
      <c r="AB195" s="473" t="n">
        <f aca="false">PV3!AB32</f>
        <v>0</v>
      </c>
      <c r="AC195" s="473"/>
      <c r="AD195" s="473"/>
      <c r="AE195" s="473"/>
      <c r="AF195" s="473"/>
      <c r="AG195" s="473" t="n">
        <f aca="false">PV3!AG32</f>
        <v>0</v>
      </c>
      <c r="AH195" s="473"/>
      <c r="AI195" s="473"/>
      <c r="AJ195" s="473"/>
      <c r="AK195" s="473" t="n">
        <f aca="false">PV3!AK32</f>
        <v>0</v>
      </c>
      <c r="AL195" s="473"/>
      <c r="AM195" s="473"/>
      <c r="AN195" s="473"/>
      <c r="AO195" s="473" t="n">
        <f aca="false">PV3!AO32</f>
        <v>0</v>
      </c>
      <c r="AP195" s="473"/>
      <c r="AQ195" s="473"/>
      <c r="AR195" s="473"/>
      <c r="AS195" s="473"/>
      <c r="AT195" s="473" t="n">
        <f aca="false">PV3!AT32</f>
        <v>0</v>
      </c>
      <c r="AU195" s="473"/>
      <c r="AV195" s="473"/>
      <c r="AW195" s="473"/>
      <c r="AX195" s="473"/>
    </row>
    <row collapsed="false" customFormat="false" customHeight="true" hidden="false" ht="12.6" outlineLevel="0" r="196">
      <c r="A196" s="458" t="s">
        <v>490</v>
      </c>
      <c r="B196" s="408"/>
      <c r="C196" s="408"/>
      <c r="D196" s="408"/>
      <c r="E196" s="408"/>
      <c r="F196" s="408"/>
      <c r="G196" s="408"/>
      <c r="H196" s="473" t="n">
        <f aca="false">PV3!H33</f>
        <v>0</v>
      </c>
      <c r="I196" s="473"/>
      <c r="J196" s="473"/>
      <c r="K196" s="473"/>
      <c r="L196" s="473"/>
      <c r="M196" s="473" t="n">
        <f aca="false">PV3!M33</f>
        <v>0</v>
      </c>
      <c r="N196" s="473"/>
      <c r="O196" s="473"/>
      <c r="P196" s="473"/>
      <c r="Q196" s="473"/>
      <c r="R196" s="473"/>
      <c r="S196" s="473"/>
      <c r="T196" s="473"/>
      <c r="U196" s="473"/>
      <c r="V196" s="473"/>
      <c r="W196" s="473" t="n">
        <f aca="false">PV3!W33</f>
        <v>0</v>
      </c>
      <c r="X196" s="473"/>
      <c r="Y196" s="473"/>
      <c r="Z196" s="473"/>
      <c r="AA196" s="473"/>
      <c r="AB196" s="473" t="n">
        <f aca="false">PV3!AB33</f>
        <v>0</v>
      </c>
      <c r="AC196" s="473"/>
      <c r="AD196" s="473"/>
      <c r="AE196" s="473"/>
      <c r="AF196" s="473"/>
      <c r="AG196" s="473" t="n">
        <f aca="false">PV3!AG33</f>
        <v>0</v>
      </c>
      <c r="AH196" s="473"/>
      <c r="AI196" s="473"/>
      <c r="AJ196" s="473"/>
      <c r="AK196" s="473" t="n">
        <f aca="false">PV3!AK33</f>
        <v>0</v>
      </c>
      <c r="AL196" s="473"/>
      <c r="AM196" s="473"/>
      <c r="AN196" s="473"/>
      <c r="AO196" s="473" t="n">
        <f aca="false">PV3!AO33</f>
        <v>0</v>
      </c>
      <c r="AP196" s="473"/>
      <c r="AQ196" s="473"/>
      <c r="AR196" s="473"/>
      <c r="AS196" s="473"/>
      <c r="AT196" s="473"/>
      <c r="AU196" s="473"/>
      <c r="AV196" s="473"/>
      <c r="AW196" s="473"/>
      <c r="AX196" s="473"/>
    </row>
    <row collapsed="false" customFormat="false" customHeight="true" hidden="false" ht="12.6" outlineLevel="0" r="197">
      <c r="A197" s="458" t="s">
        <v>538</v>
      </c>
      <c r="B197" s="408"/>
      <c r="C197" s="408"/>
      <c r="D197" s="408"/>
      <c r="E197" s="408"/>
      <c r="F197" s="408"/>
      <c r="G197" s="408"/>
      <c r="H197" s="473"/>
      <c r="I197" s="473"/>
      <c r="J197" s="473"/>
      <c r="K197" s="473"/>
      <c r="L197" s="473"/>
      <c r="M197" s="473"/>
      <c r="N197" s="473"/>
      <c r="O197" s="473"/>
      <c r="P197" s="473"/>
      <c r="Q197" s="473"/>
      <c r="R197" s="473"/>
      <c r="S197" s="473"/>
      <c r="T197" s="473"/>
      <c r="U197" s="473"/>
      <c r="V197" s="473"/>
      <c r="W197" s="473"/>
      <c r="X197" s="473"/>
      <c r="Y197" s="473"/>
      <c r="Z197" s="473"/>
      <c r="AA197" s="473"/>
      <c r="AB197" s="473"/>
      <c r="AC197" s="473"/>
      <c r="AD197" s="473"/>
      <c r="AE197" s="473"/>
      <c r="AF197" s="473"/>
      <c r="AG197" s="473"/>
      <c r="AH197" s="473"/>
      <c r="AI197" s="473"/>
      <c r="AJ197" s="473"/>
      <c r="AK197" s="473"/>
      <c r="AL197" s="473"/>
      <c r="AM197" s="473"/>
      <c r="AN197" s="473"/>
      <c r="AO197" s="473"/>
      <c r="AP197" s="473"/>
      <c r="AQ197" s="473"/>
      <c r="AR197" s="473"/>
      <c r="AS197" s="473"/>
      <c r="AT197" s="473"/>
      <c r="AU197" s="473"/>
      <c r="AV197" s="473"/>
      <c r="AW197" s="473"/>
      <c r="AX197" s="473"/>
    </row>
    <row collapsed="false" customFormat="false" customHeight="true" hidden="false" ht="12.6" outlineLevel="0" r="198">
      <c r="A198" s="470" t="s">
        <v>539</v>
      </c>
      <c r="B198" s="439"/>
      <c r="C198" s="439"/>
      <c r="D198" s="439"/>
      <c r="E198" s="439"/>
      <c r="F198" s="439"/>
      <c r="G198" s="439"/>
      <c r="H198" s="473"/>
      <c r="I198" s="473"/>
      <c r="J198" s="473"/>
      <c r="K198" s="473"/>
      <c r="L198" s="473"/>
      <c r="M198" s="473"/>
      <c r="N198" s="473"/>
      <c r="O198" s="473"/>
      <c r="P198" s="473"/>
      <c r="Q198" s="473"/>
      <c r="R198" s="473"/>
      <c r="S198" s="473"/>
      <c r="T198" s="473"/>
      <c r="U198" s="473"/>
      <c r="V198" s="473"/>
      <c r="W198" s="473"/>
      <c r="X198" s="473"/>
      <c r="Y198" s="473"/>
      <c r="Z198" s="473"/>
      <c r="AA198" s="473"/>
      <c r="AB198" s="473"/>
      <c r="AC198" s="473"/>
      <c r="AD198" s="473"/>
      <c r="AE198" s="473"/>
      <c r="AF198" s="473"/>
      <c r="AG198" s="473"/>
      <c r="AH198" s="473"/>
      <c r="AI198" s="473"/>
      <c r="AJ198" s="473"/>
      <c r="AK198" s="473"/>
      <c r="AL198" s="473"/>
      <c r="AM198" s="473"/>
      <c r="AN198" s="473"/>
      <c r="AO198" s="473"/>
      <c r="AP198" s="473"/>
      <c r="AQ198" s="473"/>
      <c r="AR198" s="473"/>
      <c r="AS198" s="473"/>
      <c r="AT198" s="473"/>
      <c r="AU198" s="473"/>
      <c r="AV198" s="473"/>
      <c r="AW198" s="473"/>
      <c r="AX198" s="473"/>
    </row>
    <row collapsed="false" customFormat="false" customHeight="true" hidden="false" ht="12.6" outlineLevel="0" r="199">
      <c r="A199" s="408" t="s">
        <v>492</v>
      </c>
      <c r="B199" s="408"/>
      <c r="C199" s="408"/>
      <c r="D199" s="408"/>
      <c r="E199" s="408"/>
      <c r="F199" s="408"/>
      <c r="G199" s="408"/>
      <c r="H199" s="487"/>
      <c r="I199" s="487"/>
      <c r="J199" s="487"/>
      <c r="K199" s="487"/>
      <c r="L199" s="487"/>
      <c r="M199" s="487"/>
      <c r="N199" s="487"/>
      <c r="O199" s="487"/>
      <c r="P199" s="487"/>
      <c r="Q199" s="487"/>
      <c r="R199" s="487"/>
      <c r="S199" s="487"/>
      <c r="T199" s="487"/>
      <c r="U199" s="487"/>
      <c r="V199" s="487"/>
      <c r="W199" s="487"/>
      <c r="X199" s="487"/>
      <c r="Y199" s="487"/>
      <c r="Z199" s="487"/>
      <c r="AA199" s="487"/>
      <c r="AB199" s="487"/>
      <c r="AC199" s="487"/>
      <c r="AD199" s="487"/>
      <c r="AE199" s="487"/>
      <c r="AF199" s="487"/>
      <c r="AG199" s="487"/>
      <c r="AH199" s="487"/>
      <c r="AI199" s="487"/>
      <c r="AJ199" s="487"/>
      <c r="AK199" s="487"/>
      <c r="AL199" s="487"/>
      <c r="AM199" s="487"/>
      <c r="AN199" s="487"/>
      <c r="AO199" s="487"/>
      <c r="AP199" s="487"/>
      <c r="AQ199" s="487"/>
      <c r="AR199" s="487"/>
      <c r="AS199" s="487"/>
      <c r="AT199" s="487"/>
      <c r="AU199" s="487"/>
      <c r="AV199" s="487"/>
      <c r="AW199" s="487"/>
      <c r="AX199" s="501"/>
    </row>
    <row collapsed="false" customFormat="false" customHeight="true" hidden="false" ht="12.6" outlineLevel="0" r="200">
      <c r="A200" s="454" t="s">
        <v>536</v>
      </c>
      <c r="B200" s="436"/>
      <c r="C200" s="436"/>
      <c r="D200" s="436"/>
      <c r="E200" s="436"/>
      <c r="F200" s="436"/>
      <c r="G200" s="436"/>
      <c r="H200" s="473" t="n">
        <f aca="false">PV3!H37</f>
        <v>0</v>
      </c>
      <c r="I200" s="473"/>
      <c r="J200" s="473"/>
      <c r="K200" s="473"/>
      <c r="L200" s="473"/>
      <c r="M200" s="473" t="n">
        <f aca="false">PV3!M37</f>
        <v>0</v>
      </c>
      <c r="N200" s="473"/>
      <c r="O200" s="473"/>
      <c r="P200" s="473"/>
      <c r="Q200" s="473"/>
      <c r="R200" s="473" t="n">
        <f aca="false">PV3!R37</f>
        <v>0</v>
      </c>
      <c r="S200" s="473"/>
      <c r="T200" s="473"/>
      <c r="U200" s="473"/>
      <c r="V200" s="473"/>
      <c r="W200" s="473" t="n">
        <f aca="false">PV3!W37</f>
        <v>0</v>
      </c>
      <c r="X200" s="473"/>
      <c r="Y200" s="473"/>
      <c r="Z200" s="473"/>
      <c r="AA200" s="473"/>
      <c r="AB200" s="473" t="n">
        <f aca="false">PV3!AB37</f>
        <v>0</v>
      </c>
      <c r="AC200" s="473"/>
      <c r="AD200" s="473"/>
      <c r="AE200" s="473"/>
      <c r="AF200" s="473"/>
      <c r="AG200" s="473" t="n">
        <f aca="false">PV3!AG37</f>
        <v>0</v>
      </c>
      <c r="AH200" s="473"/>
      <c r="AI200" s="473"/>
      <c r="AJ200" s="473"/>
      <c r="AK200" s="473" t="n">
        <f aca="false">PV3!AK37</f>
        <v>0</v>
      </c>
      <c r="AL200" s="473"/>
      <c r="AM200" s="473"/>
      <c r="AN200" s="473"/>
      <c r="AO200" s="473" t="n">
        <f aca="false">PV3!AO37</f>
        <v>0</v>
      </c>
      <c r="AP200" s="473"/>
      <c r="AQ200" s="473"/>
      <c r="AR200" s="473"/>
      <c r="AS200" s="473"/>
      <c r="AT200" s="473" t="n">
        <f aca="false">PV3!AT37</f>
        <v>0</v>
      </c>
      <c r="AU200" s="473"/>
      <c r="AV200" s="473"/>
      <c r="AW200" s="473"/>
      <c r="AX200" s="473"/>
    </row>
    <row collapsed="false" customFormat="false" customHeight="true" hidden="false" ht="12.6" outlineLevel="0" r="201">
      <c r="A201" s="458" t="s">
        <v>537</v>
      </c>
      <c r="B201" s="408"/>
      <c r="C201" s="408"/>
      <c r="D201" s="408"/>
      <c r="E201" s="408"/>
      <c r="F201" s="408"/>
      <c r="G201" s="408"/>
      <c r="H201" s="473"/>
      <c r="I201" s="473"/>
      <c r="J201" s="473"/>
      <c r="K201" s="473"/>
      <c r="L201" s="473"/>
      <c r="M201" s="473"/>
      <c r="N201" s="473"/>
      <c r="O201" s="473"/>
      <c r="P201" s="473"/>
      <c r="Q201" s="473"/>
      <c r="R201" s="473"/>
      <c r="S201" s="473"/>
      <c r="T201" s="473"/>
      <c r="U201" s="473"/>
      <c r="V201" s="473"/>
      <c r="W201" s="473"/>
      <c r="X201" s="473"/>
      <c r="Y201" s="473"/>
      <c r="Z201" s="473"/>
      <c r="AA201" s="473"/>
      <c r="AB201" s="473"/>
      <c r="AC201" s="473"/>
      <c r="AD201" s="473"/>
      <c r="AE201" s="473"/>
      <c r="AF201" s="473"/>
      <c r="AG201" s="473"/>
      <c r="AH201" s="473"/>
      <c r="AI201" s="473"/>
      <c r="AJ201" s="473"/>
      <c r="AK201" s="473"/>
      <c r="AL201" s="473"/>
      <c r="AM201" s="473"/>
      <c r="AN201" s="473"/>
      <c r="AO201" s="473"/>
      <c r="AP201" s="473"/>
      <c r="AQ201" s="473"/>
      <c r="AR201" s="473"/>
      <c r="AS201" s="473"/>
      <c r="AT201" s="473"/>
      <c r="AU201" s="473"/>
      <c r="AV201" s="473"/>
      <c r="AW201" s="473"/>
      <c r="AX201" s="473"/>
    </row>
    <row collapsed="false" customFormat="false" customHeight="true" hidden="false" ht="12.6" outlineLevel="0" r="202">
      <c r="A202" s="458" t="s">
        <v>538</v>
      </c>
      <c r="B202" s="408"/>
      <c r="C202" s="408"/>
      <c r="D202" s="408"/>
      <c r="E202" s="408"/>
      <c r="F202" s="408"/>
      <c r="G202" s="408"/>
      <c r="H202" s="473"/>
      <c r="I202" s="473"/>
      <c r="J202" s="473"/>
      <c r="K202" s="473"/>
      <c r="L202" s="473"/>
      <c r="M202" s="473"/>
      <c r="N202" s="473"/>
      <c r="O202" s="473"/>
      <c r="P202" s="473"/>
      <c r="Q202" s="473"/>
      <c r="R202" s="473"/>
      <c r="S202" s="473"/>
      <c r="T202" s="473"/>
      <c r="U202" s="473"/>
      <c r="V202" s="473"/>
      <c r="W202" s="473"/>
      <c r="X202" s="473"/>
      <c r="Y202" s="473"/>
      <c r="Z202" s="473"/>
      <c r="AA202" s="473"/>
      <c r="AB202" s="473"/>
      <c r="AC202" s="473"/>
      <c r="AD202" s="473"/>
      <c r="AE202" s="473"/>
      <c r="AF202" s="473"/>
      <c r="AG202" s="473"/>
      <c r="AH202" s="473"/>
      <c r="AI202" s="473"/>
      <c r="AJ202" s="473"/>
      <c r="AK202" s="473"/>
      <c r="AL202" s="473"/>
      <c r="AM202" s="473"/>
      <c r="AN202" s="473"/>
      <c r="AO202" s="473"/>
      <c r="AP202" s="473"/>
      <c r="AQ202" s="473"/>
      <c r="AR202" s="473"/>
      <c r="AS202" s="473"/>
      <c r="AT202" s="473"/>
      <c r="AU202" s="473"/>
      <c r="AV202" s="473"/>
      <c r="AW202" s="473"/>
      <c r="AX202" s="473"/>
    </row>
    <row collapsed="false" customFormat="false" customHeight="true" hidden="false" ht="12.6" outlineLevel="0" r="203">
      <c r="A203" s="458" t="s">
        <v>539</v>
      </c>
      <c r="B203" s="408"/>
      <c r="C203" s="408"/>
      <c r="D203" s="408"/>
      <c r="E203" s="408"/>
      <c r="F203" s="408"/>
      <c r="G203" s="408"/>
      <c r="H203" s="473"/>
      <c r="I203" s="473"/>
      <c r="J203" s="473"/>
      <c r="K203" s="473"/>
      <c r="L203" s="473"/>
      <c r="M203" s="473"/>
      <c r="N203" s="473"/>
      <c r="O203" s="473"/>
      <c r="P203" s="473"/>
      <c r="Q203" s="473"/>
      <c r="R203" s="473"/>
      <c r="S203" s="473"/>
      <c r="T203" s="473"/>
      <c r="U203" s="473"/>
      <c r="V203" s="473"/>
      <c r="W203" s="473"/>
      <c r="X203" s="473"/>
      <c r="Y203" s="473"/>
      <c r="Z203" s="473"/>
      <c r="AA203" s="473"/>
      <c r="AB203" s="473"/>
      <c r="AC203" s="473"/>
      <c r="AD203" s="473"/>
      <c r="AE203" s="473"/>
      <c r="AF203" s="473"/>
      <c r="AG203" s="473"/>
      <c r="AH203" s="473"/>
      <c r="AI203" s="473"/>
      <c r="AJ203" s="473"/>
      <c r="AK203" s="473"/>
      <c r="AL203" s="473"/>
      <c r="AM203" s="473"/>
      <c r="AN203" s="473"/>
      <c r="AO203" s="473"/>
      <c r="AP203" s="473"/>
      <c r="AQ203" s="473"/>
      <c r="AR203" s="473"/>
      <c r="AS203" s="473"/>
      <c r="AT203" s="473"/>
      <c r="AU203" s="473"/>
      <c r="AV203" s="473"/>
      <c r="AW203" s="473"/>
      <c r="AX203" s="473"/>
    </row>
    <row collapsed="false" customFormat="false" customHeight="true" hidden="false" ht="12.6" outlineLevel="0" r="204">
      <c r="A204" s="429" t="s">
        <v>487</v>
      </c>
      <c r="B204" s="430"/>
      <c r="C204" s="430"/>
      <c r="D204" s="430"/>
      <c r="E204" s="430"/>
      <c r="F204" s="430"/>
      <c r="G204" s="430"/>
      <c r="H204" s="473" t="n">
        <f aca="false">PV3!H41</f>
        <v>0</v>
      </c>
      <c r="I204" s="473"/>
      <c r="J204" s="473"/>
      <c r="K204" s="473"/>
      <c r="L204" s="473"/>
      <c r="M204" s="473" t="n">
        <f aca="false">PV3!M41</f>
        <v>0</v>
      </c>
      <c r="N204" s="473"/>
      <c r="O204" s="473"/>
      <c r="P204" s="473"/>
      <c r="Q204" s="473"/>
      <c r="R204" s="473" t="n">
        <f aca="false">PV3!R41</f>
        <v>0</v>
      </c>
      <c r="S204" s="473"/>
      <c r="T204" s="473"/>
      <c r="U204" s="473"/>
      <c r="V204" s="473"/>
      <c r="W204" s="473" t="n">
        <f aca="false">PV3!W41</f>
        <v>0</v>
      </c>
      <c r="X204" s="473"/>
      <c r="Y204" s="473"/>
      <c r="Z204" s="473"/>
      <c r="AA204" s="473"/>
      <c r="AB204" s="473" t="n">
        <f aca="false">PV3!AB41</f>
        <v>0</v>
      </c>
      <c r="AC204" s="473"/>
      <c r="AD204" s="473"/>
      <c r="AE204" s="473"/>
      <c r="AF204" s="473"/>
      <c r="AG204" s="473" t="n">
        <f aca="false">PV3!AG41</f>
        <v>0</v>
      </c>
      <c r="AH204" s="473"/>
      <c r="AI204" s="473"/>
      <c r="AJ204" s="473"/>
      <c r="AK204" s="473" t="n">
        <f aca="false">PV3!AK41</f>
        <v>0</v>
      </c>
      <c r="AL204" s="473"/>
      <c r="AM204" s="473"/>
      <c r="AN204" s="473"/>
      <c r="AO204" s="473" t="n">
        <f aca="false">PV3!AO41</f>
        <v>0</v>
      </c>
      <c r="AP204" s="473"/>
      <c r="AQ204" s="473"/>
      <c r="AR204" s="473"/>
      <c r="AS204" s="473"/>
      <c r="AT204" s="473" t="n">
        <f aca="false">PV3!AT41</f>
        <v>0</v>
      </c>
      <c r="AU204" s="473"/>
      <c r="AV204" s="473"/>
      <c r="AW204" s="473"/>
      <c r="AX204" s="473"/>
    </row>
    <row collapsed="false" customFormat="false" customHeight="true" hidden="false" ht="12.6" outlineLevel="0" r="205">
      <c r="A205" s="429" t="s">
        <v>488</v>
      </c>
      <c r="B205" s="429"/>
      <c r="C205" s="430"/>
      <c r="D205" s="430"/>
      <c r="E205" s="430"/>
      <c r="F205" s="430"/>
      <c r="G205" s="430"/>
      <c r="H205" s="473" t="n">
        <f aca="false">PV3!H42</f>
        <v>0</v>
      </c>
      <c r="I205" s="473"/>
      <c r="J205" s="473"/>
      <c r="K205" s="473"/>
      <c r="L205" s="473"/>
      <c r="M205" s="473" t="n">
        <f aca="false">PV3!M42</f>
        <v>0</v>
      </c>
      <c r="N205" s="473"/>
      <c r="O205" s="473"/>
      <c r="P205" s="473"/>
      <c r="Q205" s="473"/>
      <c r="R205" s="473" t="n">
        <f aca="false">PV3!R42</f>
        <v>0</v>
      </c>
      <c r="S205" s="473"/>
      <c r="T205" s="473"/>
      <c r="U205" s="473"/>
      <c r="V205" s="473"/>
      <c r="W205" s="473" t="n">
        <f aca="false">PV3!W42</f>
        <v>0</v>
      </c>
      <c r="X205" s="473"/>
      <c r="Y205" s="473"/>
      <c r="Z205" s="473"/>
      <c r="AA205" s="473"/>
      <c r="AB205" s="473" t="n">
        <f aca="false">PV3!AB42</f>
        <v>0</v>
      </c>
      <c r="AC205" s="473"/>
      <c r="AD205" s="473"/>
      <c r="AE205" s="473"/>
      <c r="AF205" s="473"/>
      <c r="AG205" s="473" t="n">
        <f aca="false">PV3!AG42</f>
        <v>0</v>
      </c>
      <c r="AH205" s="473"/>
      <c r="AI205" s="473"/>
      <c r="AJ205" s="473"/>
      <c r="AK205" s="473" t="n">
        <f aca="false">PV3!AK42</f>
        <v>0</v>
      </c>
      <c r="AL205" s="473"/>
      <c r="AM205" s="473"/>
      <c r="AN205" s="473"/>
      <c r="AO205" s="473" t="n">
        <f aca="false">PV3!AO42</f>
        <v>0</v>
      </c>
      <c r="AP205" s="473"/>
      <c r="AQ205" s="473"/>
      <c r="AR205" s="473"/>
      <c r="AS205" s="473"/>
      <c r="AT205" s="473" t="n">
        <f aca="false">PV3!AT42</f>
        <v>0</v>
      </c>
      <c r="AU205" s="473"/>
      <c r="AV205" s="473"/>
      <c r="AW205" s="473"/>
      <c r="AX205" s="473"/>
    </row>
    <row collapsed="false" customFormat="false" customHeight="true" hidden="false" ht="12.6" outlineLevel="0" r="206">
      <c r="A206" s="429" t="s">
        <v>489</v>
      </c>
      <c r="B206" s="429"/>
      <c r="C206" s="430"/>
      <c r="D206" s="430"/>
      <c r="E206" s="430"/>
      <c r="F206" s="430"/>
      <c r="G206" s="430"/>
      <c r="H206" s="473" t="n">
        <f aca="false">PV3!H43</f>
        <v>0</v>
      </c>
      <c r="I206" s="473"/>
      <c r="J206" s="473"/>
      <c r="K206" s="473"/>
      <c r="L206" s="473"/>
      <c r="M206" s="473" t="n">
        <f aca="false">PV3!M43</f>
        <v>0</v>
      </c>
      <c r="N206" s="473"/>
      <c r="O206" s="473"/>
      <c r="P206" s="473"/>
      <c r="Q206" s="473"/>
      <c r="R206" s="473" t="n">
        <f aca="false">PV3!R43</f>
        <v>0</v>
      </c>
      <c r="S206" s="473"/>
      <c r="T206" s="473"/>
      <c r="U206" s="473"/>
      <c r="V206" s="473"/>
      <c r="W206" s="473" t="n">
        <f aca="false">PV3!W43</f>
        <v>0</v>
      </c>
      <c r="X206" s="473"/>
      <c r="Y206" s="473"/>
      <c r="Z206" s="473"/>
      <c r="AA206" s="473"/>
      <c r="AB206" s="473" t="n">
        <f aca="false">PV3!AB43</f>
        <v>0</v>
      </c>
      <c r="AC206" s="473"/>
      <c r="AD206" s="473"/>
      <c r="AE206" s="473"/>
      <c r="AF206" s="473"/>
      <c r="AG206" s="473" t="n">
        <f aca="false">PV3!AG43</f>
        <v>0</v>
      </c>
      <c r="AH206" s="473"/>
      <c r="AI206" s="473"/>
      <c r="AJ206" s="473"/>
      <c r="AK206" s="473" t="n">
        <f aca="false">PV3!AK43</f>
        <v>0</v>
      </c>
      <c r="AL206" s="473"/>
      <c r="AM206" s="473"/>
      <c r="AN206" s="473"/>
      <c r="AO206" s="473" t="n">
        <f aca="false">PV3!AO43</f>
        <v>0</v>
      </c>
      <c r="AP206" s="473"/>
      <c r="AQ206" s="473"/>
      <c r="AR206" s="473"/>
      <c r="AS206" s="473"/>
      <c r="AT206" s="473" t="n">
        <f aca="false">PV3!AT43</f>
        <v>0</v>
      </c>
      <c r="AU206" s="473"/>
      <c r="AV206" s="473"/>
      <c r="AW206" s="473"/>
      <c r="AX206" s="473"/>
    </row>
    <row collapsed="false" customFormat="false" customHeight="true" hidden="false" ht="12.6" outlineLevel="0" r="207">
      <c r="A207" s="458" t="s">
        <v>490</v>
      </c>
      <c r="B207" s="408"/>
      <c r="C207" s="408"/>
      <c r="D207" s="408"/>
      <c r="E207" s="408"/>
      <c r="F207" s="408"/>
      <c r="G207" s="408"/>
      <c r="H207" s="473" t="n">
        <f aca="false">PV3!H44</f>
        <v>0</v>
      </c>
      <c r="I207" s="473"/>
      <c r="J207" s="473"/>
      <c r="K207" s="473"/>
      <c r="L207" s="473"/>
      <c r="M207" s="473" t="n">
        <f aca="false">PV3!M44</f>
        <v>0</v>
      </c>
      <c r="N207" s="473"/>
      <c r="O207" s="473"/>
      <c r="P207" s="473"/>
      <c r="Q207" s="473"/>
      <c r="R207" s="473" t="n">
        <f aca="false">PV3!R44</f>
        <v>0</v>
      </c>
      <c r="S207" s="473"/>
      <c r="T207" s="473"/>
      <c r="U207" s="473"/>
      <c r="V207" s="473"/>
      <c r="W207" s="473" t="n">
        <f aca="false">PV3!W44</f>
        <v>0</v>
      </c>
      <c r="X207" s="473"/>
      <c r="Y207" s="473"/>
      <c r="Z207" s="473"/>
      <c r="AA207" s="473"/>
      <c r="AB207" s="473" t="n">
        <f aca="false">PV3!AB44</f>
        <v>0</v>
      </c>
      <c r="AC207" s="473"/>
      <c r="AD207" s="473"/>
      <c r="AE207" s="473"/>
      <c r="AF207" s="473"/>
      <c r="AG207" s="473" t="n">
        <f aca="false">PV3!AG44</f>
        <v>0</v>
      </c>
      <c r="AH207" s="473"/>
      <c r="AI207" s="473"/>
      <c r="AJ207" s="473"/>
      <c r="AK207" s="473" t="n">
        <f aca="false">PV3!AK44</f>
        <v>0</v>
      </c>
      <c r="AL207" s="473"/>
      <c r="AM207" s="473"/>
      <c r="AN207" s="473"/>
      <c r="AO207" s="473" t="n">
        <f aca="false">PV3!AO44</f>
        <v>0</v>
      </c>
      <c r="AP207" s="473"/>
      <c r="AQ207" s="473"/>
      <c r="AR207" s="473"/>
      <c r="AS207" s="473"/>
      <c r="AT207" s="476" t="n">
        <f aca="false">PV3!AT44</f>
        <v>0</v>
      </c>
      <c r="AU207" s="476"/>
      <c r="AV207" s="476"/>
      <c r="AW207" s="476"/>
      <c r="AX207" s="476"/>
    </row>
    <row collapsed="false" customFormat="false" customHeight="true" hidden="false" ht="12.6" outlineLevel="0" r="208">
      <c r="A208" s="458" t="s">
        <v>538</v>
      </c>
      <c r="B208" s="408"/>
      <c r="C208" s="408"/>
      <c r="D208" s="408"/>
      <c r="E208" s="408"/>
      <c r="F208" s="408"/>
      <c r="G208" s="408"/>
      <c r="H208" s="473"/>
      <c r="I208" s="473"/>
      <c r="J208" s="473"/>
      <c r="K208" s="473"/>
      <c r="L208" s="473"/>
      <c r="M208" s="473"/>
      <c r="N208" s="473"/>
      <c r="O208" s="473"/>
      <c r="P208" s="473"/>
      <c r="Q208" s="473"/>
      <c r="R208" s="473"/>
      <c r="S208" s="473"/>
      <c r="T208" s="473"/>
      <c r="U208" s="473"/>
      <c r="V208" s="473"/>
      <c r="W208" s="473"/>
      <c r="X208" s="473"/>
      <c r="Y208" s="473"/>
      <c r="Z208" s="473"/>
      <c r="AA208" s="473"/>
      <c r="AB208" s="473"/>
      <c r="AC208" s="473"/>
      <c r="AD208" s="473"/>
      <c r="AE208" s="473"/>
      <c r="AF208" s="473"/>
      <c r="AG208" s="473"/>
      <c r="AH208" s="473"/>
      <c r="AI208" s="473"/>
      <c r="AJ208" s="473"/>
      <c r="AK208" s="473"/>
      <c r="AL208" s="473"/>
      <c r="AM208" s="473"/>
      <c r="AN208" s="473"/>
      <c r="AO208" s="473"/>
      <c r="AP208" s="473"/>
      <c r="AQ208" s="473"/>
      <c r="AR208" s="473"/>
      <c r="AS208" s="473"/>
      <c r="AT208" s="476"/>
      <c r="AU208" s="476"/>
      <c r="AV208" s="476"/>
      <c r="AW208" s="476"/>
      <c r="AX208" s="476"/>
    </row>
    <row collapsed="false" customFormat="false" customHeight="true" hidden="false" ht="12.6" outlineLevel="0" r="209">
      <c r="A209" s="470" t="s">
        <v>539</v>
      </c>
      <c r="B209" s="439"/>
      <c r="C209" s="439"/>
      <c r="D209" s="439"/>
      <c r="E209" s="439"/>
      <c r="F209" s="439"/>
      <c r="G209" s="439"/>
      <c r="H209" s="473"/>
      <c r="I209" s="473"/>
      <c r="J209" s="473"/>
      <c r="K209" s="473"/>
      <c r="L209" s="473"/>
      <c r="M209" s="473"/>
      <c r="N209" s="473"/>
      <c r="O209" s="473"/>
      <c r="P209" s="473"/>
      <c r="Q209" s="473"/>
      <c r="R209" s="473"/>
      <c r="S209" s="473"/>
      <c r="T209" s="473"/>
      <c r="U209" s="473"/>
      <c r="V209" s="473"/>
      <c r="W209" s="473"/>
      <c r="X209" s="473"/>
      <c r="Y209" s="473"/>
      <c r="Z209" s="473"/>
      <c r="AA209" s="473"/>
      <c r="AB209" s="473"/>
      <c r="AC209" s="473"/>
      <c r="AD209" s="473"/>
      <c r="AE209" s="473"/>
      <c r="AF209" s="473"/>
      <c r="AG209" s="473"/>
      <c r="AH209" s="473"/>
      <c r="AI209" s="473"/>
      <c r="AJ209" s="473"/>
      <c r="AK209" s="473"/>
      <c r="AL209" s="473"/>
      <c r="AM209" s="473"/>
      <c r="AN209" s="473"/>
      <c r="AO209" s="473"/>
      <c r="AP209" s="473"/>
      <c r="AQ209" s="473"/>
      <c r="AR209" s="473"/>
      <c r="AS209" s="473"/>
      <c r="AT209" s="476"/>
      <c r="AU209" s="476"/>
      <c r="AV209" s="476"/>
      <c r="AW209" s="476"/>
      <c r="AX209" s="476"/>
    </row>
    <row collapsed="false" customFormat="false" customHeight="true" hidden="false" ht="12.6" outlineLevel="0" r="210">
      <c r="A210" s="430" t="s">
        <v>493</v>
      </c>
      <c r="B210" s="430"/>
      <c r="C210" s="430"/>
      <c r="D210" s="430"/>
      <c r="E210" s="430"/>
      <c r="F210" s="430"/>
      <c r="G210" s="430"/>
      <c r="H210" s="502"/>
      <c r="I210" s="502"/>
      <c r="J210" s="502"/>
      <c r="K210" s="502"/>
      <c r="L210" s="502"/>
      <c r="M210" s="502"/>
      <c r="N210" s="502"/>
      <c r="O210" s="502"/>
      <c r="P210" s="502"/>
      <c r="Q210" s="502"/>
      <c r="R210" s="502"/>
      <c r="S210" s="502"/>
      <c r="T210" s="502"/>
      <c r="U210" s="502"/>
      <c r="V210" s="502"/>
      <c r="W210" s="502"/>
      <c r="X210" s="502"/>
      <c r="Y210" s="502"/>
      <c r="Z210" s="502"/>
      <c r="AA210" s="502"/>
      <c r="AB210" s="502"/>
      <c r="AC210" s="502"/>
      <c r="AD210" s="502"/>
      <c r="AE210" s="502"/>
      <c r="AF210" s="502"/>
      <c r="AG210" s="502"/>
      <c r="AH210" s="502"/>
      <c r="AI210" s="502"/>
      <c r="AJ210" s="502"/>
      <c r="AK210" s="502"/>
      <c r="AL210" s="502"/>
      <c r="AM210" s="502"/>
      <c r="AN210" s="502"/>
      <c r="AO210" s="502"/>
      <c r="AP210" s="502"/>
      <c r="AQ210" s="502"/>
      <c r="AR210" s="502"/>
      <c r="AS210" s="502"/>
      <c r="AT210" s="502"/>
      <c r="AU210" s="502"/>
      <c r="AV210" s="502"/>
      <c r="AW210" s="502"/>
      <c r="AX210" s="500"/>
    </row>
    <row collapsed="false" customFormat="false" customHeight="true" hidden="false" ht="12.6" outlineLevel="0" r="211">
      <c r="A211" s="454" t="s">
        <v>536</v>
      </c>
      <c r="B211" s="436"/>
      <c r="C211" s="436"/>
      <c r="D211" s="436"/>
      <c r="E211" s="436"/>
      <c r="F211" s="436"/>
      <c r="G211" s="436"/>
      <c r="H211" s="466" t="n">
        <v>2492</v>
      </c>
      <c r="I211" s="466"/>
      <c r="J211" s="466"/>
      <c r="K211" s="466"/>
      <c r="L211" s="466"/>
      <c r="M211" s="466" t="n">
        <f aca="false">PV3!M48</f>
        <v>0</v>
      </c>
      <c r="N211" s="466"/>
      <c r="O211" s="466"/>
      <c r="P211" s="466"/>
      <c r="Q211" s="466"/>
      <c r="R211" s="466"/>
      <c r="S211" s="466"/>
      <c r="T211" s="466"/>
      <c r="U211" s="466"/>
      <c r="V211" s="466"/>
      <c r="W211" s="466" t="n">
        <f aca="false">PV3!W48</f>
        <v>0</v>
      </c>
      <c r="X211" s="466"/>
      <c r="Y211" s="466"/>
      <c r="Z211" s="466"/>
      <c r="AA211" s="466"/>
      <c r="AB211" s="466" t="n">
        <f aca="false">PV3!AB48</f>
        <v>0</v>
      </c>
      <c r="AC211" s="466"/>
      <c r="AD211" s="466"/>
      <c r="AE211" s="466"/>
      <c r="AF211" s="466"/>
      <c r="AG211" s="466" t="n">
        <f aca="false">PV3!AG48</f>
        <v>0</v>
      </c>
      <c r="AH211" s="466"/>
      <c r="AI211" s="466"/>
      <c r="AJ211" s="466"/>
      <c r="AK211" s="466"/>
      <c r="AL211" s="466"/>
      <c r="AM211" s="466"/>
      <c r="AN211" s="466"/>
      <c r="AO211" s="466" t="n">
        <f aca="false">PV3!AO48</f>
        <v>0</v>
      </c>
      <c r="AP211" s="466"/>
      <c r="AQ211" s="466"/>
      <c r="AR211" s="466"/>
      <c r="AS211" s="466"/>
      <c r="AT211" s="466" t="n">
        <v>2492</v>
      </c>
      <c r="AU211" s="466"/>
      <c r="AV211" s="466"/>
      <c r="AW211" s="466"/>
      <c r="AX211" s="466"/>
    </row>
    <row collapsed="false" customFormat="false" customHeight="true" hidden="false" ht="12.6" outlineLevel="0" r="212">
      <c r="A212" s="458" t="s">
        <v>537</v>
      </c>
      <c r="B212" s="408"/>
      <c r="C212" s="408"/>
      <c r="D212" s="408"/>
      <c r="E212" s="408"/>
      <c r="F212" s="408"/>
      <c r="G212" s="408"/>
      <c r="H212" s="466"/>
      <c r="I212" s="466"/>
      <c r="J212" s="466"/>
      <c r="K212" s="466"/>
      <c r="L212" s="466"/>
      <c r="M212" s="466"/>
      <c r="N212" s="466"/>
      <c r="O212" s="466"/>
      <c r="P212" s="466"/>
      <c r="Q212" s="466"/>
      <c r="R212" s="466"/>
      <c r="S212" s="466"/>
      <c r="T212" s="466"/>
      <c r="U212" s="466"/>
      <c r="V212" s="466"/>
      <c r="W212" s="466"/>
      <c r="X212" s="466"/>
      <c r="Y212" s="466"/>
      <c r="Z212" s="466"/>
      <c r="AA212" s="466"/>
      <c r="AB212" s="466"/>
      <c r="AC212" s="466"/>
      <c r="AD212" s="466"/>
      <c r="AE212" s="466"/>
      <c r="AF212" s="466"/>
      <c r="AG212" s="466"/>
      <c r="AH212" s="466"/>
      <c r="AI212" s="466"/>
      <c r="AJ212" s="466"/>
      <c r="AK212" s="466"/>
      <c r="AL212" s="466"/>
      <c r="AM212" s="466"/>
      <c r="AN212" s="466"/>
      <c r="AO212" s="466"/>
      <c r="AP212" s="466"/>
      <c r="AQ212" s="466"/>
      <c r="AR212" s="466"/>
      <c r="AS212" s="466"/>
      <c r="AT212" s="466"/>
      <c r="AU212" s="466"/>
      <c r="AV212" s="466"/>
      <c r="AW212" s="466"/>
      <c r="AX212" s="466"/>
    </row>
    <row collapsed="false" customFormat="false" customHeight="true" hidden="false" ht="12.6" outlineLevel="0" r="213">
      <c r="A213" s="458" t="s">
        <v>538</v>
      </c>
      <c r="B213" s="408"/>
      <c r="C213" s="408"/>
      <c r="D213" s="408"/>
      <c r="E213" s="408"/>
      <c r="F213" s="408"/>
      <c r="G213" s="408"/>
      <c r="H213" s="466"/>
      <c r="I213" s="466"/>
      <c r="J213" s="466"/>
      <c r="K213" s="466"/>
      <c r="L213" s="466"/>
      <c r="M213" s="466"/>
      <c r="N213" s="466"/>
      <c r="O213" s="466"/>
      <c r="P213" s="466"/>
      <c r="Q213" s="466"/>
      <c r="R213" s="466"/>
      <c r="S213" s="466"/>
      <c r="T213" s="466"/>
      <c r="U213" s="466"/>
      <c r="V213" s="466"/>
      <c r="W213" s="466"/>
      <c r="X213" s="466"/>
      <c r="Y213" s="466"/>
      <c r="Z213" s="466"/>
      <c r="AA213" s="466"/>
      <c r="AB213" s="466"/>
      <c r="AC213" s="466"/>
      <c r="AD213" s="466"/>
      <c r="AE213" s="466"/>
      <c r="AF213" s="466"/>
      <c r="AG213" s="466"/>
      <c r="AH213" s="466"/>
      <c r="AI213" s="466"/>
      <c r="AJ213" s="466"/>
      <c r="AK213" s="466"/>
      <c r="AL213" s="466"/>
      <c r="AM213" s="466"/>
      <c r="AN213" s="466"/>
      <c r="AO213" s="466"/>
      <c r="AP213" s="466"/>
      <c r="AQ213" s="466"/>
      <c r="AR213" s="466"/>
      <c r="AS213" s="466"/>
      <c r="AT213" s="466"/>
      <c r="AU213" s="466"/>
      <c r="AV213" s="466"/>
      <c r="AW213" s="466"/>
      <c r="AX213" s="466"/>
    </row>
    <row collapsed="false" customFormat="false" customHeight="true" hidden="false" ht="12.6" outlineLevel="0" r="214">
      <c r="A214" s="458" t="s">
        <v>539</v>
      </c>
      <c r="B214" s="408"/>
      <c r="C214" s="408"/>
      <c r="D214" s="408"/>
      <c r="E214" s="408"/>
      <c r="F214" s="408"/>
      <c r="G214" s="408"/>
      <c r="H214" s="466"/>
      <c r="I214" s="466"/>
      <c r="J214" s="466"/>
      <c r="K214" s="466"/>
      <c r="L214" s="466"/>
      <c r="M214" s="466"/>
      <c r="N214" s="466"/>
      <c r="O214" s="466"/>
      <c r="P214" s="466"/>
      <c r="Q214" s="466"/>
      <c r="R214" s="466"/>
      <c r="S214" s="466"/>
      <c r="T214" s="466"/>
      <c r="U214" s="466"/>
      <c r="V214" s="466"/>
      <c r="W214" s="466"/>
      <c r="X214" s="466"/>
      <c r="Y214" s="466"/>
      <c r="Z214" s="466"/>
      <c r="AA214" s="466"/>
      <c r="AB214" s="466"/>
      <c r="AC214" s="466"/>
      <c r="AD214" s="466"/>
      <c r="AE214" s="466"/>
      <c r="AF214" s="466"/>
      <c r="AG214" s="466"/>
      <c r="AH214" s="466"/>
      <c r="AI214" s="466"/>
      <c r="AJ214" s="466"/>
      <c r="AK214" s="466"/>
      <c r="AL214" s="466"/>
      <c r="AM214" s="466"/>
      <c r="AN214" s="466"/>
      <c r="AO214" s="466"/>
      <c r="AP214" s="466"/>
      <c r="AQ214" s="466"/>
      <c r="AR214" s="466"/>
      <c r="AS214" s="466"/>
      <c r="AT214" s="466"/>
      <c r="AU214" s="466"/>
      <c r="AV214" s="466"/>
      <c r="AW214" s="466"/>
      <c r="AX214" s="466"/>
    </row>
    <row collapsed="false" customFormat="false" customHeight="true" hidden="false" ht="12.6" outlineLevel="0" r="215">
      <c r="A215" s="454" t="s">
        <v>490</v>
      </c>
      <c r="B215" s="436"/>
      <c r="C215" s="436"/>
      <c r="D215" s="436"/>
      <c r="E215" s="436"/>
      <c r="F215" s="436"/>
      <c r="G215" s="437"/>
      <c r="H215" s="466" t="n">
        <v>2492</v>
      </c>
      <c r="I215" s="466"/>
      <c r="J215" s="466"/>
      <c r="K215" s="466"/>
      <c r="L215" s="466"/>
      <c r="M215" s="466" t="n">
        <f aca="false">PV3!M52</f>
        <v>0</v>
      </c>
      <c r="N215" s="466"/>
      <c r="O215" s="466"/>
      <c r="P215" s="466"/>
      <c r="Q215" s="466"/>
      <c r="R215" s="466"/>
      <c r="S215" s="466"/>
      <c r="T215" s="466"/>
      <c r="U215" s="466"/>
      <c r="V215" s="466"/>
      <c r="W215" s="466" t="n">
        <f aca="false">PV3!W52</f>
        <v>0</v>
      </c>
      <c r="X215" s="466"/>
      <c r="Y215" s="466"/>
      <c r="Z215" s="466"/>
      <c r="AA215" s="466"/>
      <c r="AB215" s="466" t="n">
        <f aca="false">PV3!AB52</f>
        <v>0</v>
      </c>
      <c r="AC215" s="466"/>
      <c r="AD215" s="466"/>
      <c r="AE215" s="466"/>
      <c r="AF215" s="466"/>
      <c r="AG215" s="466" t="n">
        <f aca="false">PV3!AG52</f>
        <v>0</v>
      </c>
      <c r="AH215" s="466"/>
      <c r="AI215" s="466"/>
      <c r="AJ215" s="466"/>
      <c r="AK215" s="466" t="n">
        <f aca="false">PV3!AK52</f>
        <v>0</v>
      </c>
      <c r="AL215" s="466"/>
      <c r="AM215" s="466"/>
      <c r="AN215" s="466"/>
      <c r="AO215" s="466" t="n">
        <f aca="false">PV3!AO52</f>
        <v>0</v>
      </c>
      <c r="AP215" s="466"/>
      <c r="AQ215" s="466"/>
      <c r="AR215" s="466"/>
      <c r="AS215" s="466"/>
      <c r="AT215" s="466" t="n">
        <v>2492</v>
      </c>
      <c r="AU215" s="466"/>
      <c r="AV215" s="466"/>
      <c r="AW215" s="466"/>
      <c r="AX215" s="466"/>
    </row>
    <row collapsed="false" customFormat="false" customHeight="true" hidden="false" ht="12.6" outlineLevel="0" r="216">
      <c r="A216" s="458" t="s">
        <v>538</v>
      </c>
      <c r="B216" s="408"/>
      <c r="C216" s="408"/>
      <c r="D216" s="408"/>
      <c r="E216" s="408"/>
      <c r="F216" s="408"/>
      <c r="G216" s="463"/>
      <c r="H216" s="466"/>
      <c r="I216" s="466"/>
      <c r="J216" s="466"/>
      <c r="K216" s="466"/>
      <c r="L216" s="466"/>
      <c r="M216" s="466"/>
      <c r="N216" s="466"/>
      <c r="O216" s="466"/>
      <c r="P216" s="466"/>
      <c r="Q216" s="466"/>
      <c r="R216" s="466"/>
      <c r="S216" s="466"/>
      <c r="T216" s="466"/>
      <c r="U216" s="466"/>
      <c r="V216" s="466"/>
      <c r="W216" s="466"/>
      <c r="X216" s="466"/>
      <c r="Y216" s="466"/>
      <c r="Z216" s="466"/>
      <c r="AA216" s="466"/>
      <c r="AB216" s="466"/>
      <c r="AC216" s="466"/>
      <c r="AD216" s="466"/>
      <c r="AE216" s="466"/>
      <c r="AF216" s="466"/>
      <c r="AG216" s="466"/>
      <c r="AH216" s="466"/>
      <c r="AI216" s="466"/>
      <c r="AJ216" s="466"/>
      <c r="AK216" s="466"/>
      <c r="AL216" s="466"/>
      <c r="AM216" s="466"/>
      <c r="AN216" s="466"/>
      <c r="AO216" s="466"/>
      <c r="AP216" s="466"/>
      <c r="AQ216" s="466"/>
      <c r="AR216" s="466"/>
      <c r="AS216" s="466"/>
      <c r="AT216" s="466"/>
      <c r="AU216" s="466"/>
      <c r="AV216" s="466"/>
      <c r="AW216" s="466"/>
      <c r="AX216" s="466"/>
    </row>
    <row collapsed="false" customFormat="false" customHeight="true" hidden="false" ht="12.6" outlineLevel="0" r="217">
      <c r="A217" s="470" t="s">
        <v>539</v>
      </c>
      <c r="B217" s="439"/>
      <c r="C217" s="439"/>
      <c r="D217" s="439"/>
      <c r="E217" s="439"/>
      <c r="F217" s="439"/>
      <c r="G217" s="440"/>
      <c r="H217" s="466"/>
      <c r="I217" s="466"/>
      <c r="J217" s="466"/>
      <c r="K217" s="466"/>
      <c r="L217" s="466"/>
      <c r="M217" s="466"/>
      <c r="N217" s="466"/>
      <c r="O217" s="466"/>
      <c r="P217" s="466"/>
      <c r="Q217" s="466"/>
      <c r="R217" s="466"/>
      <c r="S217" s="466"/>
      <c r="T217" s="466"/>
      <c r="U217" s="466"/>
      <c r="V217" s="466"/>
      <c r="W217" s="466"/>
      <c r="X217" s="466"/>
      <c r="Y217" s="466"/>
      <c r="Z217" s="466"/>
      <c r="AA217" s="466"/>
      <c r="AB217" s="466"/>
      <c r="AC217" s="466"/>
      <c r="AD217" s="466"/>
      <c r="AE217" s="466"/>
      <c r="AF217" s="466"/>
      <c r="AG217" s="466"/>
      <c r="AH217" s="466"/>
      <c r="AI217" s="466"/>
      <c r="AJ217" s="466"/>
      <c r="AK217" s="466"/>
      <c r="AL217" s="466"/>
      <c r="AM217" s="466"/>
      <c r="AN217" s="466"/>
      <c r="AO217" s="466"/>
      <c r="AP217" s="466"/>
      <c r="AQ217" s="466"/>
      <c r="AR217" s="466"/>
      <c r="AS217" s="466"/>
      <c r="AT217" s="466"/>
      <c r="AU217" s="466"/>
      <c r="AV217" s="466"/>
      <c r="AW217" s="466"/>
      <c r="AX217" s="466"/>
    </row>
    <row collapsed="false" customFormat="false" customHeight="true" hidden="false" ht="12.6" outlineLevel="0" r="218">
      <c r="A218" s="408" t="s">
        <v>50</v>
      </c>
    </row>
    <row collapsed="false" customFormat="false" customHeight="true" hidden="false" ht="12.6" outlineLevel="0" r="219">
      <c r="A219" s="408" t="s">
        <v>420</v>
      </c>
      <c r="B219" s="409"/>
      <c r="C219" s="410" t="str">
        <f aca="false">$C$2</f>
        <v>Agro-eko Lovinobaňa, s.r.o.</v>
      </c>
      <c r="D219" s="410"/>
      <c r="E219" s="410"/>
      <c r="F219" s="410"/>
      <c r="G219" s="410"/>
      <c r="H219" s="410"/>
      <c r="I219" s="410"/>
      <c r="J219" s="410"/>
      <c r="K219" s="410"/>
      <c r="L219" s="410"/>
      <c r="M219" s="410"/>
      <c r="N219" s="410"/>
      <c r="O219" s="410"/>
      <c r="P219" s="410"/>
      <c r="Q219" s="410"/>
      <c r="R219" s="410"/>
      <c r="S219" s="410"/>
      <c r="T219" s="410"/>
      <c r="U219" s="410"/>
      <c r="V219" s="410"/>
      <c r="W219" s="410"/>
      <c r="X219" s="410"/>
      <c r="Y219" s="410"/>
      <c r="Z219" s="410"/>
      <c r="AB219" s="89" t="s">
        <v>28</v>
      </c>
      <c r="AD219" s="411" t="n">
        <f aca="false">$AD$2</f>
        <v>43979971</v>
      </c>
      <c r="AE219" s="411"/>
      <c r="AF219" s="411"/>
      <c r="AG219" s="411"/>
      <c r="AH219" s="411"/>
      <c r="AI219" s="411"/>
      <c r="AJ219" s="411"/>
      <c r="AK219" s="411"/>
      <c r="AL219" s="89" t="s">
        <v>29</v>
      </c>
      <c r="AN219" s="412" t="str">
        <f aca="false">$AN$2</f>
        <v>2022534844</v>
      </c>
      <c r="AO219" s="412"/>
      <c r="AP219" s="412"/>
      <c r="AQ219" s="412"/>
      <c r="AR219" s="412"/>
      <c r="AS219" s="412"/>
      <c r="AT219" s="412"/>
      <c r="AU219" s="412"/>
      <c r="AV219" s="412"/>
      <c r="AW219" s="412"/>
      <c r="AX219" s="412"/>
      <c r="AY219" s="412"/>
      <c r="AZ219" s="412"/>
      <c r="BA219" s="412"/>
      <c r="BB219" s="412"/>
    </row>
    <row collapsed="false" customFormat="false" customHeight="true" hidden="false" ht="12.6" outlineLevel="0" r="220">
      <c r="B220" s="425"/>
      <c r="C220" s="425"/>
      <c r="D220" s="425"/>
      <c r="E220" s="425"/>
      <c r="F220" s="425"/>
      <c r="G220" s="425"/>
      <c r="H220" s="425"/>
      <c r="I220" s="425"/>
      <c r="J220" s="425"/>
      <c r="K220" s="425"/>
      <c r="L220" s="425"/>
      <c r="M220" s="425"/>
      <c r="N220" s="425"/>
      <c r="O220" s="425"/>
      <c r="P220" s="425"/>
      <c r="Q220" s="425"/>
      <c r="R220" s="425"/>
      <c r="S220" s="425"/>
      <c r="T220" s="425"/>
      <c r="U220" s="425"/>
      <c r="V220" s="425"/>
      <c r="W220" s="425"/>
      <c r="X220" s="425"/>
      <c r="Y220" s="425"/>
      <c r="Z220" s="425"/>
      <c r="AA220" s="425"/>
      <c r="AB220" s="425"/>
      <c r="AC220" s="425"/>
      <c r="AD220" s="425"/>
      <c r="AE220" s="425"/>
      <c r="AF220" s="425"/>
      <c r="AG220" s="425"/>
      <c r="AH220" s="425"/>
      <c r="AI220" s="425"/>
      <c r="AJ220" s="425"/>
      <c r="AK220" s="425"/>
      <c r="AL220" s="425"/>
      <c r="AM220" s="425"/>
      <c r="AN220" s="425"/>
      <c r="AO220" s="425"/>
      <c r="AP220" s="425"/>
      <c r="AQ220" s="425"/>
      <c r="AR220" s="425"/>
      <c r="AS220" s="425"/>
      <c r="AT220" s="425"/>
      <c r="AU220" s="425"/>
      <c r="AV220" s="425"/>
      <c r="AW220" s="425"/>
      <c r="AX220" s="425"/>
      <c r="AY220" s="425"/>
      <c r="AZ220" s="425"/>
      <c r="BA220" s="425"/>
      <c r="BB220" s="425"/>
    </row>
    <row collapsed="false" customFormat="false" customHeight="true" hidden="false" ht="12.6" outlineLevel="0" r="221">
      <c r="A221" s="89" t="s">
        <v>494</v>
      </c>
      <c r="B221" s="425"/>
      <c r="C221" s="425"/>
      <c r="D221" s="425"/>
      <c r="E221" s="425"/>
      <c r="F221" s="425"/>
      <c r="G221" s="425"/>
      <c r="H221" s="425"/>
      <c r="I221" s="425"/>
      <c r="J221" s="425"/>
      <c r="K221" s="425"/>
      <c r="L221" s="425"/>
      <c r="M221" s="425"/>
      <c r="N221" s="425"/>
      <c r="O221" s="425"/>
      <c r="P221" s="425"/>
      <c r="Q221" s="425"/>
      <c r="R221" s="425"/>
      <c r="S221" s="425"/>
      <c r="T221" s="425"/>
      <c r="U221" s="425"/>
      <c r="V221" s="425"/>
      <c r="W221" s="425"/>
      <c r="X221" s="425"/>
      <c r="Y221" s="425"/>
      <c r="Z221" s="425"/>
      <c r="AA221" s="425"/>
      <c r="AB221" s="425"/>
      <c r="AC221" s="425"/>
      <c r="AD221" s="425"/>
      <c r="AE221" s="425"/>
      <c r="AF221" s="425"/>
      <c r="AG221" s="425"/>
      <c r="AH221" s="425"/>
      <c r="AI221" s="425"/>
      <c r="AJ221" s="425"/>
      <c r="AK221" s="425"/>
      <c r="AL221" s="425"/>
      <c r="AM221" s="425"/>
      <c r="AN221" s="425"/>
      <c r="AO221" s="425"/>
      <c r="AP221" s="425"/>
      <c r="AQ221" s="425"/>
      <c r="AR221" s="425"/>
      <c r="AS221" s="425"/>
      <c r="AT221" s="425"/>
      <c r="AU221" s="425"/>
      <c r="AV221" s="425"/>
      <c r="AW221" s="425"/>
      <c r="AX221" s="425"/>
      <c r="AY221" s="425"/>
      <c r="AZ221" s="425"/>
      <c r="BA221" s="425"/>
      <c r="BB221" s="425"/>
    </row>
    <row collapsed="false" customFormat="false" customHeight="true" hidden="false" ht="12.6" outlineLevel="0" r="222">
      <c r="A222" s="454"/>
      <c r="B222" s="455"/>
      <c r="C222" s="455"/>
      <c r="D222" s="455"/>
      <c r="E222" s="455"/>
      <c r="F222" s="455"/>
      <c r="G222" s="455"/>
      <c r="H222" s="456" t="s">
        <v>495</v>
      </c>
      <c r="I222" s="456"/>
      <c r="J222" s="456"/>
      <c r="K222" s="456"/>
      <c r="L222" s="456"/>
      <c r="M222" s="456"/>
      <c r="N222" s="456"/>
      <c r="O222" s="456"/>
      <c r="P222" s="456"/>
      <c r="Q222" s="456"/>
      <c r="R222" s="456"/>
      <c r="S222" s="456"/>
      <c r="T222" s="456"/>
      <c r="U222" s="456"/>
      <c r="V222" s="456"/>
      <c r="W222" s="456"/>
      <c r="X222" s="456"/>
      <c r="Y222" s="456"/>
      <c r="Z222" s="456"/>
      <c r="AA222" s="456"/>
      <c r="AB222" s="456"/>
      <c r="AC222" s="456"/>
      <c r="AD222" s="456"/>
      <c r="AE222" s="456"/>
      <c r="AF222" s="456"/>
      <c r="AG222" s="456"/>
      <c r="AH222" s="456"/>
      <c r="AI222" s="456"/>
      <c r="AJ222" s="456"/>
      <c r="AK222" s="456"/>
      <c r="AL222" s="456"/>
      <c r="AM222" s="456"/>
      <c r="AN222" s="456"/>
      <c r="AO222" s="456"/>
      <c r="AP222" s="456"/>
      <c r="AQ222" s="456"/>
      <c r="AR222" s="456"/>
      <c r="AS222" s="456"/>
      <c r="AT222" s="456"/>
      <c r="AU222" s="456"/>
      <c r="AV222" s="456"/>
      <c r="AW222" s="456"/>
      <c r="AX222" s="456"/>
      <c r="AY222" s="457"/>
      <c r="AZ222" s="457"/>
      <c r="BA222" s="457"/>
      <c r="BB222" s="457"/>
      <c r="BC222" s="408"/>
    </row>
    <row collapsed="false" customFormat="false" customHeight="true" hidden="false" ht="12.6" outlineLevel="0" r="223">
      <c r="A223" s="458"/>
      <c r="B223" s="414"/>
      <c r="C223" s="414"/>
      <c r="D223" s="414"/>
      <c r="E223" s="414"/>
      <c r="F223" s="414"/>
      <c r="G223" s="414"/>
      <c r="H223" s="459"/>
      <c r="I223" s="459"/>
      <c r="J223" s="459"/>
      <c r="K223" s="459"/>
      <c r="L223" s="459"/>
      <c r="M223" s="459"/>
      <c r="N223" s="459"/>
      <c r="O223" s="459"/>
      <c r="P223" s="459"/>
      <c r="Q223" s="459"/>
      <c r="R223" s="459" t="s">
        <v>504</v>
      </c>
      <c r="S223" s="459"/>
      <c r="T223" s="459"/>
      <c r="U223" s="459"/>
      <c r="V223" s="459"/>
      <c r="W223" s="459"/>
      <c r="X223" s="459"/>
      <c r="Y223" s="459"/>
      <c r="Z223" s="459"/>
      <c r="AA223" s="459"/>
      <c r="AB223" s="459"/>
      <c r="AC223" s="459"/>
      <c r="AD223" s="459"/>
      <c r="AE223" s="459"/>
      <c r="AF223" s="459"/>
      <c r="AG223" s="458"/>
      <c r="AH223" s="414"/>
      <c r="AI223" s="414"/>
      <c r="AJ223" s="496"/>
      <c r="AK223" s="458"/>
      <c r="AL223" s="414"/>
      <c r="AM223" s="414"/>
      <c r="AN223" s="496"/>
      <c r="AO223" s="458"/>
      <c r="AP223" s="414"/>
      <c r="AQ223" s="414"/>
      <c r="AR223" s="414"/>
      <c r="AS223" s="496"/>
      <c r="AT223" s="458"/>
      <c r="AU223" s="414"/>
      <c r="AV223" s="414"/>
      <c r="AW223" s="414"/>
      <c r="AX223" s="463"/>
    </row>
    <row collapsed="false" customFormat="false" customHeight="true" hidden="false" ht="12.6" outlineLevel="0" r="224">
      <c r="A224" s="458"/>
      <c r="B224" s="414"/>
      <c r="C224" s="414"/>
      <c r="D224" s="414"/>
      <c r="E224" s="414"/>
      <c r="F224" s="414"/>
      <c r="G224" s="414"/>
      <c r="H224" s="459"/>
      <c r="I224" s="459"/>
      <c r="J224" s="459"/>
      <c r="K224" s="459"/>
      <c r="L224" s="459"/>
      <c r="M224" s="459"/>
      <c r="N224" s="459"/>
      <c r="O224" s="459"/>
      <c r="P224" s="459"/>
      <c r="Q224" s="459"/>
      <c r="R224" s="459" t="s">
        <v>505</v>
      </c>
      <c r="S224" s="459"/>
      <c r="T224" s="459"/>
      <c r="U224" s="459"/>
      <c r="V224" s="459"/>
      <c r="W224" s="459"/>
      <c r="X224" s="459"/>
      <c r="Y224" s="459"/>
      <c r="Z224" s="459"/>
      <c r="AA224" s="459"/>
      <c r="AB224" s="459"/>
      <c r="AC224" s="459"/>
      <c r="AD224" s="459"/>
      <c r="AE224" s="459"/>
      <c r="AF224" s="459"/>
      <c r="AG224" s="458"/>
      <c r="AH224" s="414"/>
      <c r="AI224" s="414"/>
      <c r="AJ224" s="496"/>
      <c r="AK224" s="458"/>
      <c r="AL224" s="414"/>
      <c r="AM224" s="414"/>
      <c r="AN224" s="496"/>
      <c r="AO224" s="459" t="s">
        <v>506</v>
      </c>
      <c r="AP224" s="459"/>
      <c r="AQ224" s="459"/>
      <c r="AR224" s="459"/>
      <c r="AS224" s="459"/>
      <c r="AT224" s="458"/>
      <c r="AU224" s="414"/>
      <c r="AV224" s="414"/>
      <c r="AW224" s="414"/>
      <c r="AX224" s="463"/>
    </row>
    <row collapsed="false" customFormat="false" customHeight="true" hidden="false" ht="12.6" outlineLevel="0" r="225">
      <c r="A225" s="461" t="s">
        <v>507</v>
      </c>
      <c r="B225" s="461"/>
      <c r="C225" s="461"/>
      <c r="D225" s="461"/>
      <c r="E225" s="461"/>
      <c r="F225" s="461"/>
      <c r="G225" s="461"/>
      <c r="H225" s="459"/>
      <c r="I225" s="459"/>
      <c r="J225" s="459"/>
      <c r="K225" s="459"/>
      <c r="L225" s="459"/>
      <c r="M225" s="459"/>
      <c r="N225" s="459"/>
      <c r="O225" s="459"/>
      <c r="P225" s="459"/>
      <c r="Q225" s="459"/>
      <c r="R225" s="459" t="s">
        <v>508</v>
      </c>
      <c r="S225" s="459"/>
      <c r="T225" s="459"/>
      <c r="U225" s="459"/>
      <c r="V225" s="459"/>
      <c r="W225" s="459" t="s">
        <v>509</v>
      </c>
      <c r="X225" s="459"/>
      <c r="Y225" s="459"/>
      <c r="Z225" s="459"/>
      <c r="AA225" s="459"/>
      <c r="AB225" s="459"/>
      <c r="AC225" s="459"/>
      <c r="AD225" s="459"/>
      <c r="AE225" s="459"/>
      <c r="AF225" s="459"/>
      <c r="AG225" s="458"/>
      <c r="AH225" s="414"/>
      <c r="AI225" s="414"/>
      <c r="AJ225" s="496"/>
      <c r="AK225" s="458"/>
      <c r="AL225" s="414"/>
      <c r="AM225" s="414"/>
      <c r="AN225" s="496"/>
      <c r="AO225" s="459" t="s">
        <v>510</v>
      </c>
      <c r="AP225" s="459"/>
      <c r="AQ225" s="459"/>
      <c r="AR225" s="459"/>
      <c r="AS225" s="459"/>
      <c r="AT225" s="458"/>
      <c r="AU225" s="414"/>
      <c r="AV225" s="414"/>
      <c r="AW225" s="414"/>
      <c r="AX225" s="463"/>
    </row>
    <row collapsed="false" customFormat="false" customHeight="true" hidden="false" ht="12.6" outlineLevel="0" r="226">
      <c r="A226" s="461" t="s">
        <v>511</v>
      </c>
      <c r="B226" s="461"/>
      <c r="C226" s="461"/>
      <c r="D226" s="461"/>
      <c r="E226" s="461"/>
      <c r="F226" s="461"/>
      <c r="G226" s="461"/>
      <c r="H226" s="459" t="s">
        <v>512</v>
      </c>
      <c r="I226" s="459"/>
      <c r="J226" s="459"/>
      <c r="K226" s="459"/>
      <c r="L226" s="459"/>
      <c r="M226" s="459" t="s">
        <v>513</v>
      </c>
      <c r="N226" s="459"/>
      <c r="O226" s="459"/>
      <c r="P226" s="459"/>
      <c r="Q226" s="459"/>
      <c r="R226" s="459" t="s">
        <v>514</v>
      </c>
      <c r="S226" s="459"/>
      <c r="T226" s="459"/>
      <c r="U226" s="459"/>
      <c r="V226" s="459"/>
      <c r="W226" s="459" t="s">
        <v>515</v>
      </c>
      <c r="X226" s="459"/>
      <c r="Y226" s="459"/>
      <c r="Z226" s="459"/>
      <c r="AA226" s="459"/>
      <c r="AB226" s="459" t="s">
        <v>516</v>
      </c>
      <c r="AC226" s="459"/>
      <c r="AD226" s="459"/>
      <c r="AE226" s="459"/>
      <c r="AF226" s="459"/>
      <c r="AG226" s="459"/>
      <c r="AH226" s="459"/>
      <c r="AI226" s="459"/>
      <c r="AJ226" s="459"/>
      <c r="AK226" s="459" t="s">
        <v>517</v>
      </c>
      <c r="AL226" s="459"/>
      <c r="AM226" s="459"/>
      <c r="AN226" s="459"/>
      <c r="AO226" s="459" t="s">
        <v>518</v>
      </c>
      <c r="AP226" s="459"/>
      <c r="AQ226" s="459"/>
      <c r="AR226" s="459"/>
      <c r="AS226" s="459"/>
      <c r="AT226" s="461" t="s">
        <v>462</v>
      </c>
      <c r="AU226" s="461"/>
      <c r="AV226" s="461"/>
      <c r="AW226" s="461"/>
      <c r="AX226" s="463"/>
    </row>
    <row collapsed="false" customFormat="false" customHeight="true" hidden="false" ht="12.6" outlineLevel="0" r="227">
      <c r="A227" s="458"/>
      <c r="B227" s="414"/>
      <c r="C227" s="414"/>
      <c r="D227" s="414"/>
      <c r="E227" s="414"/>
      <c r="F227" s="414"/>
      <c r="G227" s="414"/>
      <c r="H227" s="459"/>
      <c r="I227" s="459"/>
      <c r="J227" s="459"/>
      <c r="K227" s="459"/>
      <c r="L227" s="459"/>
      <c r="M227" s="459"/>
      <c r="N227" s="459"/>
      <c r="O227" s="459"/>
      <c r="P227" s="459"/>
      <c r="Q227" s="459"/>
      <c r="R227" s="459" t="s">
        <v>475</v>
      </c>
      <c r="S227" s="459"/>
      <c r="T227" s="459"/>
      <c r="U227" s="459"/>
      <c r="V227" s="459"/>
      <c r="W227" s="459" t="s">
        <v>519</v>
      </c>
      <c r="X227" s="459"/>
      <c r="Y227" s="459"/>
      <c r="Z227" s="459"/>
      <c r="AA227" s="459"/>
      <c r="AB227" s="459" t="s">
        <v>520</v>
      </c>
      <c r="AC227" s="459"/>
      <c r="AD227" s="459"/>
      <c r="AE227" s="459"/>
      <c r="AF227" s="459"/>
      <c r="AG227" s="459" t="s">
        <v>521</v>
      </c>
      <c r="AH227" s="459"/>
      <c r="AI227" s="459"/>
      <c r="AJ227" s="459"/>
      <c r="AK227" s="459" t="s">
        <v>522</v>
      </c>
      <c r="AL227" s="459"/>
      <c r="AM227" s="459"/>
      <c r="AN227" s="459"/>
      <c r="AO227" s="459" t="s">
        <v>523</v>
      </c>
      <c r="AP227" s="459"/>
      <c r="AQ227" s="459"/>
      <c r="AR227" s="459"/>
      <c r="AS227" s="459"/>
      <c r="AT227" s="458"/>
      <c r="AU227" s="414"/>
      <c r="AV227" s="414"/>
      <c r="AW227" s="414"/>
      <c r="AX227" s="463"/>
    </row>
    <row collapsed="false" customFormat="false" customHeight="true" hidden="false" ht="12.6" outlineLevel="0" r="228">
      <c r="A228" s="458"/>
      <c r="B228" s="414"/>
      <c r="C228" s="414"/>
      <c r="D228" s="414"/>
      <c r="E228" s="414"/>
      <c r="F228" s="414"/>
      <c r="G228" s="414"/>
      <c r="H228" s="459"/>
      <c r="I228" s="459"/>
      <c r="J228" s="459"/>
      <c r="K228" s="459"/>
      <c r="L228" s="459"/>
      <c r="M228" s="459"/>
      <c r="N228" s="459"/>
      <c r="O228" s="459"/>
      <c r="P228" s="459"/>
      <c r="Q228" s="459"/>
      <c r="R228" s="459" t="s">
        <v>524</v>
      </c>
      <c r="S228" s="459"/>
      <c r="T228" s="459"/>
      <c r="U228" s="459"/>
      <c r="V228" s="459"/>
      <c r="W228" s="459" t="s">
        <v>525</v>
      </c>
      <c r="X228" s="459"/>
      <c r="Y228" s="459"/>
      <c r="Z228" s="459"/>
      <c r="AA228" s="459"/>
      <c r="AB228" s="459" t="s">
        <v>526</v>
      </c>
      <c r="AC228" s="459"/>
      <c r="AD228" s="459"/>
      <c r="AE228" s="459"/>
      <c r="AF228" s="459"/>
      <c r="AG228" s="459" t="s">
        <v>527</v>
      </c>
      <c r="AH228" s="459"/>
      <c r="AI228" s="459"/>
      <c r="AJ228" s="459"/>
      <c r="AK228" s="459" t="s">
        <v>528</v>
      </c>
      <c r="AL228" s="459"/>
      <c r="AM228" s="459"/>
      <c r="AN228" s="459"/>
      <c r="AO228" s="459" t="s">
        <v>529</v>
      </c>
      <c r="AP228" s="459"/>
      <c r="AQ228" s="459"/>
      <c r="AR228" s="459"/>
      <c r="AS228" s="459"/>
      <c r="AT228" s="458"/>
      <c r="AU228" s="414"/>
      <c r="AV228" s="414"/>
      <c r="AW228" s="414"/>
      <c r="AX228" s="463"/>
    </row>
    <row collapsed="false" customFormat="false" customHeight="true" hidden="false" ht="12.6" outlineLevel="0" r="229">
      <c r="A229" s="458"/>
      <c r="B229" s="414"/>
      <c r="C229" s="414"/>
      <c r="D229" s="414"/>
      <c r="E229" s="414"/>
      <c r="F229" s="414"/>
      <c r="G229" s="414"/>
      <c r="H229" s="459"/>
      <c r="I229" s="459"/>
      <c r="J229" s="459"/>
      <c r="K229" s="459"/>
      <c r="L229" s="459"/>
      <c r="M229" s="459"/>
      <c r="N229" s="459"/>
      <c r="O229" s="459"/>
      <c r="P229" s="459"/>
      <c r="Q229" s="459"/>
      <c r="R229" s="459" t="s">
        <v>508</v>
      </c>
      <c r="S229" s="459"/>
      <c r="T229" s="459"/>
      <c r="U229" s="459"/>
      <c r="V229" s="459"/>
      <c r="W229" s="459" t="s">
        <v>530</v>
      </c>
      <c r="X229" s="459"/>
      <c r="Y229" s="459"/>
      <c r="Z229" s="459"/>
      <c r="AA229" s="459"/>
      <c r="AB229" s="459" t="s">
        <v>531</v>
      </c>
      <c r="AC229" s="459"/>
      <c r="AD229" s="459"/>
      <c r="AE229" s="459"/>
      <c r="AF229" s="459"/>
      <c r="AG229" s="459" t="s">
        <v>532</v>
      </c>
      <c r="AH229" s="459"/>
      <c r="AI229" s="459"/>
      <c r="AJ229" s="459"/>
      <c r="AK229" s="459" t="s">
        <v>532</v>
      </c>
      <c r="AL229" s="459"/>
      <c r="AM229" s="459"/>
      <c r="AN229" s="459"/>
      <c r="AO229" s="459" t="s">
        <v>532</v>
      </c>
      <c r="AP229" s="459"/>
      <c r="AQ229" s="459"/>
      <c r="AR229" s="459"/>
      <c r="AS229" s="459"/>
      <c r="AT229" s="458"/>
      <c r="AU229" s="414"/>
      <c r="AV229" s="414"/>
      <c r="AW229" s="414"/>
      <c r="AX229" s="463"/>
    </row>
    <row collapsed="false" customFormat="false" customHeight="true" hidden="false" ht="12.6" outlineLevel="0" r="230">
      <c r="A230" s="458"/>
      <c r="B230" s="414"/>
      <c r="C230" s="414"/>
      <c r="D230" s="414"/>
      <c r="E230" s="414"/>
      <c r="F230" s="414"/>
      <c r="G230" s="414"/>
      <c r="H230" s="459"/>
      <c r="I230" s="459"/>
      <c r="J230" s="459"/>
      <c r="K230" s="459"/>
      <c r="L230" s="459"/>
      <c r="M230" s="459"/>
      <c r="N230" s="459"/>
      <c r="O230" s="459"/>
      <c r="P230" s="459"/>
      <c r="Q230" s="459"/>
      <c r="R230" s="459" t="s">
        <v>533</v>
      </c>
      <c r="S230" s="459"/>
      <c r="T230" s="459"/>
      <c r="U230" s="459"/>
      <c r="V230" s="459"/>
      <c r="W230" s="459"/>
      <c r="X230" s="459"/>
      <c r="Y230" s="459"/>
      <c r="Z230" s="459"/>
      <c r="AA230" s="459"/>
      <c r="AB230" s="459"/>
      <c r="AC230" s="459"/>
      <c r="AD230" s="459"/>
      <c r="AE230" s="459"/>
      <c r="AF230" s="459"/>
      <c r="AG230" s="458"/>
      <c r="AH230" s="414"/>
      <c r="AI230" s="414"/>
      <c r="AJ230" s="496"/>
      <c r="AK230" s="458"/>
      <c r="AL230" s="414"/>
      <c r="AM230" s="414"/>
      <c r="AN230" s="496"/>
      <c r="AO230" s="458"/>
      <c r="AP230" s="414"/>
      <c r="AQ230" s="414"/>
      <c r="AR230" s="414"/>
      <c r="AS230" s="496"/>
      <c r="AT230" s="458"/>
      <c r="AU230" s="414"/>
      <c r="AV230" s="414"/>
      <c r="AW230" s="414"/>
      <c r="AX230" s="463"/>
    </row>
    <row collapsed="false" customFormat="false" customHeight="true" hidden="false" ht="12.6" outlineLevel="0" r="231">
      <c r="A231" s="458"/>
      <c r="B231" s="414"/>
      <c r="C231" s="414"/>
      <c r="D231" s="414"/>
      <c r="E231" s="414"/>
      <c r="F231" s="414"/>
      <c r="G231" s="414"/>
      <c r="H231" s="459"/>
      <c r="I231" s="459"/>
      <c r="J231" s="459"/>
      <c r="K231" s="459"/>
      <c r="L231" s="459"/>
      <c r="M231" s="459"/>
      <c r="N231" s="459"/>
      <c r="O231" s="459"/>
      <c r="P231" s="459"/>
      <c r="Q231" s="459"/>
      <c r="R231" s="459" t="s">
        <v>534</v>
      </c>
      <c r="S231" s="459"/>
      <c r="T231" s="459"/>
      <c r="U231" s="459"/>
      <c r="V231" s="459"/>
      <c r="W231" s="459"/>
      <c r="X231" s="459"/>
      <c r="Y231" s="459"/>
      <c r="Z231" s="459"/>
      <c r="AA231" s="459"/>
      <c r="AB231" s="459"/>
      <c r="AC231" s="459"/>
      <c r="AD231" s="459"/>
      <c r="AE231" s="459"/>
      <c r="AF231" s="459"/>
      <c r="AG231" s="458"/>
      <c r="AH231" s="414"/>
      <c r="AI231" s="414"/>
      <c r="AJ231" s="496"/>
      <c r="AK231" s="458"/>
      <c r="AL231" s="414"/>
      <c r="AM231" s="414"/>
      <c r="AN231" s="496"/>
      <c r="AO231" s="458"/>
      <c r="AP231" s="414"/>
      <c r="AQ231" s="414"/>
      <c r="AR231" s="414"/>
      <c r="AS231" s="496"/>
      <c r="AT231" s="458"/>
      <c r="AU231" s="414"/>
      <c r="AV231" s="414"/>
      <c r="AW231" s="414"/>
      <c r="AX231" s="463"/>
    </row>
    <row collapsed="false" customFormat="false" customHeight="true" hidden="false" ht="12.6" outlineLevel="0" r="232">
      <c r="A232" s="465" t="s">
        <v>475</v>
      </c>
      <c r="B232" s="465"/>
      <c r="C232" s="465"/>
      <c r="D232" s="465"/>
      <c r="E232" s="465"/>
      <c r="F232" s="465"/>
      <c r="G232" s="465"/>
      <c r="H232" s="428" t="s">
        <v>476</v>
      </c>
      <c r="I232" s="428"/>
      <c r="J232" s="428"/>
      <c r="K232" s="428"/>
      <c r="L232" s="428"/>
      <c r="M232" s="428" t="s">
        <v>477</v>
      </c>
      <c r="N232" s="428"/>
      <c r="O232" s="428"/>
      <c r="P232" s="428"/>
      <c r="Q232" s="428"/>
      <c r="R232" s="428" t="s">
        <v>478</v>
      </c>
      <c r="S232" s="428"/>
      <c r="T232" s="428"/>
      <c r="U232" s="428"/>
      <c r="V232" s="428"/>
      <c r="W232" s="428" t="s">
        <v>479</v>
      </c>
      <c r="X232" s="428"/>
      <c r="Y232" s="428"/>
      <c r="Z232" s="428"/>
      <c r="AA232" s="428"/>
      <c r="AB232" s="428" t="s">
        <v>480</v>
      </c>
      <c r="AC232" s="428"/>
      <c r="AD232" s="428"/>
      <c r="AE232" s="428"/>
      <c r="AF232" s="428"/>
      <c r="AG232" s="428" t="s">
        <v>481</v>
      </c>
      <c r="AH232" s="428"/>
      <c r="AI232" s="428"/>
      <c r="AJ232" s="428"/>
      <c r="AK232" s="428" t="s">
        <v>482</v>
      </c>
      <c r="AL232" s="428"/>
      <c r="AM232" s="428"/>
      <c r="AN232" s="428"/>
      <c r="AO232" s="428" t="s">
        <v>483</v>
      </c>
      <c r="AP232" s="428"/>
      <c r="AQ232" s="428"/>
      <c r="AR232" s="428"/>
      <c r="AS232" s="428"/>
      <c r="AT232" s="465" t="s">
        <v>535</v>
      </c>
      <c r="AU232" s="465"/>
      <c r="AV232" s="465"/>
      <c r="AW232" s="465"/>
      <c r="AX232" s="463"/>
    </row>
    <row collapsed="false" customFormat="false" customHeight="true" hidden="false" ht="12.6" outlineLevel="0" r="233">
      <c r="A233" s="408" t="s">
        <v>484</v>
      </c>
      <c r="B233" s="408"/>
      <c r="C233" s="408"/>
      <c r="D233" s="408"/>
      <c r="E233" s="408"/>
      <c r="F233" s="408"/>
      <c r="G233" s="408"/>
      <c r="H233" s="408"/>
      <c r="I233" s="408"/>
      <c r="J233" s="408"/>
      <c r="K233" s="408"/>
      <c r="L233" s="408"/>
      <c r="M233" s="408"/>
      <c r="N233" s="408"/>
      <c r="O233" s="408"/>
      <c r="P233" s="408"/>
      <c r="Q233" s="408"/>
      <c r="R233" s="408"/>
      <c r="S233" s="408"/>
      <c r="T233" s="408"/>
      <c r="U233" s="408"/>
      <c r="V233" s="408"/>
      <c r="W233" s="408"/>
      <c r="X233" s="408"/>
      <c r="Y233" s="408"/>
      <c r="Z233" s="408"/>
      <c r="AA233" s="408"/>
      <c r="AB233" s="408"/>
      <c r="AC233" s="408"/>
      <c r="AD233" s="408"/>
      <c r="AE233" s="408"/>
      <c r="AF233" s="408"/>
      <c r="AG233" s="408"/>
      <c r="AH233" s="408"/>
      <c r="AI233" s="408"/>
      <c r="AJ233" s="408"/>
      <c r="AK233" s="408"/>
      <c r="AL233" s="408"/>
      <c r="AM233" s="408"/>
      <c r="AN233" s="408"/>
      <c r="AO233" s="408"/>
      <c r="AP233" s="408"/>
      <c r="AQ233" s="408"/>
      <c r="AR233" s="408"/>
      <c r="AS233" s="408"/>
      <c r="AT233" s="408"/>
      <c r="AU233" s="408"/>
      <c r="AV233" s="408"/>
      <c r="AW233" s="408"/>
      <c r="AX233" s="431"/>
    </row>
    <row collapsed="false" customFormat="false" customHeight="true" hidden="false" ht="12.6" outlineLevel="0" r="234">
      <c r="A234" s="454" t="s">
        <v>536</v>
      </c>
      <c r="B234" s="435"/>
      <c r="C234" s="436"/>
      <c r="D234" s="436"/>
      <c r="E234" s="436"/>
      <c r="F234" s="436"/>
      <c r="G234" s="436"/>
      <c r="H234" s="466" t="n">
        <v>2492</v>
      </c>
      <c r="I234" s="466"/>
      <c r="J234" s="466"/>
      <c r="K234" s="466"/>
      <c r="L234" s="466"/>
      <c r="M234" s="466" t="n">
        <f aca="false">PV4!M14</f>
        <v>0</v>
      </c>
      <c r="N234" s="466"/>
      <c r="O234" s="466"/>
      <c r="P234" s="466"/>
      <c r="Q234" s="466"/>
      <c r="R234" s="466"/>
      <c r="S234" s="466"/>
      <c r="T234" s="466"/>
      <c r="U234" s="466"/>
      <c r="V234" s="466"/>
      <c r="W234" s="466" t="n">
        <f aca="false">PV3!W71</f>
        <v>0</v>
      </c>
      <c r="X234" s="466"/>
      <c r="Y234" s="466"/>
      <c r="Z234" s="466"/>
      <c r="AA234" s="466"/>
      <c r="AB234" s="466"/>
      <c r="AC234" s="466"/>
      <c r="AD234" s="466"/>
      <c r="AE234" s="466"/>
      <c r="AF234" s="466"/>
      <c r="AG234" s="435"/>
      <c r="AH234" s="436"/>
      <c r="AI234" s="436"/>
      <c r="AJ234" s="437"/>
      <c r="AK234" s="466"/>
      <c r="AL234" s="466"/>
      <c r="AM234" s="466"/>
      <c r="AN234" s="466"/>
      <c r="AO234" s="466" t="n">
        <f aca="false">PV3!AO71</f>
        <v>0</v>
      </c>
      <c r="AP234" s="466"/>
      <c r="AQ234" s="466"/>
      <c r="AR234" s="466"/>
      <c r="AS234" s="466"/>
      <c r="AT234" s="466" t="n">
        <f aca="false">SUM(H234:AS237)</f>
        <v>2492</v>
      </c>
      <c r="AU234" s="466"/>
      <c r="AV234" s="466"/>
      <c r="AW234" s="466"/>
      <c r="AX234" s="466"/>
    </row>
    <row collapsed="false" customFormat="false" customHeight="true" hidden="false" ht="12.6" outlineLevel="0" r="235">
      <c r="A235" s="458" t="s">
        <v>537</v>
      </c>
      <c r="B235" s="484"/>
      <c r="C235" s="408"/>
      <c r="D235" s="408"/>
      <c r="E235" s="408"/>
      <c r="F235" s="408"/>
      <c r="G235" s="408"/>
      <c r="H235" s="466"/>
      <c r="I235" s="466"/>
      <c r="J235" s="466"/>
      <c r="K235" s="466"/>
      <c r="L235" s="466"/>
      <c r="M235" s="466"/>
      <c r="N235" s="466"/>
      <c r="O235" s="466"/>
      <c r="P235" s="466"/>
      <c r="Q235" s="466"/>
      <c r="R235" s="466"/>
      <c r="S235" s="466"/>
      <c r="T235" s="466"/>
      <c r="U235" s="466"/>
      <c r="V235" s="466"/>
      <c r="W235" s="466"/>
      <c r="X235" s="466"/>
      <c r="Y235" s="466"/>
      <c r="Z235" s="466"/>
      <c r="AA235" s="466"/>
      <c r="AB235" s="466"/>
      <c r="AC235" s="466"/>
      <c r="AD235" s="466"/>
      <c r="AE235" s="466"/>
      <c r="AF235" s="466"/>
      <c r="AG235" s="484"/>
      <c r="AH235" s="408"/>
      <c r="AI235" s="408"/>
      <c r="AJ235" s="463"/>
      <c r="AK235" s="466"/>
      <c r="AL235" s="466"/>
      <c r="AM235" s="466"/>
      <c r="AN235" s="466"/>
      <c r="AO235" s="466"/>
      <c r="AP235" s="466"/>
      <c r="AQ235" s="466"/>
      <c r="AR235" s="466"/>
      <c r="AS235" s="466"/>
      <c r="AT235" s="466"/>
      <c r="AU235" s="466"/>
      <c r="AV235" s="466"/>
      <c r="AW235" s="466"/>
      <c r="AX235" s="466"/>
    </row>
    <row collapsed="false" customFormat="false" customHeight="true" hidden="false" ht="12.6" outlineLevel="0" r="236">
      <c r="A236" s="458" t="s">
        <v>538</v>
      </c>
      <c r="B236" s="484"/>
      <c r="C236" s="408"/>
      <c r="D236" s="408"/>
      <c r="E236" s="408"/>
      <c r="F236" s="408"/>
      <c r="G236" s="408"/>
      <c r="H236" s="466"/>
      <c r="I236" s="466"/>
      <c r="J236" s="466"/>
      <c r="K236" s="466"/>
      <c r="L236" s="466"/>
      <c r="M236" s="466"/>
      <c r="N236" s="466"/>
      <c r="O236" s="466"/>
      <c r="P236" s="466"/>
      <c r="Q236" s="466"/>
      <c r="R236" s="466"/>
      <c r="S236" s="466"/>
      <c r="T236" s="466"/>
      <c r="U236" s="466"/>
      <c r="V236" s="466"/>
      <c r="W236" s="466"/>
      <c r="X236" s="466"/>
      <c r="Y236" s="466"/>
      <c r="Z236" s="466"/>
      <c r="AA236" s="466"/>
      <c r="AB236" s="466"/>
      <c r="AC236" s="466"/>
      <c r="AD236" s="466"/>
      <c r="AE236" s="466"/>
      <c r="AF236" s="466"/>
      <c r="AG236" s="484"/>
      <c r="AH236" s="408"/>
      <c r="AI236" s="408"/>
      <c r="AJ236" s="463"/>
      <c r="AK236" s="466"/>
      <c r="AL236" s="466"/>
      <c r="AM236" s="466"/>
      <c r="AN236" s="466"/>
      <c r="AO236" s="466"/>
      <c r="AP236" s="466"/>
      <c r="AQ236" s="466"/>
      <c r="AR236" s="466"/>
      <c r="AS236" s="466"/>
      <c r="AT236" s="466"/>
      <c r="AU236" s="466"/>
      <c r="AV236" s="466"/>
      <c r="AW236" s="466"/>
      <c r="AX236" s="466"/>
    </row>
    <row collapsed="false" customFormat="false" customHeight="true" hidden="false" ht="12.6" outlineLevel="0" r="237">
      <c r="A237" s="458" t="s">
        <v>539</v>
      </c>
      <c r="B237" s="484"/>
      <c r="C237" s="408"/>
      <c r="D237" s="408"/>
      <c r="E237" s="408"/>
      <c r="F237" s="408"/>
      <c r="G237" s="408"/>
      <c r="H237" s="466"/>
      <c r="I237" s="466"/>
      <c r="J237" s="466"/>
      <c r="K237" s="466"/>
      <c r="L237" s="466"/>
      <c r="M237" s="466"/>
      <c r="N237" s="466"/>
      <c r="O237" s="466"/>
      <c r="P237" s="466"/>
      <c r="Q237" s="466"/>
      <c r="R237" s="466"/>
      <c r="S237" s="466"/>
      <c r="T237" s="466"/>
      <c r="U237" s="466"/>
      <c r="V237" s="466"/>
      <c r="W237" s="466"/>
      <c r="X237" s="466"/>
      <c r="Y237" s="466"/>
      <c r="Z237" s="466"/>
      <c r="AA237" s="466"/>
      <c r="AB237" s="466"/>
      <c r="AC237" s="466"/>
      <c r="AD237" s="466"/>
      <c r="AE237" s="466"/>
      <c r="AF237" s="466"/>
      <c r="AG237" s="438"/>
      <c r="AH237" s="439"/>
      <c r="AI237" s="439"/>
      <c r="AJ237" s="440"/>
      <c r="AK237" s="466"/>
      <c r="AL237" s="466"/>
      <c r="AM237" s="466"/>
      <c r="AN237" s="466"/>
      <c r="AO237" s="466"/>
      <c r="AP237" s="466"/>
      <c r="AQ237" s="466"/>
      <c r="AR237" s="466"/>
      <c r="AS237" s="466"/>
      <c r="AT237" s="466"/>
      <c r="AU237" s="466"/>
      <c r="AV237" s="466"/>
      <c r="AW237" s="466"/>
      <c r="AX237" s="466"/>
    </row>
    <row collapsed="false" customFormat="false" customHeight="true" hidden="false" ht="12.6" outlineLevel="0" r="238">
      <c r="A238" s="429" t="s">
        <v>487</v>
      </c>
      <c r="B238" s="429"/>
      <c r="C238" s="430"/>
      <c r="D238" s="430"/>
      <c r="E238" s="430"/>
      <c r="F238" s="430"/>
      <c r="G238" s="430"/>
      <c r="H238" s="466" t="n">
        <f aca="false">PV4!H18</f>
        <v>0</v>
      </c>
      <c r="I238" s="466"/>
      <c r="J238" s="466"/>
      <c r="K238" s="466"/>
      <c r="L238" s="466"/>
      <c r="M238" s="466" t="n">
        <f aca="false">PV4!M18</f>
        <v>0</v>
      </c>
      <c r="N238" s="466"/>
      <c r="O238" s="466"/>
      <c r="P238" s="466"/>
      <c r="Q238" s="466"/>
      <c r="R238" s="466"/>
      <c r="S238" s="466"/>
      <c r="T238" s="466"/>
      <c r="U238" s="466"/>
      <c r="V238" s="466"/>
      <c r="W238" s="466" t="n">
        <f aca="false">PV3!W75</f>
        <v>0</v>
      </c>
      <c r="X238" s="466"/>
      <c r="Y238" s="466"/>
      <c r="Z238" s="466"/>
      <c r="AA238" s="466"/>
      <c r="AB238" s="466"/>
      <c r="AC238" s="466"/>
      <c r="AD238" s="466"/>
      <c r="AE238" s="466"/>
      <c r="AF238" s="466"/>
      <c r="AG238" s="429"/>
      <c r="AH238" s="430"/>
      <c r="AI238" s="430"/>
      <c r="AJ238" s="431"/>
      <c r="AK238" s="466"/>
      <c r="AL238" s="466"/>
      <c r="AM238" s="466"/>
      <c r="AN238" s="466"/>
      <c r="AO238" s="466" t="n">
        <f aca="false">PV3!AO75</f>
        <v>0</v>
      </c>
      <c r="AP238" s="466"/>
      <c r="AQ238" s="466"/>
      <c r="AR238" s="466"/>
      <c r="AS238" s="466"/>
      <c r="AT238" s="466"/>
      <c r="AU238" s="466"/>
      <c r="AV238" s="466"/>
      <c r="AW238" s="466"/>
      <c r="AX238" s="466"/>
    </row>
    <row collapsed="false" customFormat="false" customHeight="true" hidden="false" ht="12.6" outlineLevel="0" r="239">
      <c r="A239" s="429" t="s">
        <v>488</v>
      </c>
      <c r="B239" s="429"/>
      <c r="C239" s="430"/>
      <c r="D239" s="430"/>
      <c r="E239" s="430"/>
      <c r="F239" s="430"/>
      <c r="G239" s="430"/>
      <c r="H239" s="466" t="n">
        <f aca="false">PV4!H19</f>
        <v>0</v>
      </c>
      <c r="I239" s="466"/>
      <c r="J239" s="466"/>
      <c r="K239" s="466"/>
      <c r="L239" s="466"/>
      <c r="M239" s="466" t="n">
        <f aca="false">PV4!M19</f>
        <v>0</v>
      </c>
      <c r="N239" s="466"/>
      <c r="O239" s="466"/>
      <c r="P239" s="466"/>
      <c r="Q239" s="466"/>
      <c r="R239" s="466" t="n">
        <f aca="false">PV3!R76</f>
        <v>0</v>
      </c>
      <c r="S239" s="466"/>
      <c r="T239" s="466"/>
      <c r="U239" s="466"/>
      <c r="V239" s="466"/>
      <c r="W239" s="466" t="n">
        <f aca="false">PV3!W76</f>
        <v>0</v>
      </c>
      <c r="X239" s="466"/>
      <c r="Y239" s="466"/>
      <c r="Z239" s="466"/>
      <c r="AA239" s="466"/>
      <c r="AB239" s="466"/>
      <c r="AC239" s="466"/>
      <c r="AD239" s="466"/>
      <c r="AE239" s="466"/>
      <c r="AF239" s="466"/>
      <c r="AK239" s="466"/>
      <c r="AL239" s="466"/>
      <c r="AM239" s="466"/>
      <c r="AN239" s="466"/>
      <c r="AO239" s="466" t="n">
        <f aca="false">PV3!AO76</f>
        <v>0</v>
      </c>
      <c r="AP239" s="466"/>
      <c r="AQ239" s="466"/>
      <c r="AR239" s="466"/>
      <c r="AS239" s="466"/>
      <c r="AT239" s="466"/>
      <c r="AU239" s="466"/>
      <c r="AV239" s="466"/>
      <c r="AW239" s="466"/>
      <c r="AX239" s="466"/>
    </row>
    <row collapsed="false" customFormat="false" customHeight="true" hidden="false" ht="12.6" outlineLevel="0" r="240">
      <c r="A240" s="429" t="s">
        <v>489</v>
      </c>
      <c r="B240" s="429"/>
      <c r="C240" s="430"/>
      <c r="D240" s="430"/>
      <c r="E240" s="430"/>
      <c r="F240" s="430"/>
      <c r="G240" s="430"/>
      <c r="H240" s="473" t="n">
        <f aca="false">PV4!H20</f>
        <v>0</v>
      </c>
      <c r="I240" s="473"/>
      <c r="J240" s="473"/>
      <c r="K240" s="473"/>
      <c r="L240" s="473"/>
      <c r="M240" s="473" t="n">
        <f aca="false">PV4!M20</f>
        <v>0</v>
      </c>
      <c r="N240" s="473"/>
      <c r="O240" s="473"/>
      <c r="P240" s="473"/>
      <c r="Q240" s="473"/>
      <c r="R240" s="473" t="n">
        <f aca="false">PV3!R77</f>
        <v>0</v>
      </c>
      <c r="S240" s="473"/>
      <c r="T240" s="473"/>
      <c r="U240" s="473"/>
      <c r="V240" s="473"/>
      <c r="W240" s="473" t="n">
        <f aca="false">PV3!W77</f>
        <v>0</v>
      </c>
      <c r="X240" s="473"/>
      <c r="Y240" s="473"/>
      <c r="Z240" s="473"/>
      <c r="AA240" s="473"/>
      <c r="AB240" s="473" t="n">
        <f aca="false">PV3!AB77</f>
        <v>0</v>
      </c>
      <c r="AC240" s="473"/>
      <c r="AD240" s="473"/>
      <c r="AE240" s="473"/>
      <c r="AF240" s="473"/>
      <c r="AG240" s="473" t="n">
        <f aca="false">PV3!AG77</f>
        <v>0</v>
      </c>
      <c r="AH240" s="473"/>
      <c r="AI240" s="473"/>
      <c r="AJ240" s="473"/>
      <c r="AK240" s="473" t="n">
        <f aca="false">PV3!AK77</f>
        <v>0</v>
      </c>
      <c r="AL240" s="473"/>
      <c r="AM240" s="473"/>
      <c r="AN240" s="473"/>
      <c r="AO240" s="473" t="n">
        <f aca="false">PV3!AO77</f>
        <v>0</v>
      </c>
      <c r="AP240" s="473"/>
      <c r="AQ240" s="473"/>
      <c r="AR240" s="473"/>
      <c r="AS240" s="473"/>
      <c r="AT240" s="473" t="n">
        <f aca="false">PV3!AT77</f>
        <v>0</v>
      </c>
      <c r="AU240" s="473"/>
      <c r="AV240" s="473"/>
      <c r="AW240" s="473"/>
      <c r="AX240" s="473"/>
    </row>
    <row collapsed="false" customFormat="false" customHeight="true" hidden="false" ht="12.6" outlineLevel="0" r="241">
      <c r="A241" s="458" t="s">
        <v>490</v>
      </c>
      <c r="B241" s="484"/>
      <c r="C241" s="408"/>
      <c r="D241" s="408"/>
      <c r="E241" s="408"/>
      <c r="F241" s="408"/>
      <c r="G241" s="408"/>
      <c r="H241" s="466" t="n">
        <v>2492</v>
      </c>
      <c r="I241" s="466"/>
      <c r="J241" s="466"/>
      <c r="K241" s="466"/>
      <c r="L241" s="466"/>
      <c r="M241" s="466" t="n">
        <f aca="false">PV4!M21</f>
        <v>0</v>
      </c>
      <c r="N241" s="466"/>
      <c r="O241" s="466"/>
      <c r="P241" s="466"/>
      <c r="Q241" s="466"/>
      <c r="R241" s="466"/>
      <c r="S241" s="466"/>
      <c r="T241" s="466"/>
      <c r="U241" s="466"/>
      <c r="V241" s="466"/>
      <c r="W241" s="466" t="n">
        <f aca="false">PV3!W78</f>
        <v>0</v>
      </c>
      <c r="X241" s="466"/>
      <c r="Y241" s="466"/>
      <c r="Z241" s="466"/>
      <c r="AA241" s="466"/>
      <c r="AB241" s="466"/>
      <c r="AC241" s="466"/>
      <c r="AD241" s="466"/>
      <c r="AE241" s="466"/>
      <c r="AF241" s="466"/>
      <c r="AG241" s="466" t="n">
        <v>0</v>
      </c>
      <c r="AH241" s="466"/>
      <c r="AI241" s="466"/>
      <c r="AJ241" s="466"/>
      <c r="AK241" s="466" t="n">
        <f aca="false">PV3!AK78</f>
        <v>0</v>
      </c>
      <c r="AL241" s="466"/>
      <c r="AM241" s="466"/>
      <c r="AN241" s="466"/>
      <c r="AO241" s="466" t="n">
        <f aca="false">PV3!AO78</f>
        <v>0</v>
      </c>
      <c r="AP241" s="466"/>
      <c r="AQ241" s="466"/>
      <c r="AR241" s="466"/>
      <c r="AS241" s="466"/>
      <c r="AT241" s="497" t="n">
        <v>2492</v>
      </c>
      <c r="AU241" s="497"/>
      <c r="AV241" s="497"/>
      <c r="AW241" s="497"/>
      <c r="AX241" s="497"/>
    </row>
    <row collapsed="false" customFormat="false" customHeight="true" hidden="false" ht="12.6" outlineLevel="0" r="242">
      <c r="A242" s="458" t="s">
        <v>538</v>
      </c>
      <c r="B242" s="484"/>
      <c r="C242" s="408"/>
      <c r="D242" s="408"/>
      <c r="E242" s="408"/>
      <c r="F242" s="408"/>
      <c r="G242" s="408"/>
      <c r="H242" s="466"/>
      <c r="I242" s="466"/>
      <c r="J242" s="466"/>
      <c r="K242" s="466"/>
      <c r="L242" s="466"/>
      <c r="M242" s="466"/>
      <c r="N242" s="466"/>
      <c r="O242" s="466"/>
      <c r="P242" s="466"/>
      <c r="Q242" s="466"/>
      <c r="R242" s="466"/>
      <c r="S242" s="466"/>
      <c r="T242" s="466"/>
      <c r="U242" s="466"/>
      <c r="V242" s="466"/>
      <c r="W242" s="466"/>
      <c r="X242" s="466"/>
      <c r="Y242" s="466"/>
      <c r="Z242" s="466"/>
      <c r="AA242" s="466"/>
      <c r="AB242" s="466"/>
      <c r="AC242" s="466"/>
      <c r="AD242" s="466"/>
      <c r="AE242" s="466"/>
      <c r="AF242" s="466"/>
      <c r="AG242" s="466"/>
      <c r="AH242" s="466"/>
      <c r="AI242" s="466"/>
      <c r="AJ242" s="466"/>
      <c r="AK242" s="466"/>
      <c r="AL242" s="466"/>
      <c r="AM242" s="466"/>
      <c r="AN242" s="466"/>
      <c r="AO242" s="466"/>
      <c r="AP242" s="466"/>
      <c r="AQ242" s="466"/>
      <c r="AR242" s="466"/>
      <c r="AS242" s="466"/>
      <c r="AT242" s="497"/>
      <c r="AU242" s="497"/>
      <c r="AV242" s="497"/>
      <c r="AW242" s="497"/>
      <c r="AX242" s="497"/>
    </row>
    <row collapsed="false" customFormat="false" customHeight="true" hidden="false" ht="12.6" outlineLevel="0" r="243">
      <c r="A243" s="470" t="s">
        <v>539</v>
      </c>
      <c r="B243" s="438"/>
      <c r="C243" s="439"/>
      <c r="D243" s="439"/>
      <c r="E243" s="439"/>
      <c r="F243" s="439"/>
      <c r="G243" s="439"/>
      <c r="H243" s="466"/>
      <c r="I243" s="466"/>
      <c r="J243" s="466"/>
      <c r="K243" s="466"/>
      <c r="L243" s="466"/>
      <c r="M243" s="466"/>
      <c r="N243" s="466"/>
      <c r="O243" s="466"/>
      <c r="P243" s="466"/>
      <c r="Q243" s="466"/>
      <c r="R243" s="466"/>
      <c r="S243" s="466"/>
      <c r="T243" s="466"/>
      <c r="U243" s="466"/>
      <c r="V243" s="466"/>
      <c r="W243" s="466"/>
      <c r="X243" s="466"/>
      <c r="Y243" s="466"/>
      <c r="Z243" s="466"/>
      <c r="AA243" s="466"/>
      <c r="AB243" s="466"/>
      <c r="AC243" s="466"/>
      <c r="AD243" s="466"/>
      <c r="AE243" s="466"/>
      <c r="AF243" s="466"/>
      <c r="AG243" s="466"/>
      <c r="AH243" s="466"/>
      <c r="AI243" s="466"/>
      <c r="AJ243" s="466"/>
      <c r="AK243" s="466"/>
      <c r="AL243" s="466"/>
      <c r="AM243" s="466"/>
      <c r="AN243" s="466"/>
      <c r="AO243" s="466"/>
      <c r="AP243" s="466"/>
      <c r="AQ243" s="466"/>
      <c r="AR243" s="466"/>
      <c r="AS243" s="466"/>
      <c r="AT243" s="497"/>
      <c r="AU243" s="497"/>
      <c r="AV243" s="497"/>
      <c r="AW243" s="497"/>
      <c r="AX243" s="497"/>
    </row>
    <row collapsed="false" customFormat="false" customHeight="true" hidden="false" ht="12.6" outlineLevel="0" r="244">
      <c r="A244" s="408" t="s">
        <v>491</v>
      </c>
      <c r="B244" s="408"/>
      <c r="C244" s="408"/>
      <c r="D244" s="408"/>
      <c r="E244" s="408"/>
      <c r="F244" s="408"/>
      <c r="G244" s="408"/>
      <c r="H244" s="490"/>
      <c r="I244" s="490"/>
      <c r="J244" s="490"/>
      <c r="K244" s="490"/>
      <c r="L244" s="490"/>
      <c r="M244" s="490"/>
      <c r="N244" s="490"/>
      <c r="O244" s="490"/>
      <c r="P244" s="490"/>
      <c r="Q244" s="490"/>
      <c r="R244" s="498"/>
      <c r="S244" s="498"/>
      <c r="T244" s="498"/>
      <c r="U244" s="498"/>
      <c r="V244" s="498"/>
      <c r="W244" s="498"/>
      <c r="X244" s="498"/>
      <c r="Y244" s="498"/>
      <c r="Z244" s="498"/>
      <c r="AA244" s="498"/>
      <c r="AB244" s="498"/>
      <c r="AC244" s="498"/>
      <c r="AD244" s="498"/>
      <c r="AE244" s="498"/>
      <c r="AF244" s="498"/>
      <c r="AG244" s="498"/>
      <c r="AH244" s="498"/>
      <c r="AI244" s="498"/>
      <c r="AJ244" s="498"/>
      <c r="AK244" s="498"/>
      <c r="AL244" s="498"/>
      <c r="AM244" s="498"/>
      <c r="AN244" s="498"/>
      <c r="AO244" s="498"/>
      <c r="AP244" s="498"/>
      <c r="AQ244" s="498"/>
      <c r="AR244" s="498"/>
      <c r="AS244" s="499"/>
      <c r="AT244" s="498"/>
      <c r="AU244" s="498"/>
      <c r="AV244" s="498"/>
      <c r="AW244" s="498"/>
      <c r="AX244" s="500"/>
    </row>
    <row collapsed="false" customFormat="false" customHeight="true" hidden="false" ht="12.6" outlineLevel="0" r="245">
      <c r="A245" s="454" t="s">
        <v>536</v>
      </c>
      <c r="B245" s="436"/>
      <c r="C245" s="436"/>
      <c r="D245" s="436"/>
      <c r="E245" s="436"/>
      <c r="F245" s="436"/>
      <c r="G245" s="436"/>
      <c r="H245" s="476" t="n">
        <f aca="false">PV4!H25</f>
        <v>0</v>
      </c>
      <c r="I245" s="476"/>
      <c r="J245" s="476"/>
      <c r="K245" s="476"/>
      <c r="L245" s="476"/>
      <c r="M245" s="476" t="n">
        <f aca="false">PV4!M25</f>
        <v>0</v>
      </c>
      <c r="N245" s="476"/>
      <c r="O245" s="476"/>
      <c r="P245" s="476"/>
      <c r="Q245" s="476"/>
      <c r="R245" s="473"/>
      <c r="S245" s="473"/>
      <c r="T245" s="473"/>
      <c r="U245" s="473"/>
      <c r="V245" s="473"/>
      <c r="W245" s="473" t="n">
        <f aca="false">PV3!W82</f>
        <v>0</v>
      </c>
      <c r="X245" s="473"/>
      <c r="Y245" s="473"/>
      <c r="Z245" s="473"/>
      <c r="AA245" s="473"/>
      <c r="AB245" s="473"/>
      <c r="AC245" s="473"/>
      <c r="AD245" s="473"/>
      <c r="AE245" s="473"/>
      <c r="AF245" s="473"/>
      <c r="AG245" s="473" t="n">
        <f aca="false">PV3!AG82</f>
        <v>0</v>
      </c>
      <c r="AH245" s="473"/>
      <c r="AI245" s="473"/>
      <c r="AJ245" s="473"/>
      <c r="AK245" s="473" t="n">
        <f aca="false">PV3!AK82</f>
        <v>0</v>
      </c>
      <c r="AL245" s="473"/>
      <c r="AM245" s="473"/>
      <c r="AN245" s="473"/>
      <c r="AO245" s="473" t="n">
        <f aca="false">PV3!AO82</f>
        <v>0</v>
      </c>
      <c r="AP245" s="473"/>
      <c r="AQ245" s="473"/>
      <c r="AR245" s="473"/>
      <c r="AS245" s="473"/>
      <c r="AT245" s="473"/>
      <c r="AU245" s="473"/>
      <c r="AV245" s="473"/>
      <c r="AW245" s="473"/>
      <c r="AX245" s="473"/>
    </row>
    <row collapsed="false" customFormat="false" customHeight="true" hidden="false" ht="12.6" outlineLevel="0" r="246">
      <c r="A246" s="458" t="s">
        <v>537</v>
      </c>
      <c r="B246" s="408"/>
      <c r="C246" s="408"/>
      <c r="D246" s="408"/>
      <c r="E246" s="408"/>
      <c r="F246" s="408"/>
      <c r="G246" s="408"/>
      <c r="H246" s="476"/>
      <c r="I246" s="476"/>
      <c r="J246" s="476"/>
      <c r="K246" s="476"/>
      <c r="L246" s="476"/>
      <c r="M246" s="476"/>
      <c r="N246" s="476"/>
      <c r="O246" s="476"/>
      <c r="P246" s="476"/>
      <c r="Q246" s="476"/>
      <c r="R246" s="473"/>
      <c r="S246" s="473"/>
      <c r="T246" s="473"/>
      <c r="U246" s="473"/>
      <c r="V246" s="473"/>
      <c r="W246" s="473"/>
      <c r="X246" s="473"/>
      <c r="Y246" s="473"/>
      <c r="Z246" s="473"/>
      <c r="AA246" s="473"/>
      <c r="AB246" s="473"/>
      <c r="AC246" s="473"/>
      <c r="AD246" s="473"/>
      <c r="AE246" s="473"/>
      <c r="AF246" s="473"/>
      <c r="AG246" s="473"/>
      <c r="AH246" s="473"/>
      <c r="AI246" s="473"/>
      <c r="AJ246" s="473"/>
      <c r="AK246" s="473"/>
      <c r="AL246" s="473"/>
      <c r="AM246" s="473"/>
      <c r="AN246" s="473"/>
      <c r="AO246" s="473"/>
      <c r="AP246" s="473"/>
      <c r="AQ246" s="473"/>
      <c r="AR246" s="473"/>
      <c r="AS246" s="473"/>
      <c r="AT246" s="473"/>
      <c r="AU246" s="473"/>
      <c r="AV246" s="473"/>
      <c r="AW246" s="473"/>
      <c r="AX246" s="473"/>
    </row>
    <row collapsed="false" customFormat="false" customHeight="true" hidden="false" ht="12.6" outlineLevel="0" r="247">
      <c r="A247" s="458" t="s">
        <v>538</v>
      </c>
      <c r="B247" s="408"/>
      <c r="C247" s="408"/>
      <c r="D247" s="408"/>
      <c r="E247" s="408"/>
      <c r="F247" s="408"/>
      <c r="G247" s="408"/>
      <c r="H247" s="476"/>
      <c r="I247" s="476"/>
      <c r="J247" s="476"/>
      <c r="K247" s="476"/>
      <c r="L247" s="476"/>
      <c r="M247" s="476"/>
      <c r="N247" s="476"/>
      <c r="O247" s="476"/>
      <c r="P247" s="476"/>
      <c r="Q247" s="476"/>
      <c r="R247" s="473"/>
      <c r="S247" s="473"/>
      <c r="T247" s="473"/>
      <c r="U247" s="473"/>
      <c r="V247" s="473"/>
      <c r="W247" s="473"/>
      <c r="X247" s="473"/>
      <c r="Y247" s="473"/>
      <c r="Z247" s="473"/>
      <c r="AA247" s="473"/>
      <c r="AB247" s="473"/>
      <c r="AC247" s="473"/>
      <c r="AD247" s="473"/>
      <c r="AE247" s="473"/>
      <c r="AF247" s="473"/>
      <c r="AG247" s="473"/>
      <c r="AH247" s="473"/>
      <c r="AI247" s="473"/>
      <c r="AJ247" s="473"/>
      <c r="AK247" s="473"/>
      <c r="AL247" s="473"/>
      <c r="AM247" s="473"/>
      <c r="AN247" s="473"/>
      <c r="AO247" s="473"/>
      <c r="AP247" s="473"/>
      <c r="AQ247" s="473"/>
      <c r="AR247" s="473"/>
      <c r="AS247" s="473"/>
      <c r="AT247" s="473"/>
      <c r="AU247" s="473"/>
      <c r="AV247" s="473"/>
      <c r="AW247" s="473"/>
      <c r="AX247" s="473"/>
    </row>
    <row collapsed="false" customFormat="false" customHeight="true" hidden="false" ht="12.6" outlineLevel="0" r="248">
      <c r="A248" s="458" t="s">
        <v>539</v>
      </c>
      <c r="B248" s="408"/>
      <c r="C248" s="408"/>
      <c r="D248" s="408"/>
      <c r="E248" s="408"/>
      <c r="F248" s="408"/>
      <c r="G248" s="408"/>
      <c r="H248" s="476"/>
      <c r="I248" s="476"/>
      <c r="J248" s="476"/>
      <c r="K248" s="476"/>
      <c r="L248" s="476"/>
      <c r="M248" s="476"/>
      <c r="N248" s="476"/>
      <c r="O248" s="476"/>
      <c r="P248" s="476"/>
      <c r="Q248" s="476"/>
      <c r="R248" s="473"/>
      <c r="S248" s="473"/>
      <c r="T248" s="473"/>
      <c r="U248" s="473"/>
      <c r="V248" s="473"/>
      <c r="W248" s="473"/>
      <c r="X248" s="473"/>
      <c r="Y248" s="473"/>
      <c r="Z248" s="473"/>
      <c r="AA248" s="473"/>
      <c r="AB248" s="473"/>
      <c r="AC248" s="473"/>
      <c r="AD248" s="473"/>
      <c r="AE248" s="473"/>
      <c r="AF248" s="473"/>
      <c r="AG248" s="473"/>
      <c r="AH248" s="473"/>
      <c r="AI248" s="473"/>
      <c r="AJ248" s="473"/>
      <c r="AK248" s="473"/>
      <c r="AL248" s="473"/>
      <c r="AM248" s="473"/>
      <c r="AN248" s="473"/>
      <c r="AO248" s="473"/>
      <c r="AP248" s="473"/>
      <c r="AQ248" s="473"/>
      <c r="AR248" s="473"/>
      <c r="AS248" s="473"/>
      <c r="AT248" s="473"/>
      <c r="AU248" s="473"/>
      <c r="AV248" s="473"/>
      <c r="AW248" s="473"/>
      <c r="AX248" s="473"/>
    </row>
    <row collapsed="false" customFormat="false" customHeight="true" hidden="false" ht="12.6" outlineLevel="0" r="249">
      <c r="A249" s="429" t="s">
        <v>487</v>
      </c>
      <c r="B249" s="430"/>
      <c r="C249" s="430"/>
      <c r="D249" s="430"/>
      <c r="E249" s="430"/>
      <c r="F249" s="430"/>
      <c r="G249" s="430"/>
      <c r="H249" s="476" t="n">
        <f aca="false">PV4!H29</f>
        <v>0</v>
      </c>
      <c r="I249" s="476"/>
      <c r="J249" s="476"/>
      <c r="K249" s="476"/>
      <c r="L249" s="476"/>
      <c r="M249" s="476" t="n">
        <f aca="false">PV4!M29</f>
        <v>0</v>
      </c>
      <c r="N249" s="476"/>
      <c r="O249" s="476"/>
      <c r="P249" s="476"/>
      <c r="Q249" s="476"/>
      <c r="R249" s="473"/>
      <c r="S249" s="473"/>
      <c r="T249" s="473"/>
      <c r="U249" s="473"/>
      <c r="V249" s="473"/>
      <c r="W249" s="473" t="n">
        <f aca="false">PV3!W86</f>
        <v>0</v>
      </c>
      <c r="X249" s="473"/>
      <c r="Y249" s="473"/>
      <c r="Z249" s="473"/>
      <c r="AA249" s="473"/>
      <c r="AB249" s="473"/>
      <c r="AC249" s="473"/>
      <c r="AD249" s="473"/>
      <c r="AE249" s="473"/>
      <c r="AF249" s="473"/>
      <c r="AG249" s="473" t="n">
        <f aca="false">PV3!AG86</f>
        <v>0</v>
      </c>
      <c r="AH249" s="473"/>
      <c r="AI249" s="473"/>
      <c r="AJ249" s="473"/>
      <c r="AK249" s="473" t="n">
        <f aca="false">PV3!AK86</f>
        <v>0</v>
      </c>
      <c r="AL249" s="473"/>
      <c r="AM249" s="473"/>
      <c r="AN249" s="473"/>
      <c r="AO249" s="473" t="n">
        <f aca="false">PV3!AO86</f>
        <v>0</v>
      </c>
      <c r="AP249" s="473"/>
      <c r="AQ249" s="473"/>
      <c r="AR249" s="473"/>
      <c r="AS249" s="473"/>
      <c r="AT249" s="473"/>
      <c r="AU249" s="473"/>
      <c r="AV249" s="473"/>
      <c r="AW249" s="473"/>
      <c r="AX249" s="473"/>
    </row>
    <row collapsed="false" customFormat="false" customHeight="true" hidden="false" ht="12.6" outlineLevel="0" r="250">
      <c r="A250" s="429" t="s">
        <v>488</v>
      </c>
      <c r="B250" s="429"/>
      <c r="C250" s="430"/>
      <c r="D250" s="430"/>
      <c r="E250" s="430"/>
      <c r="F250" s="430"/>
      <c r="G250" s="430"/>
      <c r="H250" s="476" t="n">
        <f aca="false">PV4!H30</f>
        <v>0</v>
      </c>
      <c r="I250" s="476"/>
      <c r="J250" s="476"/>
      <c r="K250" s="476"/>
      <c r="L250" s="476"/>
      <c r="M250" s="476" t="n">
        <f aca="false">PV4!M30</f>
        <v>0</v>
      </c>
      <c r="N250" s="476"/>
      <c r="O250" s="476"/>
      <c r="P250" s="476"/>
      <c r="Q250" s="476"/>
      <c r="R250" s="473" t="n">
        <f aca="false">PV3!R87</f>
        <v>0</v>
      </c>
      <c r="S250" s="473"/>
      <c r="T250" s="473"/>
      <c r="U250" s="473"/>
      <c r="V250" s="473"/>
      <c r="W250" s="473" t="n">
        <f aca="false">PV3!W87</f>
        <v>0</v>
      </c>
      <c r="X250" s="473"/>
      <c r="Y250" s="473"/>
      <c r="Z250" s="473"/>
      <c r="AA250" s="473"/>
      <c r="AB250" s="473"/>
      <c r="AC250" s="473"/>
      <c r="AD250" s="473"/>
      <c r="AE250" s="473"/>
      <c r="AF250" s="473"/>
      <c r="AG250" s="473" t="n">
        <f aca="false">PV3!AG87</f>
        <v>0</v>
      </c>
      <c r="AH250" s="473"/>
      <c r="AI250" s="473"/>
      <c r="AJ250" s="473"/>
      <c r="AK250" s="473" t="n">
        <f aca="false">PV3!AK87</f>
        <v>0</v>
      </c>
      <c r="AL250" s="473"/>
      <c r="AM250" s="473"/>
      <c r="AN250" s="473"/>
      <c r="AO250" s="473" t="n">
        <f aca="false">PV3!AO87</f>
        <v>0</v>
      </c>
      <c r="AP250" s="473"/>
      <c r="AQ250" s="473"/>
      <c r="AR250" s="473"/>
      <c r="AS250" s="473"/>
      <c r="AT250" s="473" t="n">
        <f aca="false">PV3!AT87</f>
        <v>0</v>
      </c>
      <c r="AU250" s="473"/>
      <c r="AV250" s="473"/>
      <c r="AW250" s="473"/>
      <c r="AX250" s="473"/>
    </row>
    <row collapsed="false" customFormat="false" customHeight="true" hidden="false" ht="12.6" outlineLevel="0" r="251">
      <c r="A251" s="429" t="s">
        <v>489</v>
      </c>
      <c r="B251" s="429"/>
      <c r="C251" s="430"/>
      <c r="D251" s="430"/>
      <c r="E251" s="430"/>
      <c r="F251" s="430"/>
      <c r="G251" s="430"/>
      <c r="H251" s="476" t="n">
        <f aca="false">PV4!H31</f>
        <v>0</v>
      </c>
      <c r="I251" s="476"/>
      <c r="J251" s="476"/>
      <c r="K251" s="476"/>
      <c r="L251" s="476"/>
      <c r="M251" s="476" t="n">
        <f aca="false">PV4!M31</f>
        <v>0</v>
      </c>
      <c r="N251" s="476"/>
      <c r="O251" s="476"/>
      <c r="P251" s="476"/>
      <c r="Q251" s="476"/>
      <c r="R251" s="473" t="n">
        <f aca="false">PV3!R88</f>
        <v>0</v>
      </c>
      <c r="S251" s="473"/>
      <c r="T251" s="473"/>
      <c r="U251" s="473"/>
      <c r="V251" s="473"/>
      <c r="W251" s="473" t="n">
        <f aca="false">PV3!W88</f>
        <v>0</v>
      </c>
      <c r="X251" s="473"/>
      <c r="Y251" s="473"/>
      <c r="Z251" s="473"/>
      <c r="AA251" s="473"/>
      <c r="AB251" s="473" t="n">
        <f aca="false">PV3!AB88</f>
        <v>0</v>
      </c>
      <c r="AC251" s="473"/>
      <c r="AD251" s="473"/>
      <c r="AE251" s="473"/>
      <c r="AF251" s="473"/>
      <c r="AG251" s="473" t="n">
        <f aca="false">PV3!AG88</f>
        <v>0</v>
      </c>
      <c r="AH251" s="473"/>
      <c r="AI251" s="473"/>
      <c r="AJ251" s="473"/>
      <c r="AK251" s="473" t="n">
        <f aca="false">PV3!AK88</f>
        <v>0</v>
      </c>
      <c r="AL251" s="473"/>
      <c r="AM251" s="473"/>
      <c r="AN251" s="473"/>
      <c r="AO251" s="473" t="n">
        <f aca="false">PV3!AO88</f>
        <v>0</v>
      </c>
      <c r="AP251" s="473"/>
      <c r="AQ251" s="473"/>
      <c r="AR251" s="473"/>
      <c r="AS251" s="473"/>
      <c r="AT251" s="473" t="n">
        <f aca="false">PV3!AT88</f>
        <v>0</v>
      </c>
      <c r="AU251" s="473"/>
      <c r="AV251" s="473"/>
      <c r="AW251" s="473"/>
      <c r="AX251" s="473"/>
    </row>
    <row collapsed="false" customFormat="false" customHeight="true" hidden="false" ht="12.6" outlineLevel="0" r="252">
      <c r="A252" s="458" t="s">
        <v>490</v>
      </c>
      <c r="B252" s="408"/>
      <c r="C252" s="408"/>
      <c r="D252" s="408"/>
      <c r="E252" s="408"/>
      <c r="F252" s="408"/>
      <c r="G252" s="408"/>
      <c r="H252" s="476" t="n">
        <f aca="false">PV4!H32</f>
        <v>0</v>
      </c>
      <c r="I252" s="476"/>
      <c r="J252" s="476"/>
      <c r="K252" s="476"/>
      <c r="L252" s="476"/>
      <c r="M252" s="476" t="n">
        <f aca="false">PV4!M32</f>
        <v>0</v>
      </c>
      <c r="N252" s="476"/>
      <c r="O252" s="476"/>
      <c r="P252" s="476"/>
      <c r="Q252" s="476"/>
      <c r="R252" s="473"/>
      <c r="S252" s="473"/>
      <c r="T252" s="473"/>
      <c r="U252" s="473"/>
      <c r="V252" s="473"/>
      <c r="W252" s="473" t="n">
        <f aca="false">PV3!W89</f>
        <v>0</v>
      </c>
      <c r="X252" s="473"/>
      <c r="Y252" s="473"/>
      <c r="Z252" s="473"/>
      <c r="AA252" s="473"/>
      <c r="AB252" s="473"/>
      <c r="AC252" s="473"/>
      <c r="AD252" s="473"/>
      <c r="AE252" s="473"/>
      <c r="AF252" s="473"/>
      <c r="AG252" s="473" t="n">
        <f aca="false">PV3!AG89</f>
        <v>0</v>
      </c>
      <c r="AH252" s="473"/>
      <c r="AI252" s="473"/>
      <c r="AJ252" s="473"/>
      <c r="AK252" s="473" t="n">
        <f aca="false">PV3!AK89</f>
        <v>0</v>
      </c>
      <c r="AL252" s="473"/>
      <c r="AM252" s="473"/>
      <c r="AN252" s="473"/>
      <c r="AO252" s="473" t="n">
        <f aca="false">PV3!AO89</f>
        <v>0</v>
      </c>
      <c r="AP252" s="473"/>
      <c r="AQ252" s="473"/>
      <c r="AR252" s="473"/>
      <c r="AS252" s="473"/>
      <c r="AT252" s="473"/>
      <c r="AU252" s="473"/>
      <c r="AV252" s="473"/>
      <c r="AW252" s="473"/>
      <c r="AX252" s="473"/>
    </row>
    <row collapsed="false" customFormat="false" customHeight="true" hidden="false" ht="12.6" outlineLevel="0" r="253">
      <c r="A253" s="458" t="s">
        <v>538</v>
      </c>
      <c r="B253" s="408"/>
      <c r="C253" s="408"/>
      <c r="D253" s="408"/>
      <c r="E253" s="408"/>
      <c r="F253" s="408"/>
      <c r="G253" s="408"/>
      <c r="H253" s="476"/>
      <c r="I253" s="476"/>
      <c r="J253" s="476"/>
      <c r="K253" s="476"/>
      <c r="L253" s="476"/>
      <c r="M253" s="476"/>
      <c r="N253" s="476"/>
      <c r="O253" s="476"/>
      <c r="P253" s="476"/>
      <c r="Q253" s="476"/>
      <c r="R253" s="473"/>
      <c r="S253" s="473"/>
      <c r="T253" s="473"/>
      <c r="U253" s="473"/>
      <c r="V253" s="473"/>
      <c r="W253" s="473"/>
      <c r="X253" s="473"/>
      <c r="Y253" s="473"/>
      <c r="Z253" s="473"/>
      <c r="AA253" s="473"/>
      <c r="AB253" s="473"/>
      <c r="AC253" s="473"/>
      <c r="AD253" s="473"/>
      <c r="AE253" s="473"/>
      <c r="AF253" s="473"/>
      <c r="AG253" s="473"/>
      <c r="AH253" s="473"/>
      <c r="AI253" s="473"/>
      <c r="AJ253" s="473"/>
      <c r="AK253" s="473"/>
      <c r="AL253" s="473"/>
      <c r="AM253" s="473"/>
      <c r="AN253" s="473"/>
      <c r="AO253" s="473"/>
      <c r="AP253" s="473"/>
      <c r="AQ253" s="473"/>
      <c r="AR253" s="473"/>
      <c r="AS253" s="473"/>
      <c r="AT253" s="473"/>
      <c r="AU253" s="473"/>
      <c r="AV253" s="473"/>
      <c r="AW253" s="473"/>
      <c r="AX253" s="473"/>
    </row>
    <row collapsed="false" customFormat="false" customHeight="true" hidden="false" ht="12.6" outlineLevel="0" r="254">
      <c r="A254" s="470" t="s">
        <v>539</v>
      </c>
      <c r="B254" s="439"/>
      <c r="C254" s="439"/>
      <c r="D254" s="439"/>
      <c r="E254" s="439"/>
      <c r="F254" s="439"/>
      <c r="G254" s="439"/>
      <c r="H254" s="476"/>
      <c r="I254" s="476"/>
      <c r="J254" s="476"/>
      <c r="K254" s="476"/>
      <c r="L254" s="476"/>
      <c r="M254" s="476"/>
      <c r="N254" s="476"/>
      <c r="O254" s="476"/>
      <c r="P254" s="476"/>
      <c r="Q254" s="476"/>
      <c r="R254" s="473"/>
      <c r="S254" s="473"/>
      <c r="T254" s="473"/>
      <c r="U254" s="473"/>
      <c r="V254" s="473"/>
      <c r="W254" s="473"/>
      <c r="X254" s="473"/>
      <c r="Y254" s="473"/>
      <c r="Z254" s="473"/>
      <c r="AA254" s="473"/>
      <c r="AB254" s="473"/>
      <c r="AC254" s="473"/>
      <c r="AD254" s="473"/>
      <c r="AE254" s="473"/>
      <c r="AF254" s="473"/>
      <c r="AG254" s="473"/>
      <c r="AH254" s="473"/>
      <c r="AI254" s="473"/>
      <c r="AJ254" s="473"/>
      <c r="AK254" s="473"/>
      <c r="AL254" s="473"/>
      <c r="AM254" s="473"/>
      <c r="AN254" s="473"/>
      <c r="AO254" s="473"/>
      <c r="AP254" s="473"/>
      <c r="AQ254" s="473"/>
      <c r="AR254" s="473"/>
      <c r="AS254" s="473"/>
      <c r="AT254" s="473"/>
      <c r="AU254" s="473"/>
      <c r="AV254" s="473"/>
      <c r="AW254" s="473"/>
      <c r="AX254" s="473"/>
    </row>
    <row collapsed="false" customFormat="false" customHeight="true" hidden="false" ht="12.6" outlineLevel="0" r="255">
      <c r="A255" s="408" t="s">
        <v>492</v>
      </c>
      <c r="B255" s="408"/>
      <c r="C255" s="408"/>
      <c r="D255" s="408"/>
      <c r="E255" s="408"/>
      <c r="F255" s="408"/>
      <c r="G255" s="408"/>
      <c r="H255" s="490"/>
      <c r="I255" s="490"/>
      <c r="J255" s="490"/>
      <c r="K255" s="490"/>
      <c r="L255" s="490"/>
      <c r="M255" s="490"/>
      <c r="N255" s="490"/>
      <c r="O255" s="490"/>
      <c r="P255" s="490"/>
      <c r="Q255" s="490"/>
      <c r="R255" s="487"/>
      <c r="S255" s="487"/>
      <c r="T255" s="487"/>
      <c r="U255" s="487"/>
      <c r="V255" s="487"/>
      <c r="W255" s="487"/>
      <c r="X255" s="487"/>
      <c r="Y255" s="487"/>
      <c r="Z255" s="487"/>
      <c r="AA255" s="487"/>
      <c r="AB255" s="487"/>
      <c r="AC255" s="487"/>
      <c r="AD255" s="487"/>
      <c r="AE255" s="487"/>
      <c r="AF255" s="487"/>
      <c r="AG255" s="487"/>
      <c r="AH255" s="487"/>
      <c r="AI255" s="487"/>
      <c r="AJ255" s="487"/>
      <c r="AK255" s="487"/>
      <c r="AL255" s="487"/>
      <c r="AM255" s="487"/>
      <c r="AN255" s="487"/>
      <c r="AO255" s="487"/>
      <c r="AP255" s="487"/>
      <c r="AQ255" s="487"/>
      <c r="AR255" s="487"/>
      <c r="AS255" s="487"/>
      <c r="AT255" s="487"/>
      <c r="AU255" s="487"/>
      <c r="AV255" s="487"/>
      <c r="AW255" s="487"/>
      <c r="AX255" s="501"/>
    </row>
    <row collapsed="false" customFormat="false" customHeight="true" hidden="false" ht="12.6" outlineLevel="0" r="256">
      <c r="A256" s="454" t="s">
        <v>536</v>
      </c>
      <c r="B256" s="436"/>
      <c r="C256" s="436"/>
      <c r="D256" s="436"/>
      <c r="E256" s="436"/>
      <c r="F256" s="436"/>
      <c r="G256" s="436"/>
      <c r="H256" s="476" t="n">
        <f aca="false">PV4!H36</f>
        <v>0</v>
      </c>
      <c r="I256" s="476"/>
      <c r="J256" s="476"/>
      <c r="K256" s="476"/>
      <c r="L256" s="476"/>
      <c r="M256" s="476" t="n">
        <f aca="false">PV4!M36</f>
        <v>0</v>
      </c>
      <c r="N256" s="476"/>
      <c r="O256" s="476"/>
      <c r="P256" s="476"/>
      <c r="Q256" s="476"/>
      <c r="R256" s="473" t="n">
        <f aca="false">PV3!R93</f>
        <v>0</v>
      </c>
      <c r="S256" s="473"/>
      <c r="T256" s="473"/>
      <c r="U256" s="473"/>
      <c r="V256" s="473"/>
      <c r="W256" s="473" t="n">
        <f aca="false">PV3!W93</f>
        <v>0</v>
      </c>
      <c r="X256" s="473"/>
      <c r="Y256" s="473"/>
      <c r="Z256" s="473"/>
      <c r="AA256" s="473"/>
      <c r="AB256" s="473" t="n">
        <f aca="false">PV3!AB93</f>
        <v>0</v>
      </c>
      <c r="AC256" s="473"/>
      <c r="AD256" s="473"/>
      <c r="AE256" s="473"/>
      <c r="AF256" s="473"/>
      <c r="AG256" s="473" t="n">
        <f aca="false">PV3!AG93</f>
        <v>0</v>
      </c>
      <c r="AH256" s="473"/>
      <c r="AI256" s="473"/>
      <c r="AJ256" s="473"/>
      <c r="AK256" s="473" t="n">
        <f aca="false">PV3!AK93</f>
        <v>0</v>
      </c>
      <c r="AL256" s="473"/>
      <c r="AM256" s="473"/>
      <c r="AN256" s="473"/>
      <c r="AO256" s="473" t="n">
        <f aca="false">PV3!AO93</f>
        <v>0</v>
      </c>
      <c r="AP256" s="473"/>
      <c r="AQ256" s="473"/>
      <c r="AR256" s="473"/>
      <c r="AS256" s="473"/>
      <c r="AT256" s="473" t="n">
        <f aca="false">PV3!AT93</f>
        <v>0</v>
      </c>
      <c r="AU256" s="473"/>
      <c r="AV256" s="473"/>
      <c r="AW256" s="473"/>
      <c r="AX256" s="473"/>
    </row>
    <row collapsed="false" customFormat="false" customHeight="true" hidden="false" ht="12.6" outlineLevel="0" r="257">
      <c r="A257" s="458" t="s">
        <v>537</v>
      </c>
      <c r="B257" s="408"/>
      <c r="C257" s="408"/>
      <c r="D257" s="408"/>
      <c r="E257" s="408"/>
      <c r="F257" s="408"/>
      <c r="G257" s="408"/>
      <c r="H257" s="476"/>
      <c r="I257" s="476"/>
      <c r="J257" s="476"/>
      <c r="K257" s="476"/>
      <c r="L257" s="476"/>
      <c r="M257" s="476"/>
      <c r="N257" s="476"/>
      <c r="O257" s="476"/>
      <c r="P257" s="476"/>
      <c r="Q257" s="476"/>
      <c r="R257" s="473"/>
      <c r="S257" s="473"/>
      <c r="T257" s="473"/>
      <c r="U257" s="473"/>
      <c r="V257" s="473"/>
      <c r="W257" s="473"/>
      <c r="X257" s="473"/>
      <c r="Y257" s="473"/>
      <c r="Z257" s="473"/>
      <c r="AA257" s="473"/>
      <c r="AB257" s="473"/>
      <c r="AC257" s="473"/>
      <c r="AD257" s="473"/>
      <c r="AE257" s="473"/>
      <c r="AF257" s="473"/>
      <c r="AG257" s="473"/>
      <c r="AH257" s="473"/>
      <c r="AI257" s="473"/>
      <c r="AJ257" s="473"/>
      <c r="AK257" s="473"/>
      <c r="AL257" s="473"/>
      <c r="AM257" s="473"/>
      <c r="AN257" s="473"/>
      <c r="AO257" s="473"/>
      <c r="AP257" s="473"/>
      <c r="AQ257" s="473"/>
      <c r="AR257" s="473"/>
      <c r="AS257" s="473"/>
      <c r="AT257" s="473"/>
      <c r="AU257" s="473"/>
      <c r="AV257" s="473"/>
      <c r="AW257" s="473"/>
      <c r="AX257" s="473"/>
    </row>
    <row collapsed="false" customFormat="false" customHeight="true" hidden="false" ht="12.6" outlineLevel="0" r="258">
      <c r="A258" s="458" t="s">
        <v>538</v>
      </c>
      <c r="B258" s="408"/>
      <c r="C258" s="408"/>
      <c r="D258" s="408"/>
      <c r="E258" s="408"/>
      <c r="F258" s="408"/>
      <c r="G258" s="408"/>
      <c r="H258" s="476"/>
      <c r="I258" s="476"/>
      <c r="J258" s="476"/>
      <c r="K258" s="476"/>
      <c r="L258" s="476"/>
      <c r="M258" s="476"/>
      <c r="N258" s="476"/>
      <c r="O258" s="476"/>
      <c r="P258" s="476"/>
      <c r="Q258" s="476"/>
      <c r="R258" s="473"/>
      <c r="S258" s="473"/>
      <c r="T258" s="473"/>
      <c r="U258" s="473"/>
      <c r="V258" s="473"/>
      <c r="W258" s="473"/>
      <c r="X258" s="473"/>
      <c r="Y258" s="473"/>
      <c r="Z258" s="473"/>
      <c r="AA258" s="473"/>
      <c r="AB258" s="473"/>
      <c r="AC258" s="473"/>
      <c r="AD258" s="473"/>
      <c r="AE258" s="473"/>
      <c r="AF258" s="473"/>
      <c r="AG258" s="473"/>
      <c r="AH258" s="473"/>
      <c r="AI258" s="473"/>
      <c r="AJ258" s="473"/>
      <c r="AK258" s="473"/>
      <c r="AL258" s="473"/>
      <c r="AM258" s="473"/>
      <c r="AN258" s="473"/>
      <c r="AO258" s="473"/>
      <c r="AP258" s="473"/>
      <c r="AQ258" s="473"/>
      <c r="AR258" s="473"/>
      <c r="AS258" s="473"/>
      <c r="AT258" s="473"/>
      <c r="AU258" s="473"/>
      <c r="AV258" s="473"/>
      <c r="AW258" s="473"/>
      <c r="AX258" s="473"/>
    </row>
    <row collapsed="false" customFormat="false" customHeight="true" hidden="false" ht="12.6" outlineLevel="0" r="259">
      <c r="A259" s="458" t="s">
        <v>539</v>
      </c>
      <c r="B259" s="408"/>
      <c r="C259" s="408"/>
      <c r="D259" s="408"/>
      <c r="E259" s="408"/>
      <c r="F259" s="408"/>
      <c r="G259" s="408"/>
      <c r="H259" s="476"/>
      <c r="I259" s="476"/>
      <c r="J259" s="476"/>
      <c r="K259" s="476"/>
      <c r="L259" s="476"/>
      <c r="M259" s="476"/>
      <c r="N259" s="476"/>
      <c r="O259" s="476"/>
      <c r="P259" s="476"/>
      <c r="Q259" s="476"/>
      <c r="R259" s="473"/>
      <c r="S259" s="473"/>
      <c r="T259" s="473"/>
      <c r="U259" s="473"/>
      <c r="V259" s="473"/>
      <c r="W259" s="473"/>
      <c r="X259" s="473"/>
      <c r="Y259" s="473"/>
      <c r="Z259" s="473"/>
      <c r="AA259" s="473"/>
      <c r="AB259" s="473"/>
      <c r="AC259" s="473"/>
      <c r="AD259" s="473"/>
      <c r="AE259" s="473"/>
      <c r="AF259" s="473"/>
      <c r="AG259" s="473"/>
      <c r="AH259" s="473"/>
      <c r="AI259" s="473"/>
      <c r="AJ259" s="473"/>
      <c r="AK259" s="473"/>
      <c r="AL259" s="473"/>
      <c r="AM259" s="473"/>
      <c r="AN259" s="473"/>
      <c r="AO259" s="473"/>
      <c r="AP259" s="473"/>
      <c r="AQ259" s="473"/>
      <c r="AR259" s="473"/>
      <c r="AS259" s="473"/>
      <c r="AT259" s="473"/>
      <c r="AU259" s="473"/>
      <c r="AV259" s="473"/>
      <c r="AW259" s="473"/>
      <c r="AX259" s="473"/>
    </row>
    <row collapsed="false" customFormat="false" customHeight="true" hidden="false" ht="12.6" outlineLevel="0" r="260">
      <c r="A260" s="429" t="s">
        <v>487</v>
      </c>
      <c r="B260" s="430"/>
      <c r="C260" s="430"/>
      <c r="D260" s="430"/>
      <c r="E260" s="430"/>
      <c r="F260" s="430"/>
      <c r="G260" s="430"/>
      <c r="H260" s="476" t="n">
        <f aca="false">PV4!H40</f>
        <v>0</v>
      </c>
      <c r="I260" s="476"/>
      <c r="J260" s="476"/>
      <c r="K260" s="476"/>
      <c r="L260" s="476"/>
      <c r="M260" s="476" t="n">
        <f aca="false">PV4!M40</f>
        <v>0</v>
      </c>
      <c r="N260" s="476"/>
      <c r="O260" s="476"/>
      <c r="P260" s="476"/>
      <c r="Q260" s="476"/>
      <c r="R260" s="473" t="n">
        <f aca="false">PV3!R97</f>
        <v>0</v>
      </c>
      <c r="S260" s="473"/>
      <c r="T260" s="473"/>
      <c r="U260" s="473"/>
      <c r="V260" s="473"/>
      <c r="W260" s="473" t="n">
        <f aca="false">PV3!W97</f>
        <v>0</v>
      </c>
      <c r="X260" s="473"/>
      <c r="Y260" s="473"/>
      <c r="Z260" s="473"/>
      <c r="AA260" s="473"/>
      <c r="AB260" s="473" t="n">
        <f aca="false">PV3!AB97</f>
        <v>0</v>
      </c>
      <c r="AC260" s="473"/>
      <c r="AD260" s="473"/>
      <c r="AE260" s="473"/>
      <c r="AF260" s="473"/>
      <c r="AG260" s="473" t="n">
        <f aca="false">PV3!AG97</f>
        <v>0</v>
      </c>
      <c r="AH260" s="473"/>
      <c r="AI260" s="473"/>
      <c r="AJ260" s="473"/>
      <c r="AK260" s="473" t="n">
        <f aca="false">PV3!AK97</f>
        <v>0</v>
      </c>
      <c r="AL260" s="473"/>
      <c r="AM260" s="473"/>
      <c r="AN260" s="473"/>
      <c r="AO260" s="473" t="n">
        <f aca="false">PV3!AO97</f>
        <v>0</v>
      </c>
      <c r="AP260" s="473"/>
      <c r="AQ260" s="473"/>
      <c r="AR260" s="473"/>
      <c r="AS260" s="473"/>
      <c r="AT260" s="473" t="n">
        <f aca="false">PV3!AT97</f>
        <v>0</v>
      </c>
      <c r="AU260" s="473"/>
      <c r="AV260" s="473"/>
      <c r="AW260" s="473"/>
      <c r="AX260" s="473"/>
    </row>
    <row collapsed="false" customFormat="false" customHeight="true" hidden="false" ht="12.6" outlineLevel="0" r="261">
      <c r="A261" s="429" t="s">
        <v>488</v>
      </c>
      <c r="B261" s="429"/>
      <c r="C261" s="430"/>
      <c r="D261" s="430"/>
      <c r="E261" s="430"/>
      <c r="F261" s="430"/>
      <c r="G261" s="430"/>
      <c r="H261" s="476" t="n">
        <f aca="false">PV4!H41</f>
        <v>0</v>
      </c>
      <c r="I261" s="476"/>
      <c r="J261" s="476"/>
      <c r="K261" s="476"/>
      <c r="L261" s="476"/>
      <c r="M261" s="473" t="n">
        <f aca="false">PV4!M41</f>
        <v>0</v>
      </c>
      <c r="N261" s="473"/>
      <c r="O261" s="473"/>
      <c r="P261" s="473"/>
      <c r="Q261" s="473"/>
      <c r="R261" s="473" t="n">
        <f aca="false">PV3!R98</f>
        <v>0</v>
      </c>
      <c r="S261" s="473"/>
      <c r="T261" s="473"/>
      <c r="U261" s="473"/>
      <c r="V261" s="473"/>
      <c r="W261" s="473" t="n">
        <f aca="false">PV3!W98</f>
        <v>0</v>
      </c>
      <c r="X261" s="473"/>
      <c r="Y261" s="473"/>
      <c r="Z261" s="473"/>
      <c r="AA261" s="473"/>
      <c r="AB261" s="473" t="n">
        <f aca="false">PV3!AB98</f>
        <v>0</v>
      </c>
      <c r="AC261" s="473"/>
      <c r="AD261" s="473"/>
      <c r="AE261" s="473"/>
      <c r="AF261" s="473"/>
      <c r="AG261" s="473" t="n">
        <f aca="false">PV3!AG98</f>
        <v>0</v>
      </c>
      <c r="AH261" s="473"/>
      <c r="AI261" s="473"/>
      <c r="AJ261" s="473"/>
      <c r="AK261" s="473" t="n">
        <f aca="false">PV3!AK98</f>
        <v>0</v>
      </c>
      <c r="AL261" s="473"/>
      <c r="AM261" s="473"/>
      <c r="AN261" s="473"/>
      <c r="AO261" s="473" t="n">
        <f aca="false">PV3!AO98</f>
        <v>0</v>
      </c>
      <c r="AP261" s="473"/>
      <c r="AQ261" s="473"/>
      <c r="AR261" s="473"/>
      <c r="AS261" s="473"/>
      <c r="AT261" s="473" t="n">
        <f aca="false">PV3!AT98</f>
        <v>0</v>
      </c>
      <c r="AU261" s="473"/>
      <c r="AV261" s="473"/>
      <c r="AW261" s="473"/>
      <c r="AX261" s="473"/>
    </row>
    <row collapsed="false" customFormat="false" customHeight="true" hidden="false" ht="12.6" outlineLevel="0" r="262">
      <c r="A262" s="429" t="s">
        <v>489</v>
      </c>
      <c r="B262" s="429"/>
      <c r="C262" s="430"/>
      <c r="D262" s="430"/>
      <c r="E262" s="430"/>
      <c r="F262" s="430"/>
      <c r="G262" s="430"/>
      <c r="H262" s="473" t="n">
        <f aca="false">PV4!H42</f>
        <v>0</v>
      </c>
      <c r="I262" s="473"/>
      <c r="J262" s="473"/>
      <c r="K262" s="473"/>
      <c r="L262" s="473"/>
      <c r="M262" s="473" t="n">
        <f aca="false">PV4!M42</f>
        <v>0</v>
      </c>
      <c r="N262" s="473"/>
      <c r="O262" s="473"/>
      <c r="P262" s="473"/>
      <c r="Q262" s="473"/>
      <c r="R262" s="473" t="n">
        <f aca="false">PV3!R99</f>
        <v>0</v>
      </c>
      <c r="S262" s="473"/>
      <c r="T262" s="473"/>
      <c r="U262" s="473"/>
      <c r="V262" s="473"/>
      <c r="W262" s="473" t="n">
        <f aca="false">PV3!W99</f>
        <v>0</v>
      </c>
      <c r="X262" s="473"/>
      <c r="Y262" s="473"/>
      <c r="Z262" s="473"/>
      <c r="AA262" s="473"/>
      <c r="AB262" s="473" t="n">
        <f aca="false">PV3!AB99</f>
        <v>0</v>
      </c>
      <c r="AC262" s="473"/>
      <c r="AD262" s="473"/>
      <c r="AE262" s="473"/>
      <c r="AF262" s="473"/>
      <c r="AG262" s="473" t="n">
        <f aca="false">PV3!AG99</f>
        <v>0</v>
      </c>
      <c r="AH262" s="473"/>
      <c r="AI262" s="473"/>
      <c r="AJ262" s="473"/>
      <c r="AK262" s="473" t="n">
        <f aca="false">PV3!AK99</f>
        <v>0</v>
      </c>
      <c r="AL262" s="473"/>
      <c r="AM262" s="473"/>
      <c r="AN262" s="473"/>
      <c r="AO262" s="473" t="n">
        <f aca="false">PV3!AO99</f>
        <v>0</v>
      </c>
      <c r="AP262" s="473"/>
      <c r="AQ262" s="473"/>
      <c r="AR262" s="473"/>
      <c r="AS262" s="473"/>
      <c r="AT262" s="473" t="n">
        <f aca="false">PV3!AT99</f>
        <v>0</v>
      </c>
      <c r="AU262" s="473"/>
      <c r="AV262" s="473"/>
      <c r="AW262" s="473"/>
      <c r="AX262" s="473"/>
    </row>
    <row collapsed="false" customFormat="false" customHeight="true" hidden="false" ht="12.6" outlineLevel="0" r="263">
      <c r="A263" s="458" t="s">
        <v>490</v>
      </c>
      <c r="B263" s="408"/>
      <c r="C263" s="408"/>
      <c r="D263" s="408"/>
      <c r="E263" s="408"/>
      <c r="F263" s="408"/>
      <c r="G263" s="408"/>
      <c r="H263" s="473" t="n">
        <f aca="false">PV4!H43</f>
        <v>0</v>
      </c>
      <c r="I263" s="473"/>
      <c r="J263" s="473"/>
      <c r="K263" s="473"/>
      <c r="L263" s="473"/>
      <c r="M263" s="473" t="n">
        <f aca="false">PV4!M43</f>
        <v>0</v>
      </c>
      <c r="N263" s="473"/>
      <c r="O263" s="473"/>
      <c r="P263" s="473"/>
      <c r="Q263" s="473"/>
      <c r="R263" s="473" t="n">
        <f aca="false">PV3!R100</f>
        <v>0</v>
      </c>
      <c r="S263" s="473"/>
      <c r="T263" s="473"/>
      <c r="U263" s="473"/>
      <c r="V263" s="473"/>
      <c r="W263" s="473" t="n">
        <f aca="false">PV3!W100</f>
        <v>0</v>
      </c>
      <c r="X263" s="473"/>
      <c r="Y263" s="473"/>
      <c r="Z263" s="473"/>
      <c r="AA263" s="473"/>
      <c r="AB263" s="473"/>
      <c r="AC263" s="473"/>
      <c r="AD263" s="473"/>
      <c r="AE263" s="473"/>
      <c r="AF263" s="473"/>
      <c r="AG263" s="473" t="n">
        <f aca="false">PV3!AG100</f>
        <v>0</v>
      </c>
      <c r="AH263" s="473"/>
      <c r="AI263" s="473"/>
      <c r="AJ263" s="473"/>
      <c r="AK263" s="473" t="n">
        <f aca="false">PV3!AK100</f>
        <v>0</v>
      </c>
      <c r="AL263" s="473"/>
      <c r="AM263" s="473"/>
      <c r="AN263" s="473"/>
      <c r="AO263" s="473" t="n">
        <f aca="false">PV3!AO100</f>
        <v>0</v>
      </c>
      <c r="AP263" s="473"/>
      <c r="AQ263" s="473"/>
      <c r="AR263" s="473"/>
      <c r="AS263" s="473"/>
      <c r="AT263" s="476" t="n">
        <f aca="false">PV3!AT100</f>
        <v>0</v>
      </c>
      <c r="AU263" s="476"/>
      <c r="AV263" s="476"/>
      <c r="AW263" s="476"/>
      <c r="AX263" s="476"/>
    </row>
    <row collapsed="false" customFormat="false" customHeight="true" hidden="false" ht="12.6" outlineLevel="0" r="264">
      <c r="A264" s="458" t="s">
        <v>538</v>
      </c>
      <c r="B264" s="408"/>
      <c r="C264" s="408"/>
      <c r="D264" s="408"/>
      <c r="E264" s="408"/>
      <c r="F264" s="408"/>
      <c r="G264" s="408"/>
      <c r="H264" s="473"/>
      <c r="I264" s="473"/>
      <c r="J264" s="473"/>
      <c r="K264" s="473"/>
      <c r="L264" s="473"/>
      <c r="M264" s="473"/>
      <c r="N264" s="473"/>
      <c r="O264" s="473"/>
      <c r="P264" s="473"/>
      <c r="Q264" s="473"/>
      <c r="R264" s="473"/>
      <c r="S264" s="473"/>
      <c r="T264" s="473"/>
      <c r="U264" s="473"/>
      <c r="V264" s="473"/>
      <c r="W264" s="473"/>
      <c r="X264" s="473"/>
      <c r="Y264" s="473"/>
      <c r="Z264" s="473"/>
      <c r="AA264" s="473"/>
      <c r="AB264" s="473"/>
      <c r="AC264" s="473"/>
      <c r="AD264" s="473"/>
      <c r="AE264" s="473"/>
      <c r="AF264" s="473"/>
      <c r="AG264" s="473"/>
      <c r="AH264" s="473"/>
      <c r="AI264" s="473"/>
      <c r="AJ264" s="473"/>
      <c r="AK264" s="473"/>
      <c r="AL264" s="473"/>
      <c r="AM264" s="473"/>
      <c r="AN264" s="473"/>
      <c r="AO264" s="473"/>
      <c r="AP264" s="473"/>
      <c r="AQ264" s="473"/>
      <c r="AR264" s="473"/>
      <c r="AS264" s="473"/>
      <c r="AT264" s="476"/>
      <c r="AU264" s="476"/>
      <c r="AV264" s="476"/>
      <c r="AW264" s="476"/>
      <c r="AX264" s="476"/>
    </row>
    <row collapsed="false" customFormat="false" customHeight="true" hidden="false" ht="12.6" outlineLevel="0" r="265">
      <c r="A265" s="470" t="s">
        <v>539</v>
      </c>
      <c r="B265" s="439"/>
      <c r="C265" s="439"/>
      <c r="D265" s="439"/>
      <c r="E265" s="439"/>
      <c r="F265" s="439"/>
      <c r="G265" s="439"/>
      <c r="H265" s="473"/>
      <c r="I265" s="473"/>
      <c r="J265" s="473"/>
      <c r="K265" s="473"/>
      <c r="L265" s="473"/>
      <c r="M265" s="473"/>
      <c r="N265" s="473"/>
      <c r="O265" s="473"/>
      <c r="P265" s="473"/>
      <c r="Q265" s="473"/>
      <c r="R265" s="473"/>
      <c r="S265" s="473"/>
      <c r="T265" s="473"/>
      <c r="U265" s="473"/>
      <c r="V265" s="473"/>
      <c r="W265" s="473"/>
      <c r="X265" s="473"/>
      <c r="Y265" s="473"/>
      <c r="Z265" s="473"/>
      <c r="AA265" s="473"/>
      <c r="AB265" s="473"/>
      <c r="AC265" s="473"/>
      <c r="AD265" s="473"/>
      <c r="AE265" s="473"/>
      <c r="AF265" s="473"/>
      <c r="AG265" s="473"/>
      <c r="AH265" s="473"/>
      <c r="AI265" s="473"/>
      <c r="AJ265" s="473"/>
      <c r="AK265" s="473"/>
      <c r="AL265" s="473"/>
      <c r="AM265" s="473"/>
      <c r="AN265" s="473"/>
      <c r="AO265" s="473"/>
      <c r="AP265" s="473"/>
      <c r="AQ265" s="473"/>
      <c r="AR265" s="473"/>
      <c r="AS265" s="473"/>
      <c r="AT265" s="476"/>
      <c r="AU265" s="476"/>
      <c r="AV265" s="476"/>
      <c r="AW265" s="476"/>
      <c r="AX265" s="476"/>
    </row>
    <row collapsed="false" customFormat="false" customHeight="true" hidden="false" ht="12.6" outlineLevel="0" r="266">
      <c r="A266" s="430" t="s">
        <v>493</v>
      </c>
      <c r="B266" s="430"/>
      <c r="C266" s="430"/>
      <c r="D266" s="430"/>
      <c r="E266" s="430"/>
      <c r="F266" s="430"/>
      <c r="G266" s="430"/>
      <c r="H266" s="480"/>
      <c r="I266" s="480"/>
      <c r="J266" s="480"/>
      <c r="K266" s="480"/>
      <c r="L266" s="480"/>
      <c r="M266" s="480"/>
      <c r="N266" s="480"/>
      <c r="O266" s="480"/>
      <c r="P266" s="480"/>
      <c r="Q266" s="480"/>
      <c r="R266" s="502"/>
      <c r="S266" s="502"/>
      <c r="T266" s="502"/>
      <c r="U266" s="502"/>
      <c r="V266" s="502"/>
      <c r="W266" s="502"/>
      <c r="X266" s="502"/>
      <c r="Y266" s="502"/>
      <c r="Z266" s="502"/>
      <c r="AA266" s="502"/>
      <c r="AB266" s="502"/>
      <c r="AC266" s="502"/>
      <c r="AD266" s="502"/>
      <c r="AE266" s="502"/>
      <c r="AF266" s="502"/>
      <c r="AG266" s="502"/>
      <c r="AH266" s="502"/>
      <c r="AI266" s="502"/>
      <c r="AJ266" s="502"/>
      <c r="AK266" s="502"/>
      <c r="AL266" s="502"/>
      <c r="AM266" s="502"/>
      <c r="AN266" s="502"/>
      <c r="AO266" s="502"/>
      <c r="AP266" s="502"/>
      <c r="AQ266" s="502"/>
      <c r="AR266" s="502"/>
      <c r="AS266" s="502"/>
      <c r="AT266" s="502"/>
      <c r="AU266" s="502"/>
      <c r="AV266" s="502"/>
      <c r="AW266" s="502"/>
      <c r="AX266" s="500"/>
    </row>
    <row collapsed="false" customFormat="false" customHeight="true" hidden="false" ht="12.6" outlineLevel="0" r="267">
      <c r="A267" s="454" t="s">
        <v>536</v>
      </c>
      <c r="B267" s="436"/>
      <c r="C267" s="436"/>
      <c r="D267" s="436"/>
      <c r="E267" s="436"/>
      <c r="F267" s="436"/>
      <c r="G267" s="437"/>
      <c r="H267" s="466" t="n">
        <v>2492</v>
      </c>
      <c r="I267" s="466"/>
      <c r="J267" s="466"/>
      <c r="K267" s="466"/>
      <c r="L267" s="466"/>
      <c r="M267" s="466" t="n">
        <f aca="false">PV4!M47</f>
        <v>0</v>
      </c>
      <c r="N267" s="466"/>
      <c r="O267" s="466"/>
      <c r="P267" s="466"/>
      <c r="Q267" s="466"/>
      <c r="R267" s="466"/>
      <c r="S267" s="466"/>
      <c r="T267" s="466"/>
      <c r="U267" s="466"/>
      <c r="V267" s="466"/>
      <c r="W267" s="466" t="n">
        <f aca="false">PV3!W104</f>
        <v>0</v>
      </c>
      <c r="X267" s="466"/>
      <c r="Y267" s="466"/>
      <c r="Z267" s="466"/>
      <c r="AA267" s="466"/>
      <c r="AB267" s="466"/>
      <c r="AC267" s="466"/>
      <c r="AD267" s="466"/>
      <c r="AE267" s="466"/>
      <c r="AF267" s="466"/>
      <c r="AG267" s="466" t="n">
        <f aca="false">PV3!AG104</f>
        <v>0</v>
      </c>
      <c r="AH267" s="466"/>
      <c r="AI267" s="466"/>
      <c r="AJ267" s="466"/>
      <c r="AK267" s="466"/>
      <c r="AL267" s="466"/>
      <c r="AM267" s="466"/>
      <c r="AN267" s="466"/>
      <c r="AO267" s="466" t="n">
        <f aca="false">PV3!AO104</f>
        <v>0</v>
      </c>
      <c r="AP267" s="466"/>
      <c r="AQ267" s="466"/>
      <c r="AR267" s="466"/>
      <c r="AS267" s="466"/>
      <c r="AT267" s="466" t="n">
        <v>2492</v>
      </c>
      <c r="AU267" s="466"/>
      <c r="AV267" s="466"/>
      <c r="AW267" s="466"/>
      <c r="AX267" s="466"/>
    </row>
    <row collapsed="false" customFormat="false" customHeight="true" hidden="false" ht="12.6" outlineLevel="0" r="268">
      <c r="A268" s="458" t="s">
        <v>537</v>
      </c>
      <c r="B268" s="408"/>
      <c r="C268" s="408"/>
      <c r="D268" s="408"/>
      <c r="E268" s="408"/>
      <c r="F268" s="408"/>
      <c r="G268" s="463"/>
      <c r="H268" s="466"/>
      <c r="I268" s="466"/>
      <c r="J268" s="466"/>
      <c r="K268" s="466"/>
      <c r="L268" s="466"/>
      <c r="M268" s="466"/>
      <c r="N268" s="466"/>
      <c r="O268" s="466"/>
      <c r="P268" s="466"/>
      <c r="Q268" s="466"/>
      <c r="R268" s="466"/>
      <c r="S268" s="466"/>
      <c r="T268" s="466"/>
      <c r="U268" s="466"/>
      <c r="V268" s="466"/>
      <c r="W268" s="466"/>
      <c r="X268" s="466"/>
      <c r="Y268" s="466"/>
      <c r="Z268" s="466"/>
      <c r="AA268" s="466"/>
      <c r="AB268" s="466"/>
      <c r="AC268" s="466"/>
      <c r="AD268" s="466"/>
      <c r="AE268" s="466"/>
      <c r="AF268" s="466"/>
      <c r="AG268" s="466"/>
      <c r="AH268" s="466"/>
      <c r="AI268" s="466"/>
      <c r="AJ268" s="466"/>
      <c r="AK268" s="466"/>
      <c r="AL268" s="466"/>
      <c r="AM268" s="466"/>
      <c r="AN268" s="466"/>
      <c r="AO268" s="466"/>
      <c r="AP268" s="466"/>
      <c r="AQ268" s="466"/>
      <c r="AR268" s="466"/>
      <c r="AS268" s="466"/>
      <c r="AT268" s="466"/>
      <c r="AU268" s="466"/>
      <c r="AV268" s="466"/>
      <c r="AW268" s="466"/>
      <c r="AX268" s="466"/>
    </row>
    <row collapsed="false" customFormat="false" customHeight="true" hidden="false" ht="12.6" outlineLevel="0" r="269">
      <c r="A269" s="458" t="s">
        <v>538</v>
      </c>
      <c r="B269" s="408"/>
      <c r="C269" s="408"/>
      <c r="D269" s="408"/>
      <c r="E269" s="408"/>
      <c r="F269" s="408"/>
      <c r="G269" s="463"/>
      <c r="H269" s="466"/>
      <c r="I269" s="466"/>
      <c r="J269" s="466"/>
      <c r="K269" s="466"/>
      <c r="L269" s="466"/>
      <c r="M269" s="466"/>
      <c r="N269" s="466"/>
      <c r="O269" s="466"/>
      <c r="P269" s="466"/>
      <c r="Q269" s="466"/>
      <c r="R269" s="466"/>
      <c r="S269" s="466"/>
      <c r="T269" s="466"/>
      <c r="U269" s="466"/>
      <c r="V269" s="466"/>
      <c r="W269" s="466"/>
      <c r="X269" s="466"/>
      <c r="Y269" s="466"/>
      <c r="Z269" s="466"/>
      <c r="AA269" s="466"/>
      <c r="AB269" s="466"/>
      <c r="AC269" s="466"/>
      <c r="AD269" s="466"/>
      <c r="AE269" s="466"/>
      <c r="AF269" s="466"/>
      <c r="AG269" s="466"/>
      <c r="AH269" s="466"/>
      <c r="AI269" s="466"/>
      <c r="AJ269" s="466"/>
      <c r="AK269" s="466"/>
      <c r="AL269" s="466"/>
      <c r="AM269" s="466"/>
      <c r="AN269" s="466"/>
      <c r="AO269" s="466"/>
      <c r="AP269" s="466"/>
      <c r="AQ269" s="466"/>
      <c r="AR269" s="466"/>
      <c r="AS269" s="466"/>
      <c r="AT269" s="466"/>
      <c r="AU269" s="466"/>
      <c r="AV269" s="466"/>
      <c r="AW269" s="466"/>
      <c r="AX269" s="466"/>
    </row>
    <row collapsed="false" customFormat="false" customHeight="true" hidden="false" ht="12.6" outlineLevel="0" r="270">
      <c r="A270" s="470" t="s">
        <v>539</v>
      </c>
      <c r="B270" s="439"/>
      <c r="C270" s="439"/>
      <c r="D270" s="439"/>
      <c r="E270" s="439"/>
      <c r="F270" s="439"/>
      <c r="G270" s="440"/>
      <c r="H270" s="466"/>
      <c r="I270" s="466"/>
      <c r="J270" s="466"/>
      <c r="K270" s="466"/>
      <c r="L270" s="466"/>
      <c r="M270" s="466"/>
      <c r="N270" s="466"/>
      <c r="O270" s="466"/>
      <c r="P270" s="466"/>
      <c r="Q270" s="466"/>
      <c r="R270" s="466"/>
      <c r="S270" s="466"/>
      <c r="T270" s="466"/>
      <c r="U270" s="466"/>
      <c r="V270" s="466"/>
      <c r="W270" s="466"/>
      <c r="X270" s="466"/>
      <c r="Y270" s="466"/>
      <c r="Z270" s="466"/>
      <c r="AA270" s="466"/>
      <c r="AB270" s="466"/>
      <c r="AC270" s="466"/>
      <c r="AD270" s="466"/>
      <c r="AE270" s="466"/>
      <c r="AF270" s="466"/>
      <c r="AG270" s="466"/>
      <c r="AH270" s="466"/>
      <c r="AI270" s="466"/>
      <c r="AJ270" s="466"/>
      <c r="AK270" s="466"/>
      <c r="AL270" s="466"/>
      <c r="AM270" s="466"/>
      <c r="AN270" s="466"/>
      <c r="AO270" s="466"/>
      <c r="AP270" s="466"/>
      <c r="AQ270" s="466"/>
      <c r="AR270" s="466"/>
      <c r="AS270" s="466"/>
      <c r="AT270" s="466"/>
      <c r="AU270" s="466"/>
      <c r="AV270" s="466"/>
      <c r="AW270" s="466"/>
      <c r="AX270" s="466"/>
    </row>
    <row collapsed="false" customFormat="false" customHeight="true" hidden="false" ht="12.6" outlineLevel="0" r="271">
      <c r="A271" s="458" t="s">
        <v>490</v>
      </c>
      <c r="B271" s="408"/>
      <c r="C271" s="408"/>
      <c r="D271" s="408"/>
      <c r="E271" s="408"/>
      <c r="F271" s="408"/>
      <c r="G271" s="408"/>
      <c r="H271" s="466" t="n">
        <v>2492</v>
      </c>
      <c r="I271" s="466"/>
      <c r="J271" s="466"/>
      <c r="K271" s="466"/>
      <c r="L271" s="466"/>
      <c r="M271" s="466" t="n">
        <f aca="false">PV4!M51</f>
        <v>0</v>
      </c>
      <c r="N271" s="466"/>
      <c r="O271" s="466"/>
      <c r="P271" s="466"/>
      <c r="Q271" s="466"/>
      <c r="R271" s="466"/>
      <c r="S271" s="466"/>
      <c r="T271" s="466"/>
      <c r="U271" s="466"/>
      <c r="V271" s="466"/>
      <c r="W271" s="466" t="n">
        <f aca="false">PV3!W108</f>
        <v>0</v>
      </c>
      <c r="X271" s="466"/>
      <c r="Y271" s="466"/>
      <c r="Z271" s="466"/>
      <c r="AA271" s="466"/>
      <c r="AB271" s="466"/>
      <c r="AC271" s="466"/>
      <c r="AD271" s="466"/>
      <c r="AE271" s="466"/>
      <c r="AF271" s="466"/>
      <c r="AG271" s="466" t="n">
        <f aca="false">PV3!AG108</f>
        <v>0</v>
      </c>
      <c r="AH271" s="466"/>
      <c r="AI271" s="466"/>
      <c r="AJ271" s="466"/>
      <c r="AK271" s="466" t="n">
        <f aca="false">PV3!AK108</f>
        <v>0</v>
      </c>
      <c r="AL271" s="466"/>
      <c r="AM271" s="466"/>
      <c r="AN271" s="466"/>
      <c r="AO271" s="466" t="n">
        <f aca="false">PV3!AO108</f>
        <v>0</v>
      </c>
      <c r="AP271" s="466"/>
      <c r="AQ271" s="466"/>
      <c r="AR271" s="466"/>
      <c r="AS271" s="466"/>
      <c r="AT271" s="466" t="n">
        <v>2492</v>
      </c>
      <c r="AU271" s="466"/>
      <c r="AV271" s="466"/>
      <c r="AW271" s="466"/>
      <c r="AX271" s="466"/>
    </row>
    <row collapsed="false" customFormat="false" customHeight="true" hidden="false" ht="12.6" outlineLevel="0" r="272">
      <c r="A272" s="458" t="s">
        <v>538</v>
      </c>
      <c r="B272" s="408"/>
      <c r="C272" s="408"/>
      <c r="D272" s="408"/>
      <c r="E272" s="408"/>
      <c r="F272" s="408"/>
      <c r="G272" s="408"/>
      <c r="H272" s="466"/>
      <c r="I272" s="466"/>
      <c r="J272" s="466"/>
      <c r="K272" s="466"/>
      <c r="L272" s="466"/>
      <c r="M272" s="466"/>
      <c r="N272" s="466"/>
      <c r="O272" s="466"/>
      <c r="P272" s="466"/>
      <c r="Q272" s="466"/>
      <c r="R272" s="466"/>
      <c r="S272" s="466"/>
      <c r="T272" s="466"/>
      <c r="U272" s="466"/>
      <c r="V272" s="466"/>
      <c r="W272" s="466"/>
      <c r="X272" s="466"/>
      <c r="Y272" s="466"/>
      <c r="Z272" s="466"/>
      <c r="AA272" s="466"/>
      <c r="AB272" s="466"/>
      <c r="AC272" s="466"/>
      <c r="AD272" s="466"/>
      <c r="AE272" s="466"/>
      <c r="AF272" s="466"/>
      <c r="AG272" s="466"/>
      <c r="AH272" s="466"/>
      <c r="AI272" s="466"/>
      <c r="AJ272" s="466"/>
      <c r="AK272" s="466"/>
      <c r="AL272" s="466"/>
      <c r="AM272" s="466"/>
      <c r="AN272" s="466"/>
      <c r="AO272" s="466"/>
      <c r="AP272" s="466"/>
      <c r="AQ272" s="466"/>
      <c r="AR272" s="466"/>
      <c r="AS272" s="466"/>
      <c r="AT272" s="466"/>
      <c r="AU272" s="466"/>
      <c r="AV272" s="466"/>
      <c r="AW272" s="466"/>
      <c r="AX272" s="466"/>
    </row>
    <row collapsed="false" customFormat="false" customHeight="true" hidden="false" ht="12.6" outlineLevel="0" r="273">
      <c r="A273" s="470" t="s">
        <v>539</v>
      </c>
      <c r="B273" s="439"/>
      <c r="C273" s="439"/>
      <c r="D273" s="439"/>
      <c r="E273" s="439"/>
      <c r="F273" s="439"/>
      <c r="G273" s="439"/>
      <c r="H273" s="466"/>
      <c r="I273" s="466"/>
      <c r="J273" s="466"/>
      <c r="K273" s="466"/>
      <c r="L273" s="466"/>
      <c r="M273" s="466"/>
      <c r="N273" s="466"/>
      <c r="O273" s="466"/>
      <c r="P273" s="466"/>
      <c r="Q273" s="466"/>
      <c r="R273" s="466"/>
      <c r="S273" s="466"/>
      <c r="T273" s="466"/>
      <c r="U273" s="466"/>
      <c r="V273" s="466"/>
      <c r="W273" s="466"/>
      <c r="X273" s="466"/>
      <c r="Y273" s="466"/>
      <c r="Z273" s="466"/>
      <c r="AA273" s="466"/>
      <c r="AB273" s="466"/>
      <c r="AC273" s="466"/>
      <c r="AD273" s="466"/>
      <c r="AE273" s="466"/>
      <c r="AF273" s="466"/>
      <c r="AG273" s="466"/>
      <c r="AH273" s="466"/>
      <c r="AI273" s="466"/>
      <c r="AJ273" s="466"/>
      <c r="AK273" s="466"/>
      <c r="AL273" s="466"/>
      <c r="AM273" s="466"/>
      <c r="AN273" s="466"/>
      <c r="AO273" s="466"/>
      <c r="AP273" s="466"/>
      <c r="AQ273" s="466"/>
      <c r="AR273" s="466"/>
      <c r="AS273" s="466"/>
      <c r="AT273" s="466"/>
      <c r="AU273" s="466"/>
      <c r="AV273" s="466"/>
      <c r="AW273" s="466"/>
      <c r="AX273" s="466"/>
    </row>
    <row collapsed="false" customFormat="false" customHeight="true" hidden="false" ht="12.6" outlineLevel="0" r="274">
      <c r="A274" s="425" t="s">
        <v>540</v>
      </c>
    </row>
    <row collapsed="false" customFormat="false" customHeight="true" hidden="false" ht="12.6" outlineLevel="0" r="275">
      <c r="A275" s="493"/>
      <c r="B275" s="493"/>
      <c r="C275" s="493"/>
      <c r="D275" s="493"/>
      <c r="E275" s="493"/>
      <c r="F275" s="493"/>
      <c r="G275" s="493"/>
      <c r="H275" s="493"/>
      <c r="I275" s="493"/>
      <c r="J275" s="493"/>
      <c r="K275" s="493"/>
      <c r="L275" s="493"/>
      <c r="M275" s="493"/>
      <c r="N275" s="493"/>
      <c r="O275" s="493"/>
      <c r="P275" s="493"/>
      <c r="Q275" s="493"/>
      <c r="R275" s="493"/>
      <c r="S275" s="493"/>
      <c r="T275" s="493"/>
      <c r="U275" s="493"/>
      <c r="V275" s="493"/>
      <c r="W275" s="493"/>
      <c r="X275" s="493"/>
      <c r="Y275" s="493"/>
      <c r="Z275" s="493"/>
      <c r="AA275" s="493"/>
      <c r="AB275" s="493"/>
      <c r="AC275" s="493"/>
      <c r="AD275" s="493"/>
      <c r="AE275" s="493"/>
      <c r="AF275" s="493"/>
      <c r="AG275" s="493"/>
      <c r="AH275" s="493"/>
      <c r="AI275" s="493"/>
      <c r="AJ275" s="493"/>
      <c r="AK275" s="493"/>
      <c r="AL275" s="493"/>
      <c r="AM275" s="493"/>
      <c r="AN275" s="493"/>
      <c r="AO275" s="493"/>
      <c r="AP275" s="493"/>
      <c r="AQ275" s="493"/>
      <c r="AR275" s="493"/>
      <c r="AS275" s="493"/>
      <c r="AT275" s="493"/>
      <c r="AU275" s="493"/>
      <c r="AV275" s="493"/>
      <c r="AW275" s="493"/>
      <c r="AX275" s="493"/>
      <c r="AY275" s="493"/>
      <c r="AZ275" s="493"/>
      <c r="BA275" s="493"/>
      <c r="BB275" s="493"/>
    </row>
    <row collapsed="false" customFormat="false" customHeight="true" hidden="false" ht="12.6" outlineLevel="0" r="276">
      <c r="A276" s="493"/>
      <c r="B276" s="493"/>
      <c r="C276" s="493"/>
      <c r="D276" s="493"/>
      <c r="E276" s="493"/>
      <c r="F276" s="493"/>
      <c r="G276" s="493"/>
      <c r="H276" s="493"/>
      <c r="I276" s="493"/>
      <c r="J276" s="493"/>
      <c r="K276" s="493"/>
      <c r="L276" s="493"/>
      <c r="M276" s="493"/>
      <c r="N276" s="493"/>
      <c r="O276" s="493"/>
      <c r="P276" s="493"/>
      <c r="Q276" s="493"/>
      <c r="R276" s="493"/>
      <c r="S276" s="493"/>
      <c r="T276" s="493"/>
      <c r="U276" s="493"/>
      <c r="V276" s="493"/>
      <c r="W276" s="493"/>
      <c r="X276" s="493"/>
      <c r="Y276" s="493"/>
      <c r="Z276" s="493"/>
      <c r="AA276" s="493"/>
      <c r="AB276" s="493"/>
      <c r="AC276" s="493"/>
      <c r="AD276" s="493"/>
      <c r="AE276" s="493"/>
      <c r="AF276" s="493"/>
      <c r="AG276" s="493"/>
      <c r="AH276" s="493"/>
      <c r="AI276" s="493"/>
      <c r="AJ276" s="493"/>
      <c r="AK276" s="493"/>
      <c r="AL276" s="493"/>
      <c r="AM276" s="493"/>
      <c r="AN276" s="493"/>
      <c r="AO276" s="493"/>
      <c r="AP276" s="493"/>
      <c r="AQ276" s="493"/>
      <c r="AR276" s="493"/>
      <c r="AS276" s="493"/>
      <c r="AT276" s="493"/>
      <c r="AU276" s="493"/>
      <c r="AV276" s="493"/>
      <c r="AW276" s="493"/>
      <c r="AX276" s="493"/>
      <c r="AY276" s="493"/>
      <c r="AZ276" s="493"/>
      <c r="BA276" s="493"/>
      <c r="BB276" s="493"/>
    </row>
    <row collapsed="false" customFormat="false" customHeight="true" hidden="false" ht="12.6" outlineLevel="0" r="277">
      <c r="A277" s="408" t="s">
        <v>50</v>
      </c>
    </row>
    <row collapsed="false" customFormat="false" customHeight="true" hidden="false" ht="12.6" outlineLevel="0" r="278">
      <c r="A278" s="408" t="s">
        <v>420</v>
      </c>
      <c r="B278" s="409"/>
      <c r="C278" s="410" t="str">
        <f aca="false">$C$2</f>
        <v>Agro-eko Lovinobaňa, s.r.o.</v>
      </c>
      <c r="D278" s="410"/>
      <c r="E278" s="410"/>
      <c r="F278" s="410"/>
      <c r="G278" s="410"/>
      <c r="H278" s="410"/>
      <c r="I278" s="410"/>
      <c r="J278" s="410"/>
      <c r="K278" s="410"/>
      <c r="L278" s="410"/>
      <c r="M278" s="410"/>
      <c r="N278" s="410"/>
      <c r="O278" s="410"/>
      <c r="P278" s="410"/>
      <c r="Q278" s="410"/>
      <c r="R278" s="410"/>
      <c r="S278" s="410"/>
      <c r="T278" s="410"/>
      <c r="U278" s="410"/>
      <c r="V278" s="410"/>
      <c r="W278" s="410"/>
      <c r="X278" s="410"/>
      <c r="Y278" s="410"/>
      <c r="Z278" s="410"/>
      <c r="AB278" s="89" t="s">
        <v>28</v>
      </c>
      <c r="AD278" s="411" t="n">
        <f aca="false">$AD$2</f>
        <v>43979971</v>
      </c>
      <c r="AE278" s="411"/>
      <c r="AF278" s="411"/>
      <c r="AG278" s="411"/>
      <c r="AH278" s="411"/>
      <c r="AI278" s="411"/>
      <c r="AJ278" s="411"/>
      <c r="AK278" s="411"/>
      <c r="AL278" s="89" t="s">
        <v>29</v>
      </c>
      <c r="AN278" s="412" t="str">
        <f aca="false">$AN$2</f>
        <v>2022534844</v>
      </c>
      <c r="AO278" s="412"/>
      <c r="AP278" s="412"/>
      <c r="AQ278" s="412"/>
      <c r="AR278" s="412"/>
      <c r="AS278" s="412"/>
      <c r="AT278" s="412"/>
      <c r="AU278" s="412"/>
      <c r="AV278" s="412"/>
      <c r="AW278" s="412"/>
      <c r="AX278" s="412"/>
      <c r="AY278" s="412"/>
      <c r="AZ278" s="412"/>
      <c r="BA278" s="412"/>
      <c r="BB278" s="412"/>
    </row>
    <row collapsed="false" customFormat="false" customHeight="true" hidden="false" ht="12.6" outlineLevel="0" r="279">
      <c r="A279" s="494"/>
      <c r="B279" s="494"/>
      <c r="C279" s="494"/>
      <c r="D279" s="494"/>
      <c r="E279" s="494"/>
      <c r="F279" s="494"/>
      <c r="G279" s="494"/>
      <c r="H279" s="494"/>
      <c r="I279" s="494"/>
      <c r="J279" s="494"/>
      <c r="K279" s="494"/>
      <c r="L279" s="494"/>
      <c r="M279" s="494"/>
      <c r="N279" s="494"/>
      <c r="O279" s="494"/>
      <c r="P279" s="494"/>
      <c r="Q279" s="494"/>
      <c r="R279" s="494"/>
      <c r="S279" s="494"/>
      <c r="T279" s="494"/>
      <c r="U279" s="494"/>
      <c r="V279" s="494"/>
      <c r="W279" s="494"/>
      <c r="X279" s="494"/>
      <c r="Y279" s="494"/>
      <c r="Z279" s="494"/>
      <c r="AA279" s="494"/>
      <c r="AB279" s="494"/>
      <c r="AC279" s="494"/>
      <c r="AD279" s="494"/>
      <c r="AE279" s="494"/>
      <c r="AF279" s="494"/>
      <c r="AG279" s="494"/>
      <c r="AH279" s="494"/>
      <c r="AI279" s="494"/>
      <c r="AJ279" s="494"/>
      <c r="AK279" s="494"/>
      <c r="AL279" s="494"/>
      <c r="AM279" s="494"/>
      <c r="AN279" s="494"/>
      <c r="AO279" s="494"/>
      <c r="AP279" s="494"/>
      <c r="AQ279" s="494"/>
      <c r="AR279" s="494"/>
      <c r="AS279" s="494"/>
      <c r="AT279" s="494"/>
      <c r="AU279" s="494"/>
      <c r="AV279" s="494"/>
      <c r="AW279" s="494"/>
      <c r="AX279" s="494"/>
      <c r="AY279" s="494"/>
      <c r="AZ279" s="494"/>
      <c r="BA279" s="494"/>
      <c r="BB279" s="494"/>
    </row>
    <row collapsed="false" customFormat="false" customHeight="true" hidden="false" ht="12.6" outlineLevel="0" r="280">
      <c r="A280" s="425" t="s">
        <v>541</v>
      </c>
    </row>
    <row collapsed="false" customFormat="false" customHeight="true" hidden="false" ht="12.6" outlineLevel="0" r="281">
      <c r="A281" s="426" t="s">
        <v>542</v>
      </c>
      <c r="B281" s="426"/>
      <c r="C281" s="426"/>
      <c r="D281" s="426"/>
      <c r="E281" s="426"/>
      <c r="F281" s="426"/>
      <c r="G281" s="426"/>
      <c r="H281" s="426"/>
      <c r="I281" s="426"/>
      <c r="J281" s="426"/>
      <c r="K281" s="426"/>
      <c r="L281" s="426"/>
      <c r="M281" s="426"/>
      <c r="N281" s="426"/>
      <c r="O281" s="426"/>
      <c r="P281" s="426"/>
      <c r="Q281" s="426"/>
      <c r="R281" s="426"/>
      <c r="S281" s="426"/>
      <c r="T281" s="426"/>
      <c r="U281" s="426"/>
      <c r="V281" s="426"/>
      <c r="W281" s="426"/>
      <c r="X281" s="426"/>
      <c r="Y281" s="426"/>
      <c r="Z281" s="426"/>
      <c r="AA281" s="426"/>
      <c r="AB281" s="426"/>
      <c r="AC281" s="426"/>
      <c r="AD281" s="426"/>
      <c r="AE281" s="426"/>
      <c r="AF281" s="426"/>
      <c r="AG281" s="426"/>
      <c r="AH281" s="427" t="s">
        <v>499</v>
      </c>
      <c r="AI281" s="427"/>
      <c r="AJ281" s="427"/>
      <c r="AK281" s="427"/>
      <c r="AL281" s="427"/>
      <c r="AM281" s="427"/>
      <c r="AN281" s="427"/>
      <c r="AO281" s="427"/>
      <c r="AP281" s="427"/>
      <c r="AQ281" s="427"/>
      <c r="AR281" s="427"/>
      <c r="AS281" s="427"/>
      <c r="AT281" s="427"/>
      <c r="AU281" s="427"/>
      <c r="AV281" s="427"/>
      <c r="AW281" s="427"/>
      <c r="AX281" s="427"/>
      <c r="AY281" s="427"/>
      <c r="AZ281" s="427"/>
      <c r="BA281" s="427"/>
      <c r="BB281" s="427"/>
    </row>
    <row collapsed="false" customFormat="false" customHeight="true" hidden="false" ht="12.6" outlineLevel="0" r="282">
      <c r="A282" s="426"/>
      <c r="B282" s="426"/>
      <c r="C282" s="426"/>
      <c r="D282" s="426"/>
      <c r="E282" s="426"/>
      <c r="F282" s="426"/>
      <c r="G282" s="426"/>
      <c r="H282" s="426"/>
      <c r="I282" s="426"/>
      <c r="J282" s="426"/>
      <c r="K282" s="426"/>
      <c r="L282" s="426"/>
      <c r="M282" s="426"/>
      <c r="N282" s="426"/>
      <c r="O282" s="426"/>
      <c r="P282" s="426"/>
      <c r="Q282" s="426"/>
      <c r="R282" s="426"/>
      <c r="S282" s="426"/>
      <c r="T282" s="426"/>
      <c r="U282" s="426"/>
      <c r="V282" s="426"/>
      <c r="W282" s="426"/>
      <c r="X282" s="426"/>
      <c r="Y282" s="426"/>
      <c r="Z282" s="426"/>
      <c r="AA282" s="426"/>
      <c r="AB282" s="426"/>
      <c r="AC282" s="426"/>
      <c r="AD282" s="426"/>
      <c r="AE282" s="426"/>
      <c r="AF282" s="426"/>
      <c r="AG282" s="426"/>
      <c r="AH282" s="459" t="s">
        <v>500</v>
      </c>
      <c r="AI282" s="459"/>
      <c r="AJ282" s="459"/>
      <c r="AK282" s="459"/>
      <c r="AL282" s="459"/>
      <c r="AM282" s="459"/>
      <c r="AN282" s="459"/>
      <c r="AO282" s="459"/>
      <c r="AP282" s="459"/>
      <c r="AQ282" s="459"/>
      <c r="AR282" s="459"/>
      <c r="AS282" s="459"/>
      <c r="AT282" s="459"/>
      <c r="AU282" s="459"/>
      <c r="AV282" s="459"/>
      <c r="AW282" s="459"/>
      <c r="AX282" s="459"/>
      <c r="AY282" s="459"/>
      <c r="AZ282" s="459"/>
      <c r="BA282" s="459"/>
      <c r="BB282" s="459"/>
    </row>
    <row collapsed="false" customFormat="false" customHeight="true" hidden="false" ht="12.6" outlineLevel="0" r="283">
      <c r="A283" s="429" t="s">
        <v>543</v>
      </c>
      <c r="B283" s="430"/>
      <c r="C283" s="430"/>
      <c r="D283" s="430"/>
      <c r="E283" s="430"/>
      <c r="F283" s="430"/>
      <c r="G283" s="430"/>
      <c r="H283" s="430"/>
      <c r="I283" s="430"/>
      <c r="J283" s="430"/>
      <c r="K283" s="430"/>
      <c r="L283" s="430"/>
      <c r="M283" s="430"/>
      <c r="N283" s="430"/>
      <c r="O283" s="430"/>
      <c r="P283" s="430"/>
      <c r="Q283" s="430"/>
      <c r="R283" s="430"/>
      <c r="S283" s="430"/>
      <c r="T283" s="430"/>
      <c r="U283" s="430"/>
      <c r="V283" s="430"/>
      <c r="W283" s="430"/>
      <c r="X283" s="430"/>
      <c r="Y283" s="430"/>
      <c r="Z283" s="430"/>
      <c r="AA283" s="430"/>
      <c r="AB283" s="430"/>
      <c r="AC283" s="430"/>
      <c r="AD283" s="430"/>
      <c r="AE283" s="430"/>
      <c r="AF283" s="430"/>
      <c r="AG283" s="430"/>
      <c r="AH283" s="503"/>
      <c r="AI283" s="503"/>
      <c r="AJ283" s="503"/>
      <c r="AK283" s="503"/>
      <c r="AL283" s="503"/>
      <c r="AM283" s="503"/>
      <c r="AN283" s="503"/>
      <c r="AO283" s="503"/>
      <c r="AP283" s="503"/>
      <c r="AQ283" s="503"/>
      <c r="AR283" s="503"/>
      <c r="AS283" s="503"/>
      <c r="AT283" s="503"/>
      <c r="AU283" s="503"/>
      <c r="AV283" s="503"/>
      <c r="AW283" s="503"/>
      <c r="AX283" s="503"/>
      <c r="AY283" s="503"/>
      <c r="AZ283" s="503"/>
      <c r="BA283" s="503"/>
      <c r="BB283" s="503"/>
    </row>
    <row collapsed="false" customFormat="false" customHeight="true" hidden="false" ht="12.6" outlineLevel="0" r="284">
      <c r="A284" s="414" t="s">
        <v>544</v>
      </c>
      <c r="B284" s="408"/>
      <c r="C284" s="408"/>
      <c r="D284" s="408"/>
      <c r="E284" s="408"/>
      <c r="F284" s="408"/>
      <c r="G284" s="408"/>
      <c r="H284" s="408"/>
      <c r="I284" s="408"/>
      <c r="J284" s="408"/>
      <c r="K284" s="408"/>
      <c r="L284" s="408"/>
      <c r="M284" s="408"/>
      <c r="N284" s="408"/>
      <c r="O284" s="408"/>
      <c r="P284" s="408"/>
      <c r="Q284" s="408"/>
      <c r="R284" s="408"/>
      <c r="S284" s="408"/>
      <c r="T284" s="408"/>
      <c r="U284" s="408"/>
      <c r="V284" s="408"/>
      <c r="W284" s="408"/>
      <c r="X284" s="408"/>
      <c r="Y284" s="408"/>
      <c r="Z284" s="408"/>
      <c r="AA284" s="408"/>
      <c r="AB284" s="408"/>
      <c r="AC284" s="408"/>
      <c r="AD284" s="408"/>
      <c r="AE284" s="408"/>
      <c r="AF284" s="408"/>
      <c r="AG284" s="408"/>
      <c r="AH284" s="504"/>
      <c r="AI284" s="504"/>
      <c r="AJ284" s="504"/>
      <c r="AK284" s="504"/>
      <c r="AL284" s="504"/>
      <c r="AM284" s="504"/>
      <c r="AN284" s="504"/>
      <c r="AO284" s="504"/>
      <c r="AP284" s="504"/>
      <c r="AQ284" s="504"/>
      <c r="AR284" s="504"/>
      <c r="AS284" s="504"/>
      <c r="AT284" s="504"/>
      <c r="AU284" s="504"/>
      <c r="AV284" s="504"/>
      <c r="AW284" s="504"/>
      <c r="AX284" s="504"/>
      <c r="AY284" s="504"/>
      <c r="AZ284" s="504"/>
      <c r="BA284" s="504"/>
      <c r="BB284" s="504"/>
    </row>
    <row collapsed="false" customFormat="false" customHeight="true" hidden="false" ht="12.6" outlineLevel="0" r="285">
      <c r="A285" s="493"/>
      <c r="B285" s="493"/>
      <c r="C285" s="493"/>
      <c r="D285" s="493"/>
      <c r="E285" s="493"/>
      <c r="F285" s="493"/>
      <c r="G285" s="493"/>
      <c r="H285" s="493"/>
      <c r="I285" s="493"/>
      <c r="J285" s="493"/>
      <c r="K285" s="493"/>
      <c r="L285" s="493"/>
      <c r="M285" s="493"/>
      <c r="N285" s="493"/>
      <c r="O285" s="493"/>
      <c r="P285" s="493"/>
      <c r="Q285" s="493"/>
      <c r="R285" s="493"/>
      <c r="S285" s="493"/>
      <c r="T285" s="493"/>
      <c r="U285" s="493"/>
      <c r="V285" s="493"/>
      <c r="W285" s="493"/>
      <c r="X285" s="493"/>
      <c r="Y285" s="493"/>
      <c r="Z285" s="493"/>
      <c r="AA285" s="493"/>
      <c r="AB285" s="493"/>
      <c r="AC285" s="493"/>
      <c r="AD285" s="493"/>
      <c r="AE285" s="493"/>
      <c r="AF285" s="493"/>
      <c r="AG285" s="493"/>
      <c r="AH285" s="493"/>
      <c r="AI285" s="493"/>
      <c r="AJ285" s="493"/>
      <c r="AK285" s="493"/>
      <c r="AL285" s="493"/>
      <c r="AM285" s="493"/>
      <c r="AN285" s="493"/>
      <c r="AO285" s="493"/>
      <c r="AP285" s="493"/>
      <c r="AQ285" s="493"/>
      <c r="AR285" s="493"/>
      <c r="AS285" s="493"/>
      <c r="AT285" s="493"/>
      <c r="AU285" s="493"/>
      <c r="AV285" s="493"/>
      <c r="AW285" s="493"/>
      <c r="AX285" s="493"/>
      <c r="AY285" s="493"/>
      <c r="AZ285" s="493"/>
      <c r="BA285" s="493"/>
      <c r="BB285" s="493"/>
    </row>
    <row collapsed="false" customFormat="false" customHeight="true" hidden="false" ht="12.6" outlineLevel="0" r="286">
      <c r="A286" s="493"/>
      <c r="B286" s="493"/>
      <c r="C286" s="493"/>
      <c r="D286" s="493"/>
      <c r="E286" s="493"/>
      <c r="F286" s="493"/>
      <c r="G286" s="493"/>
      <c r="H286" s="493"/>
      <c r="I286" s="493"/>
      <c r="J286" s="493"/>
      <c r="K286" s="493"/>
      <c r="L286" s="493"/>
      <c r="M286" s="493"/>
      <c r="N286" s="493"/>
      <c r="O286" s="493"/>
      <c r="P286" s="493"/>
      <c r="Q286" s="493"/>
      <c r="R286" s="493"/>
      <c r="S286" s="493"/>
      <c r="T286" s="493"/>
      <c r="U286" s="493"/>
      <c r="V286" s="493"/>
      <c r="W286" s="493"/>
      <c r="X286" s="493"/>
      <c r="Y286" s="493"/>
      <c r="Z286" s="493"/>
      <c r="AA286" s="493"/>
      <c r="AB286" s="493"/>
      <c r="AC286" s="493"/>
      <c r="AD286" s="493"/>
      <c r="AE286" s="493"/>
      <c r="AF286" s="493"/>
      <c r="AG286" s="493"/>
      <c r="AH286" s="493"/>
      <c r="AI286" s="493"/>
      <c r="AJ286" s="493"/>
      <c r="AK286" s="493"/>
      <c r="AL286" s="493"/>
      <c r="AM286" s="493"/>
      <c r="AN286" s="493"/>
      <c r="AO286" s="493"/>
      <c r="AP286" s="493"/>
      <c r="AQ286" s="493"/>
      <c r="AR286" s="493"/>
      <c r="AS286" s="493"/>
      <c r="AT286" s="493"/>
      <c r="AU286" s="493"/>
      <c r="AV286" s="493"/>
      <c r="AW286" s="493"/>
      <c r="AX286" s="493"/>
      <c r="AY286" s="493"/>
      <c r="AZ286" s="493"/>
      <c r="BA286" s="493"/>
      <c r="BB286" s="493"/>
    </row>
    <row collapsed="false" customFormat="false" customHeight="true" hidden="false" ht="12.6" outlineLevel="0" r="287">
      <c r="A287" s="493"/>
      <c r="B287" s="493"/>
      <c r="C287" s="493"/>
      <c r="D287" s="493"/>
      <c r="E287" s="493"/>
      <c r="F287" s="493"/>
      <c r="G287" s="493"/>
      <c r="H287" s="493"/>
      <c r="I287" s="493"/>
      <c r="J287" s="493"/>
      <c r="K287" s="493"/>
      <c r="L287" s="493"/>
      <c r="M287" s="493"/>
      <c r="N287" s="493"/>
      <c r="O287" s="493"/>
      <c r="P287" s="493"/>
      <c r="Q287" s="493"/>
      <c r="R287" s="493"/>
      <c r="S287" s="493"/>
      <c r="T287" s="493"/>
      <c r="U287" s="493"/>
      <c r="V287" s="493"/>
      <c r="W287" s="493"/>
      <c r="X287" s="493"/>
      <c r="Y287" s="493"/>
      <c r="Z287" s="493"/>
      <c r="AA287" s="493"/>
      <c r="AB287" s="493"/>
      <c r="AC287" s="493"/>
      <c r="AD287" s="493"/>
      <c r="AE287" s="493"/>
      <c r="AF287" s="493"/>
      <c r="AG287" s="493"/>
      <c r="AH287" s="493"/>
      <c r="AI287" s="493"/>
      <c r="AJ287" s="493"/>
      <c r="AK287" s="493"/>
      <c r="AL287" s="493"/>
      <c r="AM287" s="493"/>
      <c r="AN287" s="493"/>
      <c r="AO287" s="493"/>
      <c r="AP287" s="493"/>
      <c r="AQ287" s="493"/>
      <c r="AR287" s="493"/>
      <c r="AS287" s="493"/>
      <c r="AT287" s="493"/>
      <c r="AU287" s="493"/>
      <c r="AV287" s="493"/>
      <c r="AW287" s="493"/>
      <c r="AX287" s="493"/>
      <c r="AY287" s="493"/>
      <c r="AZ287" s="493"/>
      <c r="BA287" s="493"/>
      <c r="BB287" s="493"/>
    </row>
    <row collapsed="false" customFormat="false" customHeight="true" hidden="false" ht="12.6" outlineLevel="0" r="288">
      <c r="A288" s="493"/>
      <c r="B288" s="493"/>
      <c r="C288" s="493"/>
      <c r="D288" s="493"/>
      <c r="E288" s="493"/>
      <c r="F288" s="493"/>
      <c r="G288" s="493"/>
      <c r="H288" s="493"/>
      <c r="I288" s="493"/>
      <c r="J288" s="493"/>
      <c r="K288" s="493"/>
      <c r="L288" s="493"/>
      <c r="M288" s="493"/>
      <c r="N288" s="493"/>
      <c r="O288" s="493"/>
      <c r="P288" s="493"/>
      <c r="Q288" s="493"/>
      <c r="R288" s="493"/>
      <c r="S288" s="493"/>
      <c r="T288" s="493"/>
      <c r="U288" s="493"/>
      <c r="V288" s="493"/>
      <c r="W288" s="493"/>
      <c r="X288" s="493"/>
      <c r="Y288" s="493"/>
      <c r="Z288" s="493"/>
      <c r="AA288" s="493"/>
      <c r="AB288" s="493"/>
      <c r="AC288" s="493"/>
      <c r="AD288" s="493"/>
      <c r="AE288" s="493"/>
      <c r="AF288" s="493"/>
      <c r="AG288" s="493"/>
      <c r="AH288" s="493"/>
      <c r="AI288" s="493"/>
      <c r="AJ288" s="493"/>
      <c r="AK288" s="493"/>
      <c r="AL288" s="493"/>
      <c r="AM288" s="493"/>
      <c r="AN288" s="493"/>
      <c r="AO288" s="493"/>
      <c r="AP288" s="493"/>
      <c r="AQ288" s="493"/>
      <c r="AR288" s="493"/>
      <c r="AS288" s="493"/>
      <c r="AT288" s="493"/>
      <c r="AU288" s="493"/>
      <c r="AV288" s="493"/>
      <c r="AW288" s="493"/>
      <c r="AX288" s="493"/>
      <c r="AY288" s="493"/>
      <c r="AZ288" s="493"/>
      <c r="BA288" s="493"/>
      <c r="BB288" s="493"/>
    </row>
    <row collapsed="false" customFormat="false" customHeight="true" hidden="false" ht="12.6" outlineLevel="0" r="289">
      <c r="A289" s="493"/>
      <c r="B289" s="493"/>
      <c r="C289" s="493"/>
      <c r="D289" s="493"/>
      <c r="E289" s="493"/>
      <c r="F289" s="493"/>
      <c r="G289" s="493"/>
      <c r="H289" s="493"/>
      <c r="I289" s="493"/>
      <c r="J289" s="493"/>
      <c r="K289" s="493"/>
      <c r="L289" s="493"/>
      <c r="M289" s="493"/>
      <c r="N289" s="493"/>
      <c r="O289" s="493"/>
      <c r="P289" s="493"/>
      <c r="Q289" s="493"/>
      <c r="R289" s="493"/>
      <c r="S289" s="493"/>
      <c r="T289" s="493"/>
      <c r="U289" s="493"/>
      <c r="V289" s="493"/>
      <c r="W289" s="493"/>
      <c r="X289" s="493"/>
      <c r="Y289" s="493"/>
      <c r="Z289" s="493"/>
      <c r="AA289" s="493"/>
      <c r="AB289" s="493"/>
      <c r="AC289" s="493"/>
      <c r="AD289" s="493"/>
      <c r="AE289" s="493"/>
      <c r="AF289" s="493"/>
      <c r="AG289" s="493"/>
      <c r="AH289" s="493"/>
      <c r="AI289" s="493"/>
      <c r="AJ289" s="493"/>
      <c r="AK289" s="493"/>
      <c r="AL289" s="493"/>
      <c r="AM289" s="493"/>
      <c r="AN289" s="493"/>
      <c r="AO289" s="493"/>
      <c r="AP289" s="493"/>
      <c r="AQ289" s="493"/>
      <c r="AR289" s="493"/>
      <c r="AS289" s="493"/>
      <c r="AT289" s="493"/>
      <c r="AU289" s="493"/>
      <c r="AV289" s="493"/>
      <c r="AW289" s="493"/>
      <c r="AX289" s="493"/>
      <c r="AY289" s="493"/>
      <c r="AZ289" s="493"/>
      <c r="BA289" s="493"/>
      <c r="BB289" s="493"/>
    </row>
    <row collapsed="false" customFormat="false" customHeight="true" hidden="false" ht="12.6" outlineLevel="0" r="290">
      <c r="A290" s="425" t="s">
        <v>545</v>
      </c>
    </row>
    <row collapsed="false" customFormat="false" customHeight="true" hidden="false" ht="12.6" outlineLevel="0" r="291">
      <c r="A291" s="89" t="s">
        <v>454</v>
      </c>
    </row>
    <row collapsed="false" customFormat="false" customHeight="true" hidden="false" ht="12.6" outlineLevel="0" r="292">
      <c r="A292" s="505"/>
      <c r="B292" s="506"/>
      <c r="C292" s="506"/>
      <c r="D292" s="506"/>
      <c r="E292" s="506"/>
      <c r="F292" s="507" t="s">
        <v>435</v>
      </c>
      <c r="G292" s="507"/>
      <c r="H292" s="507"/>
      <c r="I292" s="507"/>
      <c r="J292" s="507"/>
      <c r="K292" s="507"/>
      <c r="L292" s="507"/>
      <c r="M292" s="507"/>
      <c r="N292" s="507"/>
      <c r="O292" s="507"/>
      <c r="P292" s="507"/>
      <c r="Q292" s="507"/>
      <c r="R292" s="507"/>
      <c r="S292" s="507"/>
      <c r="T292" s="507"/>
      <c r="U292" s="507"/>
      <c r="V292" s="507"/>
      <c r="W292" s="507"/>
      <c r="X292" s="507"/>
      <c r="Y292" s="507"/>
      <c r="Z292" s="507"/>
      <c r="AA292" s="507"/>
      <c r="AB292" s="507"/>
      <c r="AC292" s="507"/>
      <c r="AD292" s="507"/>
      <c r="AE292" s="507"/>
      <c r="AF292" s="507"/>
      <c r="AG292" s="507"/>
      <c r="AH292" s="507"/>
      <c r="AI292" s="507"/>
      <c r="AJ292" s="507"/>
      <c r="AK292" s="507"/>
      <c r="AL292" s="507"/>
      <c r="AM292" s="507"/>
      <c r="AN292" s="507"/>
      <c r="AO292" s="507"/>
      <c r="AP292" s="507"/>
      <c r="AQ292" s="507"/>
      <c r="AR292" s="507"/>
      <c r="AS292" s="507"/>
      <c r="AT292" s="507"/>
      <c r="AU292" s="507"/>
      <c r="AV292" s="507"/>
      <c r="AW292" s="507"/>
      <c r="AX292" s="507"/>
      <c r="AY292" s="507"/>
      <c r="AZ292" s="507"/>
      <c r="BA292" s="507"/>
      <c r="BB292" s="507"/>
      <c r="BC292" s="507"/>
      <c r="BD292" s="507"/>
      <c r="BE292" s="507"/>
      <c r="BF292" s="507"/>
    </row>
    <row collapsed="false" customFormat="false" customHeight="true" hidden="false" ht="12.6" outlineLevel="0" r="293">
      <c r="A293" s="508"/>
      <c r="B293" s="509"/>
      <c r="C293" s="509"/>
      <c r="D293" s="509"/>
      <c r="E293" s="509"/>
      <c r="F293" s="510" t="s">
        <v>546</v>
      </c>
      <c r="G293" s="510"/>
      <c r="H293" s="510"/>
      <c r="I293" s="510"/>
      <c r="J293" s="510" t="s">
        <v>547</v>
      </c>
      <c r="K293" s="510"/>
      <c r="L293" s="510"/>
      <c r="M293" s="510"/>
      <c r="N293" s="510" t="s">
        <v>548</v>
      </c>
      <c r="O293" s="510"/>
      <c r="P293" s="510"/>
      <c r="Q293" s="510"/>
      <c r="R293" s="510" t="s">
        <v>549</v>
      </c>
      <c r="S293" s="510"/>
      <c r="T293" s="510"/>
      <c r="U293" s="510"/>
      <c r="V293" s="510" t="s">
        <v>550</v>
      </c>
      <c r="W293" s="510"/>
      <c r="X293" s="510"/>
      <c r="Y293" s="510"/>
      <c r="Z293" s="510" t="s">
        <v>551</v>
      </c>
      <c r="AA293" s="510"/>
      <c r="AB293" s="510"/>
      <c r="AC293" s="510"/>
      <c r="AD293" s="510" t="s">
        <v>552</v>
      </c>
      <c r="AE293" s="510"/>
      <c r="AF293" s="510"/>
      <c r="AG293" s="510"/>
      <c r="AH293" s="510" t="s">
        <v>553</v>
      </c>
      <c r="AI293" s="510"/>
      <c r="AJ293" s="510"/>
      <c r="AK293" s="510"/>
      <c r="AL293" s="510" t="s">
        <v>554</v>
      </c>
      <c r="AM293" s="510"/>
      <c r="AN293" s="510"/>
      <c r="AO293" s="510"/>
      <c r="AP293" s="510" t="s">
        <v>555</v>
      </c>
      <c r="AQ293" s="510"/>
      <c r="AR293" s="510"/>
      <c r="AS293" s="510"/>
      <c r="AT293" s="510" t="s">
        <v>556</v>
      </c>
      <c r="AU293" s="510"/>
      <c r="AV293" s="510"/>
      <c r="AW293" s="510"/>
      <c r="AX293" s="510" t="s">
        <v>555</v>
      </c>
      <c r="AY293" s="510"/>
      <c r="AZ293" s="510"/>
      <c r="BA293" s="510"/>
      <c r="BB293" s="511" t="s">
        <v>462</v>
      </c>
      <c r="BC293" s="511"/>
      <c r="BD293" s="511"/>
      <c r="BE293" s="511"/>
      <c r="BF293" s="511"/>
    </row>
    <row collapsed="false" customFormat="false" customHeight="true" hidden="false" ht="12.6" outlineLevel="0" r="294">
      <c r="A294" s="508"/>
      <c r="B294" s="509"/>
      <c r="C294" s="509"/>
      <c r="D294" s="509"/>
      <c r="E294" s="509"/>
      <c r="F294" s="510"/>
      <c r="G294" s="510"/>
      <c r="H294" s="510"/>
      <c r="I294" s="510"/>
      <c r="J294" s="510"/>
      <c r="K294" s="510"/>
      <c r="L294" s="510"/>
      <c r="M294" s="510"/>
      <c r="N294" s="510"/>
      <c r="O294" s="510"/>
      <c r="P294" s="510"/>
      <c r="Q294" s="510"/>
      <c r="R294" s="510"/>
      <c r="S294" s="510"/>
      <c r="T294" s="510"/>
      <c r="U294" s="510"/>
      <c r="V294" s="510"/>
      <c r="W294" s="510"/>
      <c r="X294" s="510"/>
      <c r="Y294" s="510"/>
      <c r="Z294" s="510"/>
      <c r="AA294" s="510"/>
      <c r="AB294" s="510"/>
      <c r="AC294" s="510"/>
      <c r="AD294" s="510"/>
      <c r="AE294" s="510"/>
      <c r="AF294" s="510"/>
      <c r="AG294" s="510"/>
      <c r="AH294" s="510"/>
      <c r="AI294" s="510"/>
      <c r="AJ294" s="510"/>
      <c r="AK294" s="510"/>
      <c r="AL294" s="510"/>
      <c r="AM294" s="510"/>
      <c r="AN294" s="510"/>
      <c r="AO294" s="510"/>
      <c r="AP294" s="510"/>
      <c r="AQ294" s="510"/>
      <c r="AR294" s="510"/>
      <c r="AS294" s="510"/>
      <c r="AT294" s="510"/>
      <c r="AU294" s="510"/>
      <c r="AV294" s="510"/>
      <c r="AW294" s="510"/>
      <c r="AX294" s="510"/>
      <c r="AY294" s="510"/>
      <c r="AZ294" s="510"/>
      <c r="BA294" s="510"/>
      <c r="BB294" s="511"/>
      <c r="BC294" s="511"/>
      <c r="BD294" s="511"/>
      <c r="BE294" s="511"/>
      <c r="BF294" s="511"/>
    </row>
    <row collapsed="false" customFormat="false" customHeight="true" hidden="false" ht="12.6" outlineLevel="0" r="295">
      <c r="A295" s="512" t="s">
        <v>507</v>
      </c>
      <c r="B295" s="512"/>
      <c r="C295" s="512"/>
      <c r="D295" s="512"/>
      <c r="E295" s="512"/>
      <c r="F295" s="510"/>
      <c r="G295" s="510"/>
      <c r="H295" s="510"/>
      <c r="I295" s="510"/>
      <c r="J295" s="510"/>
      <c r="K295" s="510"/>
      <c r="L295" s="510"/>
      <c r="M295" s="510"/>
      <c r="N295" s="510"/>
      <c r="O295" s="510"/>
      <c r="P295" s="510"/>
      <c r="Q295" s="510"/>
      <c r="R295" s="510"/>
      <c r="S295" s="510"/>
      <c r="T295" s="510"/>
      <c r="U295" s="510"/>
      <c r="V295" s="510"/>
      <c r="W295" s="510"/>
      <c r="X295" s="510"/>
      <c r="Y295" s="510"/>
      <c r="Z295" s="510"/>
      <c r="AA295" s="510"/>
      <c r="AB295" s="510"/>
      <c r="AC295" s="510"/>
      <c r="AD295" s="510"/>
      <c r="AE295" s="510"/>
      <c r="AF295" s="510"/>
      <c r="AG295" s="510"/>
      <c r="AH295" s="510"/>
      <c r="AI295" s="510"/>
      <c r="AJ295" s="510"/>
      <c r="AK295" s="510"/>
      <c r="AL295" s="510"/>
      <c r="AM295" s="510"/>
      <c r="AN295" s="510"/>
      <c r="AO295" s="510"/>
      <c r="AP295" s="510"/>
      <c r="AQ295" s="510"/>
      <c r="AR295" s="510"/>
      <c r="AS295" s="510"/>
      <c r="AT295" s="510"/>
      <c r="AU295" s="510"/>
      <c r="AV295" s="510"/>
      <c r="AW295" s="510"/>
      <c r="AX295" s="510"/>
      <c r="AY295" s="510"/>
      <c r="AZ295" s="510"/>
      <c r="BA295" s="510"/>
      <c r="BB295" s="511"/>
      <c r="BC295" s="511"/>
      <c r="BD295" s="511"/>
      <c r="BE295" s="511"/>
      <c r="BF295" s="511"/>
    </row>
    <row collapsed="false" customFormat="false" customHeight="true" hidden="false" ht="12.6" outlineLevel="0" r="296">
      <c r="A296" s="512" t="s">
        <v>557</v>
      </c>
      <c r="B296" s="512"/>
      <c r="C296" s="512"/>
      <c r="D296" s="512"/>
      <c r="E296" s="512"/>
      <c r="F296" s="510"/>
      <c r="G296" s="510"/>
      <c r="H296" s="510"/>
      <c r="I296" s="510"/>
      <c r="J296" s="510"/>
      <c r="K296" s="510"/>
      <c r="L296" s="510"/>
      <c r="M296" s="510"/>
      <c r="N296" s="510"/>
      <c r="O296" s="510"/>
      <c r="P296" s="510"/>
      <c r="Q296" s="510"/>
      <c r="R296" s="510"/>
      <c r="S296" s="510"/>
      <c r="T296" s="510"/>
      <c r="U296" s="510"/>
      <c r="V296" s="510"/>
      <c r="W296" s="510"/>
      <c r="X296" s="510"/>
      <c r="Y296" s="510"/>
      <c r="Z296" s="510"/>
      <c r="AA296" s="510"/>
      <c r="AB296" s="510"/>
      <c r="AC296" s="510"/>
      <c r="AD296" s="510"/>
      <c r="AE296" s="510"/>
      <c r="AF296" s="510"/>
      <c r="AG296" s="510"/>
      <c r="AH296" s="510"/>
      <c r="AI296" s="510"/>
      <c r="AJ296" s="510"/>
      <c r="AK296" s="510"/>
      <c r="AL296" s="510"/>
      <c r="AM296" s="510"/>
      <c r="AN296" s="510"/>
      <c r="AO296" s="510"/>
      <c r="AP296" s="510"/>
      <c r="AQ296" s="510"/>
      <c r="AR296" s="510"/>
      <c r="AS296" s="510"/>
      <c r="AT296" s="510"/>
      <c r="AU296" s="510"/>
      <c r="AV296" s="510"/>
      <c r="AW296" s="510"/>
      <c r="AX296" s="510"/>
      <c r="AY296" s="510"/>
      <c r="AZ296" s="510"/>
      <c r="BA296" s="510"/>
      <c r="BB296" s="511"/>
      <c r="BC296" s="511"/>
      <c r="BD296" s="511"/>
      <c r="BE296" s="511"/>
      <c r="BF296" s="511"/>
    </row>
    <row collapsed="false" customFormat="false" customHeight="true" hidden="false" ht="12.6" outlineLevel="0" r="297">
      <c r="A297" s="512" t="s">
        <v>469</v>
      </c>
      <c r="B297" s="512"/>
      <c r="C297" s="512"/>
      <c r="D297" s="512"/>
      <c r="E297" s="512"/>
      <c r="F297" s="510"/>
      <c r="G297" s="510"/>
      <c r="H297" s="510"/>
      <c r="I297" s="510"/>
      <c r="J297" s="510"/>
      <c r="K297" s="510"/>
      <c r="L297" s="510"/>
      <c r="M297" s="510"/>
      <c r="N297" s="510"/>
      <c r="O297" s="510"/>
      <c r="P297" s="510"/>
      <c r="Q297" s="510"/>
      <c r="R297" s="510"/>
      <c r="S297" s="510"/>
      <c r="T297" s="510"/>
      <c r="U297" s="510"/>
      <c r="V297" s="510"/>
      <c r="W297" s="510"/>
      <c r="X297" s="510"/>
      <c r="Y297" s="510"/>
      <c r="Z297" s="510"/>
      <c r="AA297" s="510"/>
      <c r="AB297" s="510"/>
      <c r="AC297" s="510"/>
      <c r="AD297" s="510"/>
      <c r="AE297" s="510"/>
      <c r="AF297" s="510"/>
      <c r="AG297" s="510"/>
      <c r="AH297" s="510"/>
      <c r="AI297" s="510"/>
      <c r="AJ297" s="510"/>
      <c r="AK297" s="510"/>
      <c r="AL297" s="510"/>
      <c r="AM297" s="510"/>
      <c r="AN297" s="510"/>
      <c r="AO297" s="510"/>
      <c r="AP297" s="510"/>
      <c r="AQ297" s="510"/>
      <c r="AR297" s="510"/>
      <c r="AS297" s="510"/>
      <c r="AT297" s="510"/>
      <c r="AU297" s="510"/>
      <c r="AV297" s="510"/>
      <c r="AW297" s="510"/>
      <c r="AX297" s="510"/>
      <c r="AY297" s="510"/>
      <c r="AZ297" s="510"/>
      <c r="BA297" s="510"/>
      <c r="BB297" s="511"/>
      <c r="BC297" s="511"/>
      <c r="BD297" s="511"/>
      <c r="BE297" s="511"/>
      <c r="BF297" s="511"/>
    </row>
    <row collapsed="false" customFormat="false" customHeight="true" hidden="false" ht="12.6" outlineLevel="0" r="298">
      <c r="A298" s="508"/>
      <c r="B298" s="509"/>
      <c r="C298" s="509"/>
      <c r="D298" s="509"/>
      <c r="E298" s="509"/>
      <c r="F298" s="510"/>
      <c r="G298" s="510"/>
      <c r="H298" s="510"/>
      <c r="I298" s="510"/>
      <c r="J298" s="510"/>
      <c r="K298" s="510"/>
      <c r="L298" s="510"/>
      <c r="M298" s="510"/>
      <c r="N298" s="510"/>
      <c r="O298" s="510"/>
      <c r="P298" s="510"/>
      <c r="Q298" s="510"/>
      <c r="R298" s="510"/>
      <c r="S298" s="510"/>
      <c r="T298" s="510"/>
      <c r="U298" s="510"/>
      <c r="V298" s="510"/>
      <c r="W298" s="510"/>
      <c r="X298" s="510"/>
      <c r="Y298" s="510"/>
      <c r="Z298" s="510"/>
      <c r="AA298" s="510"/>
      <c r="AB298" s="510"/>
      <c r="AC298" s="510"/>
      <c r="AD298" s="510"/>
      <c r="AE298" s="510"/>
      <c r="AF298" s="510"/>
      <c r="AG298" s="510"/>
      <c r="AH298" s="510"/>
      <c r="AI298" s="510"/>
      <c r="AJ298" s="510"/>
      <c r="AK298" s="510"/>
      <c r="AL298" s="510"/>
      <c r="AM298" s="510"/>
      <c r="AN298" s="510"/>
      <c r="AO298" s="510"/>
      <c r="AP298" s="510"/>
      <c r="AQ298" s="510"/>
      <c r="AR298" s="510"/>
      <c r="AS298" s="510"/>
      <c r="AT298" s="510"/>
      <c r="AU298" s="510"/>
      <c r="AV298" s="510"/>
      <c r="AW298" s="510"/>
      <c r="AX298" s="510"/>
      <c r="AY298" s="510"/>
      <c r="AZ298" s="510"/>
      <c r="BA298" s="510"/>
      <c r="BB298" s="511"/>
      <c r="BC298" s="511"/>
      <c r="BD298" s="511"/>
      <c r="BE298" s="511"/>
      <c r="BF298" s="511"/>
    </row>
    <row collapsed="false" customFormat="false" customHeight="true" hidden="false" ht="12.6" outlineLevel="0" r="299">
      <c r="A299" s="508"/>
      <c r="B299" s="509"/>
      <c r="C299" s="509"/>
      <c r="D299" s="509"/>
      <c r="E299" s="509"/>
      <c r="F299" s="510"/>
      <c r="G299" s="510"/>
      <c r="H299" s="510"/>
      <c r="I299" s="510"/>
      <c r="J299" s="510"/>
      <c r="K299" s="510"/>
      <c r="L299" s="510"/>
      <c r="M299" s="510"/>
      <c r="N299" s="510"/>
      <c r="O299" s="510"/>
      <c r="P299" s="510"/>
      <c r="Q299" s="510"/>
      <c r="R299" s="510"/>
      <c r="S299" s="510"/>
      <c r="T299" s="510"/>
      <c r="U299" s="510"/>
      <c r="V299" s="510"/>
      <c r="W299" s="510"/>
      <c r="X299" s="510"/>
      <c r="Y299" s="510"/>
      <c r="Z299" s="510"/>
      <c r="AA299" s="510"/>
      <c r="AB299" s="510"/>
      <c r="AC299" s="510"/>
      <c r="AD299" s="510"/>
      <c r="AE299" s="510"/>
      <c r="AF299" s="510"/>
      <c r="AG299" s="510"/>
      <c r="AH299" s="510"/>
      <c r="AI299" s="510"/>
      <c r="AJ299" s="510"/>
      <c r="AK299" s="510"/>
      <c r="AL299" s="510"/>
      <c r="AM299" s="510"/>
      <c r="AN299" s="510"/>
      <c r="AO299" s="510"/>
      <c r="AP299" s="510"/>
      <c r="AQ299" s="510"/>
      <c r="AR299" s="510"/>
      <c r="AS299" s="510"/>
      <c r="AT299" s="510"/>
      <c r="AU299" s="510"/>
      <c r="AV299" s="510"/>
      <c r="AW299" s="510"/>
      <c r="AX299" s="510"/>
      <c r="AY299" s="510"/>
      <c r="AZ299" s="510"/>
      <c r="BA299" s="510"/>
      <c r="BB299" s="511"/>
      <c r="BC299" s="511"/>
      <c r="BD299" s="511"/>
      <c r="BE299" s="511"/>
      <c r="BF299" s="511"/>
    </row>
    <row collapsed="false" customFormat="false" customHeight="true" hidden="false" ht="12.6" outlineLevel="0" r="300">
      <c r="A300" s="508"/>
      <c r="B300" s="509"/>
      <c r="C300" s="509"/>
      <c r="D300" s="509"/>
      <c r="E300" s="509"/>
      <c r="F300" s="510"/>
      <c r="G300" s="510"/>
      <c r="H300" s="510"/>
      <c r="I300" s="510"/>
      <c r="J300" s="510"/>
      <c r="K300" s="510"/>
      <c r="L300" s="510"/>
      <c r="M300" s="510"/>
      <c r="N300" s="510"/>
      <c r="O300" s="510"/>
      <c r="P300" s="510"/>
      <c r="Q300" s="510"/>
      <c r="R300" s="510"/>
      <c r="S300" s="510"/>
      <c r="T300" s="510"/>
      <c r="U300" s="510"/>
      <c r="V300" s="510"/>
      <c r="W300" s="510"/>
      <c r="X300" s="510"/>
      <c r="Y300" s="510"/>
      <c r="Z300" s="510"/>
      <c r="AA300" s="510"/>
      <c r="AB300" s="510"/>
      <c r="AC300" s="510"/>
      <c r="AD300" s="510"/>
      <c r="AE300" s="510"/>
      <c r="AF300" s="510"/>
      <c r="AG300" s="510"/>
      <c r="AH300" s="510"/>
      <c r="AI300" s="510"/>
      <c r="AJ300" s="510"/>
      <c r="AK300" s="510"/>
      <c r="AL300" s="510"/>
      <c r="AM300" s="510"/>
      <c r="AN300" s="510"/>
      <c r="AO300" s="510"/>
      <c r="AP300" s="510"/>
      <c r="AQ300" s="510"/>
      <c r="AR300" s="510"/>
      <c r="AS300" s="510"/>
      <c r="AT300" s="510"/>
      <c r="AU300" s="510"/>
      <c r="AV300" s="510"/>
      <c r="AW300" s="510"/>
      <c r="AX300" s="510"/>
      <c r="AY300" s="510"/>
      <c r="AZ300" s="510"/>
      <c r="BA300" s="510"/>
      <c r="BB300" s="511"/>
      <c r="BC300" s="511"/>
      <c r="BD300" s="511"/>
      <c r="BE300" s="511"/>
      <c r="BF300" s="511"/>
    </row>
    <row collapsed="false" customFormat="false" customHeight="true" hidden="false" ht="12.6" outlineLevel="0" r="301">
      <c r="A301" s="508"/>
      <c r="B301" s="509"/>
      <c r="C301" s="509"/>
      <c r="D301" s="509"/>
      <c r="E301" s="509"/>
      <c r="F301" s="510"/>
      <c r="G301" s="510"/>
      <c r="H301" s="510"/>
      <c r="I301" s="510"/>
      <c r="J301" s="510"/>
      <c r="K301" s="510"/>
      <c r="L301" s="510"/>
      <c r="M301" s="510"/>
      <c r="N301" s="510"/>
      <c r="O301" s="510"/>
      <c r="P301" s="510"/>
      <c r="Q301" s="510"/>
      <c r="R301" s="510"/>
      <c r="S301" s="510"/>
      <c r="T301" s="510"/>
      <c r="U301" s="510"/>
      <c r="V301" s="510"/>
      <c r="W301" s="510"/>
      <c r="X301" s="510"/>
      <c r="Y301" s="510"/>
      <c r="Z301" s="510"/>
      <c r="AA301" s="510"/>
      <c r="AB301" s="510"/>
      <c r="AC301" s="510"/>
      <c r="AD301" s="510"/>
      <c r="AE301" s="510"/>
      <c r="AF301" s="510"/>
      <c r="AG301" s="510"/>
      <c r="AH301" s="510"/>
      <c r="AI301" s="510"/>
      <c r="AJ301" s="510"/>
      <c r="AK301" s="510"/>
      <c r="AL301" s="510"/>
      <c r="AM301" s="510"/>
      <c r="AN301" s="510"/>
      <c r="AO301" s="510"/>
      <c r="AP301" s="510"/>
      <c r="AQ301" s="510"/>
      <c r="AR301" s="510"/>
      <c r="AS301" s="510"/>
      <c r="AT301" s="510"/>
      <c r="AU301" s="510"/>
      <c r="AV301" s="510"/>
      <c r="AW301" s="510"/>
      <c r="AX301" s="510"/>
      <c r="AY301" s="510"/>
      <c r="AZ301" s="510"/>
      <c r="BA301" s="510"/>
      <c r="BB301" s="511"/>
      <c r="BC301" s="511"/>
      <c r="BD301" s="511"/>
      <c r="BE301" s="511"/>
      <c r="BF301" s="511"/>
    </row>
    <row collapsed="false" customFormat="false" customHeight="true" hidden="false" ht="12.6" outlineLevel="0" r="302">
      <c r="A302" s="465" t="s">
        <v>475</v>
      </c>
      <c r="B302" s="465"/>
      <c r="C302" s="465"/>
      <c r="D302" s="465"/>
      <c r="E302" s="465"/>
      <c r="F302" s="428" t="s">
        <v>476</v>
      </c>
      <c r="G302" s="428"/>
      <c r="H302" s="428"/>
      <c r="I302" s="428"/>
      <c r="J302" s="428" t="s">
        <v>477</v>
      </c>
      <c r="K302" s="428"/>
      <c r="L302" s="428"/>
      <c r="M302" s="428"/>
      <c r="N302" s="428" t="s">
        <v>478</v>
      </c>
      <c r="O302" s="428"/>
      <c r="P302" s="428"/>
      <c r="Q302" s="428"/>
      <c r="R302" s="428" t="s">
        <v>479</v>
      </c>
      <c r="S302" s="428"/>
      <c r="T302" s="428"/>
      <c r="U302" s="428"/>
      <c r="V302" s="428" t="s">
        <v>480</v>
      </c>
      <c r="W302" s="428"/>
      <c r="X302" s="428"/>
      <c r="Y302" s="428"/>
      <c r="Z302" s="428" t="s">
        <v>481</v>
      </c>
      <c r="AA302" s="428"/>
      <c r="AB302" s="428"/>
      <c r="AC302" s="428"/>
      <c r="AD302" s="428" t="s">
        <v>482</v>
      </c>
      <c r="AE302" s="428"/>
      <c r="AF302" s="428"/>
      <c r="AG302" s="428"/>
      <c r="AH302" s="428" t="s">
        <v>483</v>
      </c>
      <c r="AI302" s="428"/>
      <c r="AJ302" s="428"/>
      <c r="AK302" s="428"/>
      <c r="AL302" s="428" t="s">
        <v>535</v>
      </c>
      <c r="AM302" s="428"/>
      <c r="AN302" s="428"/>
      <c r="AO302" s="428"/>
      <c r="AP302" s="428" t="s">
        <v>558</v>
      </c>
      <c r="AQ302" s="428"/>
      <c r="AR302" s="428"/>
      <c r="AS302" s="428"/>
      <c r="AT302" s="428" t="s">
        <v>559</v>
      </c>
      <c r="AU302" s="428"/>
      <c r="AV302" s="428"/>
      <c r="AW302" s="428"/>
      <c r="AX302" s="428" t="s">
        <v>560</v>
      </c>
      <c r="AY302" s="428"/>
      <c r="AZ302" s="428"/>
      <c r="BA302" s="428"/>
      <c r="BB302" s="428" t="s">
        <v>561</v>
      </c>
      <c r="BC302" s="428"/>
      <c r="BD302" s="428"/>
      <c r="BE302" s="428"/>
      <c r="BF302" s="428"/>
    </row>
    <row collapsed="false" customFormat="false" customHeight="true" hidden="false" ht="12.6" outlineLevel="0" r="303">
      <c r="A303" s="408" t="s">
        <v>484</v>
      </c>
      <c r="B303" s="408"/>
      <c r="C303" s="408"/>
      <c r="D303" s="408"/>
      <c r="E303" s="408"/>
      <c r="F303" s="408"/>
      <c r="G303" s="408"/>
      <c r="H303" s="408"/>
      <c r="I303" s="408"/>
      <c r="J303" s="408"/>
      <c r="K303" s="408"/>
      <c r="L303" s="408"/>
      <c r="M303" s="408"/>
      <c r="N303" s="408"/>
      <c r="O303" s="408"/>
      <c r="P303" s="408"/>
      <c r="Q303" s="408"/>
      <c r="R303" s="408"/>
      <c r="S303" s="408"/>
      <c r="T303" s="408"/>
      <c r="U303" s="408"/>
      <c r="V303" s="408"/>
      <c r="W303" s="408"/>
      <c r="X303" s="408"/>
      <c r="Y303" s="408"/>
      <c r="Z303" s="408"/>
      <c r="AA303" s="408"/>
      <c r="AB303" s="408"/>
      <c r="AC303" s="408"/>
      <c r="AD303" s="408"/>
      <c r="AE303" s="408"/>
      <c r="AF303" s="408"/>
      <c r="AG303" s="408"/>
      <c r="AH303" s="408"/>
      <c r="AI303" s="408"/>
      <c r="AJ303" s="408"/>
      <c r="AK303" s="408"/>
      <c r="AL303" s="408"/>
      <c r="AM303" s="408"/>
      <c r="AN303" s="408"/>
      <c r="AO303" s="408"/>
      <c r="AP303" s="408"/>
      <c r="AQ303" s="408"/>
      <c r="AR303" s="408"/>
      <c r="AS303" s="408"/>
      <c r="AT303" s="408"/>
      <c r="AU303" s="408"/>
      <c r="AV303" s="408"/>
      <c r="AW303" s="408"/>
      <c r="AX303" s="408"/>
      <c r="AY303" s="408"/>
      <c r="AZ303" s="408"/>
      <c r="BA303" s="408"/>
      <c r="BB303" s="408"/>
      <c r="BC303" s="408"/>
      <c r="BD303" s="408"/>
      <c r="BE303" s="408"/>
      <c r="BF303" s="431"/>
    </row>
    <row collapsed="false" customFormat="false" customHeight="true" hidden="false" ht="12.6" outlineLevel="0" r="304">
      <c r="A304" s="454" t="s">
        <v>536</v>
      </c>
      <c r="B304" s="435"/>
      <c r="C304" s="436"/>
      <c r="D304" s="436"/>
      <c r="E304" s="437"/>
      <c r="F304" s="513" t="n">
        <f aca="false">PV5!F15</f>
        <v>0</v>
      </c>
      <c r="G304" s="513"/>
      <c r="H304" s="513"/>
      <c r="I304" s="513"/>
      <c r="J304" s="513"/>
      <c r="K304" s="513"/>
      <c r="L304" s="513"/>
      <c r="M304" s="513"/>
      <c r="N304" s="513" t="n">
        <f aca="false">PV5!N15</f>
        <v>0</v>
      </c>
      <c r="O304" s="513"/>
      <c r="P304" s="513"/>
      <c r="Q304" s="513"/>
      <c r="R304" s="513" t="n">
        <f aca="false">PV5!R15</f>
        <v>0</v>
      </c>
      <c r="S304" s="513"/>
      <c r="T304" s="513"/>
      <c r="U304" s="513"/>
      <c r="V304" s="513" t="n">
        <f aca="false">PV5!V15</f>
        <v>0</v>
      </c>
      <c r="W304" s="513"/>
      <c r="X304" s="513"/>
      <c r="Y304" s="513"/>
      <c r="Z304" s="513" t="n">
        <f aca="false">PV5!Z15</f>
        <v>0</v>
      </c>
      <c r="AA304" s="513"/>
      <c r="AB304" s="513"/>
      <c r="AC304" s="513"/>
      <c r="AD304" s="513" t="n">
        <f aca="false">PV5!AD15</f>
        <v>0</v>
      </c>
      <c r="AE304" s="513"/>
      <c r="AF304" s="513"/>
      <c r="AG304" s="513"/>
      <c r="AH304" s="513" t="n">
        <f aca="false">PV5!AH15</f>
        <v>0</v>
      </c>
      <c r="AI304" s="513"/>
      <c r="AJ304" s="513"/>
      <c r="AK304" s="513"/>
      <c r="AL304" s="513" t="n">
        <f aca="false">PV5!AL15</f>
        <v>0</v>
      </c>
      <c r="AM304" s="513"/>
      <c r="AN304" s="513"/>
      <c r="AO304" s="513"/>
      <c r="AP304" s="513" t="n">
        <f aca="false">PV5!AP15</f>
        <v>0</v>
      </c>
      <c r="AQ304" s="513"/>
      <c r="AR304" s="513"/>
      <c r="AS304" s="513"/>
      <c r="AT304" s="514" t="n">
        <f aca="false">PV5!AT15</f>
        <v>0</v>
      </c>
      <c r="AU304" s="514"/>
      <c r="AV304" s="514"/>
      <c r="AW304" s="514"/>
      <c r="AX304" s="514" t="n">
        <f aca="false">PV5!AX15</f>
        <v>0</v>
      </c>
      <c r="AY304" s="514"/>
      <c r="AZ304" s="514"/>
      <c r="BA304" s="514"/>
      <c r="BB304" s="514" t="n">
        <f aca="false">PV5!BB15</f>
        <v>0</v>
      </c>
      <c r="BC304" s="514"/>
      <c r="BD304" s="514"/>
      <c r="BE304" s="514"/>
      <c r="BF304" s="514"/>
    </row>
    <row collapsed="false" customFormat="false" customHeight="true" hidden="false" ht="12.6" outlineLevel="0" r="305">
      <c r="A305" s="458" t="s">
        <v>537</v>
      </c>
      <c r="B305" s="484"/>
      <c r="C305" s="408"/>
      <c r="D305" s="408"/>
      <c r="E305" s="463"/>
      <c r="F305" s="513"/>
      <c r="G305" s="513"/>
      <c r="H305" s="513"/>
      <c r="I305" s="513"/>
      <c r="J305" s="513"/>
      <c r="K305" s="513"/>
      <c r="L305" s="513"/>
      <c r="M305" s="513"/>
      <c r="N305" s="513"/>
      <c r="O305" s="513"/>
      <c r="P305" s="513"/>
      <c r="Q305" s="513"/>
      <c r="R305" s="513"/>
      <c r="S305" s="513"/>
      <c r="T305" s="513"/>
      <c r="U305" s="513"/>
      <c r="V305" s="513"/>
      <c r="W305" s="513"/>
      <c r="X305" s="513"/>
      <c r="Y305" s="513"/>
      <c r="Z305" s="513"/>
      <c r="AA305" s="513"/>
      <c r="AB305" s="513"/>
      <c r="AC305" s="513"/>
      <c r="AD305" s="513"/>
      <c r="AE305" s="513"/>
      <c r="AF305" s="513"/>
      <c r="AG305" s="513"/>
      <c r="AH305" s="513"/>
      <c r="AI305" s="513"/>
      <c r="AJ305" s="513"/>
      <c r="AK305" s="513"/>
      <c r="AL305" s="513"/>
      <c r="AM305" s="513"/>
      <c r="AN305" s="513"/>
      <c r="AO305" s="513"/>
      <c r="AP305" s="513"/>
      <c r="AQ305" s="513"/>
      <c r="AR305" s="513"/>
      <c r="AS305" s="513"/>
      <c r="AT305" s="514"/>
      <c r="AU305" s="514"/>
      <c r="AV305" s="514"/>
      <c r="AW305" s="514"/>
      <c r="AX305" s="514"/>
      <c r="AY305" s="514"/>
      <c r="AZ305" s="514"/>
      <c r="BA305" s="514"/>
      <c r="BB305" s="514"/>
      <c r="BC305" s="514"/>
      <c r="BD305" s="514"/>
      <c r="BE305" s="514"/>
      <c r="BF305" s="514"/>
    </row>
    <row collapsed="false" customFormat="false" customHeight="true" hidden="false" ht="12.6" outlineLevel="0" r="306">
      <c r="A306" s="458" t="s">
        <v>538</v>
      </c>
      <c r="B306" s="484"/>
      <c r="C306" s="408"/>
      <c r="D306" s="408"/>
      <c r="E306" s="463"/>
      <c r="F306" s="513"/>
      <c r="G306" s="513"/>
      <c r="H306" s="513"/>
      <c r="I306" s="513"/>
      <c r="J306" s="513"/>
      <c r="K306" s="513"/>
      <c r="L306" s="513"/>
      <c r="M306" s="513"/>
      <c r="N306" s="513"/>
      <c r="O306" s="513"/>
      <c r="P306" s="513"/>
      <c r="Q306" s="513"/>
      <c r="R306" s="513"/>
      <c r="S306" s="513"/>
      <c r="T306" s="513"/>
      <c r="U306" s="513"/>
      <c r="V306" s="513"/>
      <c r="W306" s="513"/>
      <c r="X306" s="513"/>
      <c r="Y306" s="513"/>
      <c r="Z306" s="513"/>
      <c r="AA306" s="513"/>
      <c r="AB306" s="513"/>
      <c r="AC306" s="513"/>
      <c r="AD306" s="513"/>
      <c r="AE306" s="513"/>
      <c r="AF306" s="513"/>
      <c r="AG306" s="513"/>
      <c r="AH306" s="513"/>
      <c r="AI306" s="513"/>
      <c r="AJ306" s="513"/>
      <c r="AK306" s="513"/>
      <c r="AL306" s="513"/>
      <c r="AM306" s="513"/>
      <c r="AN306" s="513"/>
      <c r="AO306" s="513"/>
      <c r="AP306" s="513"/>
      <c r="AQ306" s="513"/>
      <c r="AR306" s="513"/>
      <c r="AS306" s="513"/>
      <c r="AT306" s="514"/>
      <c r="AU306" s="514"/>
      <c r="AV306" s="514"/>
      <c r="AW306" s="514"/>
      <c r="AX306" s="514"/>
      <c r="AY306" s="514"/>
      <c r="AZ306" s="514"/>
      <c r="BA306" s="514"/>
      <c r="BB306" s="514"/>
      <c r="BC306" s="514"/>
      <c r="BD306" s="514"/>
      <c r="BE306" s="514"/>
      <c r="BF306" s="514"/>
    </row>
    <row collapsed="false" customFormat="false" customHeight="true" hidden="false" ht="12.6" outlineLevel="0" r="307">
      <c r="A307" s="458" t="s">
        <v>539</v>
      </c>
      <c r="B307" s="484"/>
      <c r="C307" s="408"/>
      <c r="D307" s="408"/>
      <c r="E307" s="463"/>
      <c r="F307" s="513"/>
      <c r="G307" s="513"/>
      <c r="H307" s="513"/>
      <c r="I307" s="513"/>
      <c r="J307" s="513"/>
      <c r="K307" s="513"/>
      <c r="L307" s="513"/>
      <c r="M307" s="513"/>
      <c r="N307" s="513"/>
      <c r="O307" s="513"/>
      <c r="P307" s="513"/>
      <c r="Q307" s="513"/>
      <c r="R307" s="513"/>
      <c r="S307" s="513"/>
      <c r="T307" s="513"/>
      <c r="U307" s="513"/>
      <c r="V307" s="513"/>
      <c r="W307" s="513"/>
      <c r="X307" s="513"/>
      <c r="Y307" s="513"/>
      <c r="Z307" s="513"/>
      <c r="AA307" s="513"/>
      <c r="AB307" s="513"/>
      <c r="AC307" s="513"/>
      <c r="AD307" s="513"/>
      <c r="AE307" s="513"/>
      <c r="AF307" s="513"/>
      <c r="AG307" s="513"/>
      <c r="AH307" s="513"/>
      <c r="AI307" s="513"/>
      <c r="AJ307" s="513"/>
      <c r="AK307" s="513"/>
      <c r="AL307" s="513"/>
      <c r="AM307" s="513"/>
      <c r="AN307" s="513"/>
      <c r="AO307" s="513"/>
      <c r="AP307" s="513"/>
      <c r="AQ307" s="513"/>
      <c r="AR307" s="513"/>
      <c r="AS307" s="513"/>
      <c r="AT307" s="514"/>
      <c r="AU307" s="514"/>
      <c r="AV307" s="514"/>
      <c r="AW307" s="514"/>
      <c r="AX307" s="514"/>
      <c r="AY307" s="514"/>
      <c r="AZ307" s="514"/>
      <c r="BA307" s="514"/>
      <c r="BB307" s="514"/>
      <c r="BC307" s="514"/>
      <c r="BD307" s="514"/>
      <c r="BE307" s="514"/>
      <c r="BF307" s="514"/>
    </row>
    <row collapsed="false" customFormat="false" customHeight="true" hidden="false" ht="12.6" outlineLevel="0" r="308">
      <c r="A308" s="429" t="s">
        <v>487</v>
      </c>
      <c r="B308" s="429"/>
      <c r="C308" s="430"/>
      <c r="D308" s="430"/>
      <c r="E308" s="431"/>
      <c r="F308" s="513" t="n">
        <f aca="false">PV5!F19</f>
        <v>0</v>
      </c>
      <c r="G308" s="513"/>
      <c r="H308" s="513"/>
      <c r="I308" s="513"/>
      <c r="J308" s="513" t="n">
        <f aca="false">PV5!J19</f>
        <v>0</v>
      </c>
      <c r="K308" s="513"/>
      <c r="L308" s="513"/>
      <c r="M308" s="513"/>
      <c r="N308" s="513" t="n">
        <f aca="false">PV5!N19</f>
        <v>0</v>
      </c>
      <c r="O308" s="513"/>
      <c r="P308" s="513"/>
      <c r="Q308" s="513"/>
      <c r="R308" s="513" t="n">
        <f aca="false">PV5!R19</f>
        <v>0</v>
      </c>
      <c r="S308" s="513"/>
      <c r="T308" s="513"/>
      <c r="U308" s="513"/>
      <c r="V308" s="513" t="n">
        <f aca="false">PV5!V19</f>
        <v>0</v>
      </c>
      <c r="W308" s="513"/>
      <c r="X308" s="513"/>
      <c r="Y308" s="513"/>
      <c r="Z308" s="513" t="n">
        <f aca="false">PV5!Z19</f>
        <v>0</v>
      </c>
      <c r="AA308" s="513"/>
      <c r="AB308" s="513"/>
      <c r="AC308" s="513"/>
      <c r="AD308" s="513" t="n">
        <f aca="false">PV5!AD19</f>
        <v>0</v>
      </c>
      <c r="AE308" s="513"/>
      <c r="AF308" s="513"/>
      <c r="AG308" s="513"/>
      <c r="AH308" s="513" t="n">
        <f aca="false">PV5!AH19</f>
        <v>0</v>
      </c>
      <c r="AI308" s="513"/>
      <c r="AJ308" s="513"/>
      <c r="AK308" s="513"/>
      <c r="AL308" s="513" t="n">
        <f aca="false">PV5!AL19</f>
        <v>0</v>
      </c>
      <c r="AM308" s="513"/>
      <c r="AN308" s="513"/>
      <c r="AO308" s="513"/>
      <c r="AP308" s="513" t="n">
        <f aca="false">PV5!AP19</f>
        <v>0</v>
      </c>
      <c r="AQ308" s="513"/>
      <c r="AR308" s="513"/>
      <c r="AS308" s="513"/>
      <c r="AT308" s="514" t="n">
        <f aca="false">PV5!AT19</f>
        <v>0</v>
      </c>
      <c r="AU308" s="514"/>
      <c r="AV308" s="514"/>
      <c r="AW308" s="514"/>
      <c r="AX308" s="514" t="n">
        <f aca="false">PV5!AX19</f>
        <v>0</v>
      </c>
      <c r="AY308" s="514"/>
      <c r="AZ308" s="514"/>
      <c r="BA308" s="514"/>
      <c r="BB308" s="514" t="n">
        <f aca="false">PV5!BB19</f>
        <v>0</v>
      </c>
      <c r="BC308" s="514"/>
      <c r="BD308" s="514"/>
      <c r="BE308" s="514"/>
      <c r="BF308" s="514"/>
    </row>
    <row collapsed="false" customFormat="false" customHeight="true" hidden="false" ht="12.6" outlineLevel="0" r="309">
      <c r="A309" s="429" t="s">
        <v>488</v>
      </c>
      <c r="B309" s="429"/>
      <c r="C309" s="430"/>
      <c r="D309" s="430"/>
      <c r="E309" s="431"/>
      <c r="F309" s="513" t="n">
        <f aca="false">PV5!F20</f>
        <v>0</v>
      </c>
      <c r="G309" s="513"/>
      <c r="H309" s="513"/>
      <c r="I309" s="513"/>
      <c r="J309" s="513" t="n">
        <f aca="false">PV5!J20</f>
        <v>0</v>
      </c>
      <c r="K309" s="513"/>
      <c r="L309" s="513"/>
      <c r="M309" s="513"/>
      <c r="N309" s="513" t="n">
        <f aca="false">PV5!N20</f>
        <v>0</v>
      </c>
      <c r="O309" s="513"/>
      <c r="P309" s="513"/>
      <c r="Q309" s="513"/>
      <c r="R309" s="513" t="n">
        <f aca="false">PV5!R20</f>
        <v>0</v>
      </c>
      <c r="S309" s="513"/>
      <c r="T309" s="513"/>
      <c r="U309" s="513"/>
      <c r="V309" s="513" t="n">
        <f aca="false">PV5!V20</f>
        <v>0</v>
      </c>
      <c r="W309" s="513"/>
      <c r="X309" s="513"/>
      <c r="Y309" s="513"/>
      <c r="Z309" s="513" t="n">
        <f aca="false">PV5!Z20</f>
        <v>0</v>
      </c>
      <c r="AA309" s="513"/>
      <c r="AB309" s="513"/>
      <c r="AC309" s="513"/>
      <c r="AD309" s="513" t="n">
        <f aca="false">PV5!AD20</f>
        <v>0</v>
      </c>
      <c r="AE309" s="513"/>
      <c r="AF309" s="513"/>
      <c r="AG309" s="513"/>
      <c r="AH309" s="513" t="n">
        <f aca="false">PV5!AH20</f>
        <v>0</v>
      </c>
      <c r="AI309" s="513"/>
      <c r="AJ309" s="513"/>
      <c r="AK309" s="513"/>
      <c r="AL309" s="513" t="n">
        <f aca="false">PV5!AL20</f>
        <v>0</v>
      </c>
      <c r="AM309" s="513"/>
      <c r="AN309" s="513"/>
      <c r="AO309" s="513"/>
      <c r="AP309" s="513" t="n">
        <f aca="false">PV5!AP20</f>
        <v>0</v>
      </c>
      <c r="AQ309" s="513"/>
      <c r="AR309" s="513"/>
      <c r="AS309" s="513"/>
      <c r="AT309" s="514" t="n">
        <f aca="false">PV5!AT20</f>
        <v>0</v>
      </c>
      <c r="AU309" s="514"/>
      <c r="AV309" s="514"/>
      <c r="AW309" s="514"/>
      <c r="AX309" s="514" t="n">
        <f aca="false">PV5!AX20</f>
        <v>0</v>
      </c>
      <c r="AY309" s="514"/>
      <c r="AZ309" s="514"/>
      <c r="BA309" s="514"/>
      <c r="BB309" s="514" t="n">
        <f aca="false">PV5!BB20</f>
        <v>0</v>
      </c>
      <c r="BC309" s="514"/>
      <c r="BD309" s="514"/>
      <c r="BE309" s="514"/>
      <c r="BF309" s="514"/>
    </row>
    <row collapsed="false" customFormat="false" customHeight="true" hidden="false" ht="12.6" outlineLevel="0" r="310">
      <c r="A310" s="429" t="s">
        <v>489</v>
      </c>
      <c r="B310" s="429"/>
      <c r="C310" s="430"/>
      <c r="D310" s="430"/>
      <c r="E310" s="431"/>
      <c r="F310" s="513" t="n">
        <f aca="false">PV5!F21</f>
        <v>0</v>
      </c>
      <c r="G310" s="513"/>
      <c r="H310" s="513"/>
      <c r="I310" s="513"/>
      <c r="J310" s="513" t="n">
        <f aca="false">PV5!J21</f>
        <v>0</v>
      </c>
      <c r="K310" s="513"/>
      <c r="L310" s="513"/>
      <c r="M310" s="513"/>
      <c r="N310" s="513" t="n">
        <f aca="false">PV5!N21</f>
        <v>0</v>
      </c>
      <c r="O310" s="513"/>
      <c r="P310" s="513"/>
      <c r="Q310" s="513"/>
      <c r="R310" s="513" t="n">
        <f aca="false">PV5!R21</f>
        <v>0</v>
      </c>
      <c r="S310" s="513"/>
      <c r="T310" s="513"/>
      <c r="U310" s="513"/>
      <c r="V310" s="513" t="n">
        <f aca="false">PV5!V21</f>
        <v>0</v>
      </c>
      <c r="W310" s="513"/>
      <c r="X310" s="513"/>
      <c r="Y310" s="513"/>
      <c r="Z310" s="513" t="n">
        <f aca="false">PV5!Z21</f>
        <v>0</v>
      </c>
      <c r="AA310" s="513"/>
      <c r="AB310" s="513"/>
      <c r="AC310" s="513"/>
      <c r="AD310" s="513" t="n">
        <f aca="false">PV5!AD21</f>
        <v>0</v>
      </c>
      <c r="AE310" s="513"/>
      <c r="AF310" s="513"/>
      <c r="AG310" s="513"/>
      <c r="AH310" s="513" t="n">
        <f aca="false">PV5!AH21</f>
        <v>0</v>
      </c>
      <c r="AI310" s="513"/>
      <c r="AJ310" s="513"/>
      <c r="AK310" s="513"/>
      <c r="AL310" s="513" t="n">
        <f aca="false">PV5!AL21</f>
        <v>0</v>
      </c>
      <c r="AM310" s="513"/>
      <c r="AN310" s="513"/>
      <c r="AO310" s="513"/>
      <c r="AP310" s="513" t="n">
        <f aca="false">PV5!AP21</f>
        <v>0</v>
      </c>
      <c r="AQ310" s="513"/>
      <c r="AR310" s="513"/>
      <c r="AS310" s="513"/>
      <c r="AT310" s="515" t="n">
        <f aca="false">PV5!AT21</f>
        <v>0</v>
      </c>
      <c r="AU310" s="515"/>
      <c r="AV310" s="515"/>
      <c r="AW310" s="515"/>
      <c r="AX310" s="515" t="n">
        <f aca="false">PV5!AX21</f>
        <v>0</v>
      </c>
      <c r="AY310" s="515"/>
      <c r="AZ310" s="515"/>
      <c r="BA310" s="515"/>
      <c r="BB310" s="514" t="n">
        <f aca="false">PV5!BB21</f>
        <v>0</v>
      </c>
      <c r="BC310" s="514"/>
      <c r="BD310" s="514"/>
      <c r="BE310" s="514"/>
      <c r="BF310" s="514"/>
    </row>
    <row collapsed="false" customFormat="false" customHeight="true" hidden="false" ht="12.6" outlineLevel="0" r="311">
      <c r="A311" s="454" t="s">
        <v>490</v>
      </c>
      <c r="B311" s="435"/>
      <c r="C311" s="436"/>
      <c r="D311" s="436"/>
      <c r="E311" s="437"/>
      <c r="F311" s="513" t="n">
        <f aca="false">PV5!F22</f>
        <v>0</v>
      </c>
      <c r="G311" s="513"/>
      <c r="H311" s="513"/>
      <c r="I311" s="513"/>
      <c r="J311" s="513"/>
      <c r="K311" s="513"/>
      <c r="L311" s="513"/>
      <c r="M311" s="513"/>
      <c r="N311" s="513" t="n">
        <f aca="false">PV5!N22</f>
        <v>0</v>
      </c>
      <c r="O311" s="513"/>
      <c r="P311" s="513"/>
      <c r="Q311" s="513"/>
      <c r="R311" s="513" t="n">
        <f aca="false">PV5!R22</f>
        <v>0</v>
      </c>
      <c r="S311" s="513"/>
      <c r="T311" s="513"/>
      <c r="U311" s="513"/>
      <c r="V311" s="513" t="n">
        <f aca="false">PV5!V22</f>
        <v>0</v>
      </c>
      <c r="W311" s="513"/>
      <c r="X311" s="513"/>
      <c r="Y311" s="513"/>
      <c r="Z311" s="513" t="n">
        <f aca="false">PV5!Z22</f>
        <v>0</v>
      </c>
      <c r="AA311" s="513"/>
      <c r="AB311" s="513"/>
      <c r="AC311" s="513"/>
      <c r="AD311" s="513" t="n">
        <f aca="false">PV5!AD22</f>
        <v>0</v>
      </c>
      <c r="AE311" s="513"/>
      <c r="AF311" s="513"/>
      <c r="AG311" s="513"/>
      <c r="AH311" s="513" t="n">
        <f aca="false">PV5!AH22</f>
        <v>0</v>
      </c>
      <c r="AI311" s="513"/>
      <c r="AJ311" s="513"/>
      <c r="AK311" s="513"/>
      <c r="AL311" s="513" t="n">
        <f aca="false">PV5!AL22</f>
        <v>0</v>
      </c>
      <c r="AM311" s="513"/>
      <c r="AN311" s="513"/>
      <c r="AO311" s="513"/>
      <c r="AP311" s="513" t="n">
        <f aca="false">PV5!AP22</f>
        <v>0</v>
      </c>
      <c r="AQ311" s="513"/>
      <c r="AR311" s="513"/>
      <c r="AS311" s="513"/>
      <c r="AT311" s="514" t="n">
        <f aca="false">PV5!AT22</f>
        <v>0</v>
      </c>
      <c r="AU311" s="514"/>
      <c r="AV311" s="514"/>
      <c r="AW311" s="514"/>
      <c r="AX311" s="514" t="n">
        <f aca="false">PV5!AX22</f>
        <v>0</v>
      </c>
      <c r="AY311" s="514"/>
      <c r="AZ311" s="514"/>
      <c r="BA311" s="514"/>
      <c r="BB311" s="514" t="n">
        <f aca="false">PV5!BB22</f>
        <v>0</v>
      </c>
      <c r="BC311" s="514"/>
      <c r="BD311" s="514"/>
      <c r="BE311" s="514"/>
      <c r="BF311" s="514"/>
    </row>
    <row collapsed="false" customFormat="false" customHeight="true" hidden="false" ht="12.6" outlineLevel="0" r="312">
      <c r="A312" s="458" t="s">
        <v>538</v>
      </c>
      <c r="B312" s="484"/>
      <c r="C312" s="408"/>
      <c r="D312" s="408"/>
      <c r="E312" s="463"/>
      <c r="F312" s="513"/>
      <c r="G312" s="513"/>
      <c r="H312" s="513"/>
      <c r="I312" s="513"/>
      <c r="J312" s="513"/>
      <c r="K312" s="513"/>
      <c r="L312" s="513"/>
      <c r="M312" s="513"/>
      <c r="N312" s="513"/>
      <c r="O312" s="513"/>
      <c r="P312" s="513"/>
      <c r="Q312" s="513"/>
      <c r="R312" s="513"/>
      <c r="S312" s="513"/>
      <c r="T312" s="513"/>
      <c r="U312" s="513"/>
      <c r="V312" s="513"/>
      <c r="W312" s="513"/>
      <c r="X312" s="513"/>
      <c r="Y312" s="513"/>
      <c r="Z312" s="513"/>
      <c r="AA312" s="513"/>
      <c r="AB312" s="513"/>
      <c r="AC312" s="513"/>
      <c r="AD312" s="513"/>
      <c r="AE312" s="513"/>
      <c r="AF312" s="513"/>
      <c r="AG312" s="513"/>
      <c r="AH312" s="513"/>
      <c r="AI312" s="513"/>
      <c r="AJ312" s="513"/>
      <c r="AK312" s="513"/>
      <c r="AL312" s="513"/>
      <c r="AM312" s="513"/>
      <c r="AN312" s="513"/>
      <c r="AO312" s="513"/>
      <c r="AP312" s="513"/>
      <c r="AQ312" s="513"/>
      <c r="AR312" s="513"/>
      <c r="AS312" s="513"/>
      <c r="AT312" s="514"/>
      <c r="AU312" s="514"/>
      <c r="AV312" s="514"/>
      <c r="AW312" s="514"/>
      <c r="AX312" s="514"/>
      <c r="AY312" s="514"/>
      <c r="AZ312" s="514"/>
      <c r="BA312" s="514"/>
      <c r="BB312" s="514"/>
      <c r="BC312" s="514"/>
      <c r="BD312" s="514"/>
      <c r="BE312" s="514"/>
      <c r="BF312" s="514"/>
    </row>
    <row collapsed="false" customFormat="false" customHeight="true" hidden="false" ht="12.6" outlineLevel="0" r="313">
      <c r="A313" s="470" t="s">
        <v>539</v>
      </c>
      <c r="B313" s="438"/>
      <c r="C313" s="439"/>
      <c r="D313" s="439"/>
      <c r="E313" s="440"/>
      <c r="F313" s="513"/>
      <c r="G313" s="513"/>
      <c r="H313" s="513"/>
      <c r="I313" s="513"/>
      <c r="J313" s="513"/>
      <c r="K313" s="513"/>
      <c r="L313" s="513"/>
      <c r="M313" s="513"/>
      <c r="N313" s="513"/>
      <c r="O313" s="513"/>
      <c r="P313" s="513"/>
      <c r="Q313" s="513"/>
      <c r="R313" s="513"/>
      <c r="S313" s="513"/>
      <c r="T313" s="513"/>
      <c r="U313" s="513"/>
      <c r="V313" s="513"/>
      <c r="W313" s="513"/>
      <c r="X313" s="513"/>
      <c r="Y313" s="513"/>
      <c r="Z313" s="513"/>
      <c r="AA313" s="513"/>
      <c r="AB313" s="513"/>
      <c r="AC313" s="513"/>
      <c r="AD313" s="513"/>
      <c r="AE313" s="513"/>
      <c r="AF313" s="513"/>
      <c r="AG313" s="513"/>
      <c r="AH313" s="513"/>
      <c r="AI313" s="513"/>
      <c r="AJ313" s="513"/>
      <c r="AK313" s="513"/>
      <c r="AL313" s="513"/>
      <c r="AM313" s="513"/>
      <c r="AN313" s="513"/>
      <c r="AO313" s="513"/>
      <c r="AP313" s="513"/>
      <c r="AQ313" s="513"/>
      <c r="AR313" s="513"/>
      <c r="AS313" s="513"/>
      <c r="AT313" s="514"/>
      <c r="AU313" s="514"/>
      <c r="AV313" s="514"/>
      <c r="AW313" s="514"/>
      <c r="AX313" s="514"/>
      <c r="AY313" s="514"/>
      <c r="AZ313" s="514"/>
      <c r="BA313" s="514"/>
      <c r="BB313" s="514"/>
      <c r="BC313" s="514"/>
      <c r="BD313" s="514"/>
      <c r="BE313" s="514"/>
      <c r="BF313" s="514"/>
    </row>
    <row collapsed="false" customFormat="false" customHeight="true" hidden="false" ht="12.6" outlineLevel="0" r="314">
      <c r="A314" s="408" t="s">
        <v>492</v>
      </c>
      <c r="B314" s="408"/>
      <c r="C314" s="408"/>
      <c r="D314" s="408"/>
      <c r="E314" s="408"/>
      <c r="F314" s="516"/>
      <c r="G314" s="516"/>
      <c r="H314" s="504"/>
      <c r="I314" s="504"/>
      <c r="J314" s="504"/>
      <c r="K314" s="504"/>
      <c r="L314" s="504"/>
      <c r="M314" s="504"/>
      <c r="N314" s="504"/>
      <c r="O314" s="504"/>
      <c r="P314" s="504"/>
      <c r="Q314" s="504"/>
      <c r="R314" s="504"/>
      <c r="S314" s="504"/>
      <c r="T314" s="504"/>
      <c r="U314" s="504"/>
      <c r="V314" s="504"/>
      <c r="W314" s="504"/>
      <c r="X314" s="504"/>
      <c r="Y314" s="504"/>
      <c r="Z314" s="504"/>
      <c r="AA314" s="504"/>
      <c r="AB314" s="504"/>
      <c r="AC314" s="504"/>
      <c r="AD314" s="504"/>
      <c r="AE314" s="504"/>
      <c r="AF314" s="504"/>
      <c r="AG314" s="504"/>
      <c r="AH314" s="504"/>
      <c r="AI314" s="504"/>
      <c r="AJ314" s="504"/>
      <c r="AK314" s="504"/>
      <c r="AL314" s="504"/>
      <c r="AM314" s="504"/>
      <c r="AN314" s="504"/>
      <c r="AO314" s="504"/>
      <c r="AP314" s="504"/>
      <c r="AQ314" s="504"/>
      <c r="AR314" s="504"/>
      <c r="AS314" s="504"/>
      <c r="AT314" s="504"/>
      <c r="AU314" s="504"/>
      <c r="AV314" s="504"/>
      <c r="AW314" s="504"/>
      <c r="AX314" s="504"/>
      <c r="AY314" s="504"/>
      <c r="AZ314" s="504"/>
      <c r="BA314" s="504"/>
      <c r="BB314" s="504"/>
      <c r="BC314" s="504"/>
      <c r="BD314" s="504"/>
      <c r="BE314" s="504"/>
      <c r="BF314" s="517"/>
    </row>
    <row collapsed="false" customFormat="false" customHeight="true" hidden="false" ht="12.6" outlineLevel="0" r="315">
      <c r="A315" s="454" t="s">
        <v>536</v>
      </c>
      <c r="B315" s="436"/>
      <c r="C315" s="436"/>
      <c r="D315" s="436"/>
      <c r="E315" s="436"/>
      <c r="F315" s="513" t="n">
        <f aca="false">PV5!F26</f>
        <v>0</v>
      </c>
      <c r="G315" s="513"/>
      <c r="H315" s="513"/>
      <c r="I315" s="513"/>
      <c r="J315" s="513" t="n">
        <f aca="false">PV5!J26</f>
        <v>0</v>
      </c>
      <c r="K315" s="513"/>
      <c r="L315" s="513"/>
      <c r="M315" s="513"/>
      <c r="N315" s="513" t="n">
        <f aca="false">PV5!N26</f>
        <v>0</v>
      </c>
      <c r="O315" s="513"/>
      <c r="P315" s="513"/>
      <c r="Q315" s="513"/>
      <c r="R315" s="513" t="n">
        <f aca="false">PV5!R26</f>
        <v>0</v>
      </c>
      <c r="S315" s="513"/>
      <c r="T315" s="513"/>
      <c r="U315" s="513"/>
      <c r="V315" s="513" t="n">
        <f aca="false">PV5!V26</f>
        <v>0</v>
      </c>
      <c r="W315" s="513"/>
      <c r="X315" s="513"/>
      <c r="Y315" s="513"/>
      <c r="Z315" s="513" t="n">
        <f aca="false">PV5!Z26</f>
        <v>0</v>
      </c>
      <c r="AA315" s="513"/>
      <c r="AB315" s="513"/>
      <c r="AC315" s="513"/>
      <c r="AD315" s="513" t="n">
        <f aca="false">PV5!AD26</f>
        <v>0</v>
      </c>
      <c r="AE315" s="513"/>
      <c r="AF315" s="513"/>
      <c r="AG315" s="513"/>
      <c r="AH315" s="513" t="n">
        <f aca="false">PV5!AH26</f>
        <v>0</v>
      </c>
      <c r="AI315" s="513"/>
      <c r="AJ315" s="513"/>
      <c r="AK315" s="513"/>
      <c r="AL315" s="513" t="n">
        <f aca="false">PV5!AL26</f>
        <v>0</v>
      </c>
      <c r="AM315" s="513"/>
      <c r="AN315" s="513"/>
      <c r="AO315" s="513"/>
      <c r="AP315" s="513" t="n">
        <f aca="false">PV5!AP26</f>
        <v>0</v>
      </c>
      <c r="AQ315" s="513"/>
      <c r="AR315" s="513"/>
      <c r="AS315" s="513"/>
      <c r="AT315" s="433" t="n">
        <f aca="false">PV5!AT26</f>
        <v>0</v>
      </c>
      <c r="AU315" s="433"/>
      <c r="AV315" s="433"/>
      <c r="AW315" s="433"/>
      <c r="AX315" s="433" t="n">
        <f aca="false">PV5!AX26</f>
        <v>0</v>
      </c>
      <c r="AY315" s="433"/>
      <c r="AZ315" s="433"/>
      <c r="BA315" s="433"/>
      <c r="BB315" s="514" t="n">
        <f aca="false">PV5!BB26</f>
        <v>0</v>
      </c>
      <c r="BC315" s="514"/>
      <c r="BD315" s="514"/>
      <c r="BE315" s="514"/>
      <c r="BF315" s="514"/>
    </row>
    <row collapsed="false" customFormat="false" customHeight="true" hidden="false" ht="12.6" outlineLevel="0" r="316">
      <c r="A316" s="458" t="s">
        <v>537</v>
      </c>
      <c r="B316" s="408"/>
      <c r="C316" s="408"/>
      <c r="D316" s="408"/>
      <c r="E316" s="408"/>
      <c r="F316" s="513"/>
      <c r="G316" s="513"/>
      <c r="H316" s="513"/>
      <c r="I316" s="513"/>
      <c r="J316" s="513"/>
      <c r="K316" s="513"/>
      <c r="L316" s="513"/>
      <c r="M316" s="513"/>
      <c r="N316" s="513"/>
      <c r="O316" s="513"/>
      <c r="P316" s="513"/>
      <c r="Q316" s="513"/>
      <c r="R316" s="513"/>
      <c r="S316" s="513"/>
      <c r="T316" s="513"/>
      <c r="U316" s="513"/>
      <c r="V316" s="513"/>
      <c r="W316" s="513"/>
      <c r="X316" s="513"/>
      <c r="Y316" s="513"/>
      <c r="Z316" s="513"/>
      <c r="AA316" s="513"/>
      <c r="AB316" s="513"/>
      <c r="AC316" s="513"/>
      <c r="AD316" s="513"/>
      <c r="AE316" s="513"/>
      <c r="AF316" s="513"/>
      <c r="AG316" s="513"/>
      <c r="AH316" s="513"/>
      <c r="AI316" s="513"/>
      <c r="AJ316" s="513"/>
      <c r="AK316" s="513"/>
      <c r="AL316" s="513"/>
      <c r="AM316" s="513"/>
      <c r="AN316" s="513"/>
      <c r="AO316" s="513"/>
      <c r="AP316" s="513"/>
      <c r="AQ316" s="513"/>
      <c r="AR316" s="513"/>
      <c r="AS316" s="513"/>
      <c r="AT316" s="433"/>
      <c r="AU316" s="433"/>
      <c r="AV316" s="433"/>
      <c r="AW316" s="433"/>
      <c r="AX316" s="433"/>
      <c r="AY316" s="433"/>
      <c r="AZ316" s="433"/>
      <c r="BA316" s="433"/>
      <c r="BB316" s="514"/>
      <c r="BC316" s="514"/>
      <c r="BD316" s="514"/>
      <c r="BE316" s="514"/>
      <c r="BF316" s="514"/>
    </row>
    <row collapsed="false" customFormat="false" customHeight="true" hidden="false" ht="12.6" outlineLevel="0" r="317">
      <c r="A317" s="458" t="s">
        <v>538</v>
      </c>
      <c r="B317" s="408"/>
      <c r="C317" s="408"/>
      <c r="D317" s="408"/>
      <c r="E317" s="408"/>
      <c r="F317" s="513"/>
      <c r="G317" s="513"/>
      <c r="H317" s="513"/>
      <c r="I317" s="513"/>
      <c r="J317" s="513"/>
      <c r="K317" s="513"/>
      <c r="L317" s="513"/>
      <c r="M317" s="513"/>
      <c r="N317" s="513"/>
      <c r="O317" s="513"/>
      <c r="P317" s="513"/>
      <c r="Q317" s="513"/>
      <c r="R317" s="513"/>
      <c r="S317" s="513"/>
      <c r="T317" s="513"/>
      <c r="U317" s="513"/>
      <c r="V317" s="513"/>
      <c r="W317" s="513"/>
      <c r="X317" s="513"/>
      <c r="Y317" s="513"/>
      <c r="Z317" s="513"/>
      <c r="AA317" s="513"/>
      <c r="AB317" s="513"/>
      <c r="AC317" s="513"/>
      <c r="AD317" s="513"/>
      <c r="AE317" s="513"/>
      <c r="AF317" s="513"/>
      <c r="AG317" s="513"/>
      <c r="AH317" s="513"/>
      <c r="AI317" s="513"/>
      <c r="AJ317" s="513"/>
      <c r="AK317" s="513"/>
      <c r="AL317" s="513"/>
      <c r="AM317" s="513"/>
      <c r="AN317" s="513"/>
      <c r="AO317" s="513"/>
      <c r="AP317" s="513"/>
      <c r="AQ317" s="513"/>
      <c r="AR317" s="513"/>
      <c r="AS317" s="513"/>
      <c r="AT317" s="433"/>
      <c r="AU317" s="433"/>
      <c r="AV317" s="433"/>
      <c r="AW317" s="433"/>
      <c r="AX317" s="433"/>
      <c r="AY317" s="433"/>
      <c r="AZ317" s="433"/>
      <c r="BA317" s="433"/>
      <c r="BB317" s="514"/>
      <c r="BC317" s="514"/>
      <c r="BD317" s="514"/>
      <c r="BE317" s="514"/>
      <c r="BF317" s="514"/>
    </row>
    <row collapsed="false" customFormat="false" customHeight="true" hidden="false" ht="12.6" outlineLevel="0" r="318">
      <c r="A318" s="470" t="s">
        <v>539</v>
      </c>
      <c r="B318" s="439"/>
      <c r="C318" s="439"/>
      <c r="D318" s="439"/>
      <c r="E318" s="439"/>
      <c r="F318" s="513"/>
      <c r="G318" s="513"/>
      <c r="H318" s="513"/>
      <c r="I318" s="513"/>
      <c r="J318" s="513"/>
      <c r="K318" s="513"/>
      <c r="L318" s="513"/>
      <c r="M318" s="513"/>
      <c r="N318" s="513"/>
      <c r="O318" s="513"/>
      <c r="P318" s="513"/>
      <c r="Q318" s="513"/>
      <c r="R318" s="513"/>
      <c r="S318" s="513"/>
      <c r="T318" s="513"/>
      <c r="U318" s="513"/>
      <c r="V318" s="513"/>
      <c r="W318" s="513"/>
      <c r="X318" s="513"/>
      <c r="Y318" s="513"/>
      <c r="Z318" s="513"/>
      <c r="AA318" s="513"/>
      <c r="AB318" s="513"/>
      <c r="AC318" s="513"/>
      <c r="AD318" s="513"/>
      <c r="AE318" s="513"/>
      <c r="AF318" s="513"/>
      <c r="AG318" s="513"/>
      <c r="AH318" s="513"/>
      <c r="AI318" s="513"/>
      <c r="AJ318" s="513"/>
      <c r="AK318" s="513"/>
      <c r="AL318" s="513"/>
      <c r="AM318" s="513"/>
      <c r="AN318" s="513"/>
      <c r="AO318" s="513"/>
      <c r="AP318" s="513"/>
      <c r="AQ318" s="513"/>
      <c r="AR318" s="513"/>
      <c r="AS318" s="513"/>
      <c r="AT318" s="433"/>
      <c r="AU318" s="433"/>
      <c r="AV318" s="433"/>
      <c r="AW318" s="433"/>
      <c r="AX318" s="433"/>
      <c r="AY318" s="433"/>
      <c r="AZ318" s="433"/>
      <c r="BA318" s="433"/>
      <c r="BB318" s="514"/>
      <c r="BC318" s="514"/>
      <c r="BD318" s="514"/>
      <c r="BE318" s="514"/>
      <c r="BF318" s="514"/>
    </row>
    <row collapsed="false" customFormat="false" customHeight="true" hidden="false" ht="12.6" outlineLevel="0" r="319">
      <c r="A319" s="429" t="s">
        <v>487</v>
      </c>
      <c r="B319" s="430"/>
      <c r="C319" s="430"/>
      <c r="D319" s="430"/>
      <c r="E319" s="430"/>
      <c r="F319" s="513" t="n">
        <f aca="false">PV5!F30</f>
        <v>0</v>
      </c>
      <c r="G319" s="513"/>
      <c r="H319" s="513"/>
      <c r="I319" s="513"/>
      <c r="J319" s="513" t="n">
        <f aca="false">PV5!J30</f>
        <v>0</v>
      </c>
      <c r="K319" s="513"/>
      <c r="L319" s="513"/>
      <c r="M319" s="513"/>
      <c r="N319" s="513" t="n">
        <f aca="false">PV5!N30</f>
        <v>0</v>
      </c>
      <c r="O319" s="513"/>
      <c r="P319" s="513"/>
      <c r="Q319" s="513"/>
      <c r="R319" s="513" t="n">
        <f aca="false">PV5!R30</f>
        <v>0</v>
      </c>
      <c r="S319" s="513"/>
      <c r="T319" s="513"/>
      <c r="U319" s="513"/>
      <c r="V319" s="513" t="n">
        <f aca="false">PV5!V30</f>
        <v>0</v>
      </c>
      <c r="W319" s="513"/>
      <c r="X319" s="513"/>
      <c r="Y319" s="513"/>
      <c r="Z319" s="513" t="n">
        <f aca="false">PV5!Z30</f>
        <v>0</v>
      </c>
      <c r="AA319" s="513"/>
      <c r="AB319" s="513"/>
      <c r="AC319" s="513"/>
      <c r="AD319" s="513" t="n">
        <f aca="false">PV5!AD30</f>
        <v>0</v>
      </c>
      <c r="AE319" s="513"/>
      <c r="AF319" s="513"/>
      <c r="AG319" s="513"/>
      <c r="AH319" s="513" t="n">
        <f aca="false">PV5!AH30</f>
        <v>0</v>
      </c>
      <c r="AI319" s="513"/>
      <c r="AJ319" s="513"/>
      <c r="AK319" s="513"/>
      <c r="AL319" s="513" t="n">
        <f aca="false">PV5!AL30</f>
        <v>0</v>
      </c>
      <c r="AM319" s="513"/>
      <c r="AN319" s="513"/>
      <c r="AO319" s="513"/>
      <c r="AP319" s="513" t="n">
        <f aca="false">PV5!AP30</f>
        <v>0</v>
      </c>
      <c r="AQ319" s="513"/>
      <c r="AR319" s="513"/>
      <c r="AS319" s="513"/>
      <c r="AT319" s="518" t="n">
        <f aca="false">PV5!AT30</f>
        <v>0</v>
      </c>
      <c r="AU319" s="518"/>
      <c r="AV319" s="518"/>
      <c r="AW319" s="518"/>
      <c r="AX319" s="518" t="n">
        <f aca="false">PV5!AX30</f>
        <v>0</v>
      </c>
      <c r="AY319" s="518"/>
      <c r="AZ319" s="518"/>
      <c r="BA319" s="518"/>
      <c r="BB319" s="514" t="n">
        <f aca="false">PV5!BB30</f>
        <v>0</v>
      </c>
      <c r="BC319" s="514"/>
      <c r="BD319" s="514"/>
      <c r="BE319" s="514"/>
      <c r="BF319" s="514"/>
    </row>
    <row collapsed="false" customFormat="false" customHeight="true" hidden="false" ht="12.6" outlineLevel="0" r="320">
      <c r="A320" s="429" t="s">
        <v>488</v>
      </c>
      <c r="B320" s="429"/>
      <c r="C320" s="430"/>
      <c r="D320" s="430"/>
      <c r="E320" s="430"/>
      <c r="F320" s="513" t="n">
        <f aca="false">PV5!F31</f>
        <v>0</v>
      </c>
      <c r="G320" s="513"/>
      <c r="H320" s="513"/>
      <c r="I320" s="513"/>
      <c r="J320" s="513" t="n">
        <f aca="false">PV5!J31</f>
        <v>0</v>
      </c>
      <c r="K320" s="513"/>
      <c r="L320" s="513"/>
      <c r="M320" s="513"/>
      <c r="N320" s="513" t="n">
        <f aca="false">PV5!N31</f>
        <v>0</v>
      </c>
      <c r="O320" s="513"/>
      <c r="P320" s="513"/>
      <c r="Q320" s="513"/>
      <c r="R320" s="513" t="n">
        <f aca="false">PV5!R31</f>
        <v>0</v>
      </c>
      <c r="S320" s="513"/>
      <c r="T320" s="513"/>
      <c r="U320" s="513"/>
      <c r="V320" s="513" t="n">
        <f aca="false">PV5!V31</f>
        <v>0</v>
      </c>
      <c r="W320" s="513"/>
      <c r="X320" s="513"/>
      <c r="Y320" s="513"/>
      <c r="Z320" s="513" t="n">
        <f aca="false">PV5!Z31</f>
        <v>0</v>
      </c>
      <c r="AA320" s="513"/>
      <c r="AB320" s="513"/>
      <c r="AC320" s="513"/>
      <c r="AD320" s="513" t="n">
        <f aca="false">PV5!AD31</f>
        <v>0</v>
      </c>
      <c r="AE320" s="513"/>
      <c r="AF320" s="513"/>
      <c r="AG320" s="513"/>
      <c r="AH320" s="513" t="n">
        <f aca="false">PV5!AH31</f>
        <v>0</v>
      </c>
      <c r="AI320" s="513"/>
      <c r="AJ320" s="513"/>
      <c r="AK320" s="513"/>
      <c r="AL320" s="513" t="n">
        <f aca="false">PV5!AL31</f>
        <v>0</v>
      </c>
      <c r="AM320" s="513"/>
      <c r="AN320" s="513"/>
      <c r="AO320" s="513"/>
      <c r="AP320" s="513" t="n">
        <f aca="false">PV5!AP31</f>
        <v>0</v>
      </c>
      <c r="AQ320" s="513"/>
      <c r="AR320" s="513"/>
      <c r="AS320" s="513"/>
      <c r="AT320" s="518" t="n">
        <f aca="false">PV5!AT31</f>
        <v>0</v>
      </c>
      <c r="AU320" s="518"/>
      <c r="AV320" s="518"/>
      <c r="AW320" s="518"/>
      <c r="AX320" s="518" t="n">
        <f aca="false">PV5!AX31</f>
        <v>0</v>
      </c>
      <c r="AY320" s="518"/>
      <c r="AZ320" s="518"/>
      <c r="BA320" s="518"/>
      <c r="BB320" s="514" t="n">
        <f aca="false">PV5!BB31</f>
        <v>0</v>
      </c>
      <c r="BC320" s="514"/>
      <c r="BD320" s="514"/>
      <c r="BE320" s="514"/>
      <c r="BF320" s="514"/>
    </row>
    <row collapsed="false" customFormat="false" customHeight="true" hidden="false" ht="12.6" outlineLevel="0" r="321">
      <c r="A321" s="429" t="s">
        <v>489</v>
      </c>
      <c r="B321" s="429"/>
      <c r="C321" s="430"/>
      <c r="D321" s="430"/>
      <c r="E321" s="430"/>
      <c r="F321" s="513" t="n">
        <f aca="false">PV5!F32</f>
        <v>0</v>
      </c>
      <c r="G321" s="513"/>
      <c r="H321" s="513"/>
      <c r="I321" s="513"/>
      <c r="J321" s="513" t="n">
        <f aca="false">PV5!J32</f>
        <v>0</v>
      </c>
      <c r="K321" s="513"/>
      <c r="L321" s="513"/>
      <c r="M321" s="513"/>
      <c r="N321" s="513" t="n">
        <f aca="false">PV5!N32</f>
        <v>0</v>
      </c>
      <c r="O321" s="513"/>
      <c r="P321" s="513"/>
      <c r="Q321" s="513"/>
      <c r="R321" s="513" t="n">
        <f aca="false">PV5!R32</f>
        <v>0</v>
      </c>
      <c r="S321" s="513"/>
      <c r="T321" s="513"/>
      <c r="U321" s="513"/>
      <c r="V321" s="513" t="n">
        <f aca="false">PV5!V32</f>
        <v>0</v>
      </c>
      <c r="W321" s="513"/>
      <c r="X321" s="513"/>
      <c r="Y321" s="513"/>
      <c r="Z321" s="513" t="n">
        <f aca="false">PV5!Z32</f>
        <v>0</v>
      </c>
      <c r="AA321" s="513"/>
      <c r="AB321" s="513"/>
      <c r="AC321" s="513"/>
      <c r="AD321" s="513" t="n">
        <f aca="false">PV5!AD32</f>
        <v>0</v>
      </c>
      <c r="AE321" s="513"/>
      <c r="AF321" s="513"/>
      <c r="AG321" s="513"/>
      <c r="AH321" s="513" t="n">
        <f aca="false">PV5!AH32</f>
        <v>0</v>
      </c>
      <c r="AI321" s="513"/>
      <c r="AJ321" s="513"/>
      <c r="AK321" s="513"/>
      <c r="AL321" s="513" t="n">
        <f aca="false">PV5!AL32</f>
        <v>0</v>
      </c>
      <c r="AM321" s="513"/>
      <c r="AN321" s="513"/>
      <c r="AO321" s="513"/>
      <c r="AP321" s="513" t="n">
        <f aca="false">PV5!AP32</f>
        <v>0</v>
      </c>
      <c r="AQ321" s="513"/>
      <c r="AR321" s="513"/>
      <c r="AS321" s="513"/>
      <c r="AT321" s="518" t="n">
        <f aca="false">PV5!AT32</f>
        <v>0</v>
      </c>
      <c r="AU321" s="518"/>
      <c r="AV321" s="518"/>
      <c r="AW321" s="518"/>
      <c r="AX321" s="518" t="n">
        <f aca="false">PV5!AX32</f>
        <v>0</v>
      </c>
      <c r="AY321" s="518"/>
      <c r="AZ321" s="518"/>
      <c r="BA321" s="518"/>
      <c r="BB321" s="514" t="n">
        <f aca="false">PV5!BB32</f>
        <v>0</v>
      </c>
      <c r="BC321" s="514"/>
      <c r="BD321" s="514"/>
      <c r="BE321" s="514"/>
      <c r="BF321" s="514"/>
    </row>
    <row collapsed="false" customFormat="false" customHeight="true" hidden="false" ht="12.6" outlineLevel="0" r="322">
      <c r="A322" s="458" t="s">
        <v>490</v>
      </c>
      <c r="B322" s="408"/>
      <c r="C322" s="408"/>
      <c r="D322" s="408"/>
      <c r="E322" s="408"/>
      <c r="F322" s="513" t="n">
        <f aca="false">PV5!F33</f>
        <v>0</v>
      </c>
      <c r="G322" s="513"/>
      <c r="H322" s="513"/>
      <c r="I322" s="513"/>
      <c r="J322" s="513" t="n">
        <f aca="false">PV5!J33</f>
        <v>0</v>
      </c>
      <c r="K322" s="513"/>
      <c r="L322" s="513"/>
      <c r="M322" s="513"/>
      <c r="N322" s="513" t="n">
        <f aca="false">PV5!N33</f>
        <v>0</v>
      </c>
      <c r="O322" s="513"/>
      <c r="P322" s="513"/>
      <c r="Q322" s="513"/>
      <c r="R322" s="513" t="n">
        <f aca="false">PV5!R33</f>
        <v>0</v>
      </c>
      <c r="S322" s="513"/>
      <c r="T322" s="513"/>
      <c r="U322" s="513"/>
      <c r="V322" s="513" t="n">
        <f aca="false">PV5!V33</f>
        <v>0</v>
      </c>
      <c r="W322" s="513"/>
      <c r="X322" s="513"/>
      <c r="Y322" s="513"/>
      <c r="Z322" s="513" t="n">
        <f aca="false">PV5!Z33</f>
        <v>0</v>
      </c>
      <c r="AA322" s="513"/>
      <c r="AB322" s="513"/>
      <c r="AC322" s="513"/>
      <c r="AD322" s="513" t="n">
        <f aca="false">PV5!AD33</f>
        <v>0</v>
      </c>
      <c r="AE322" s="513"/>
      <c r="AF322" s="513"/>
      <c r="AG322" s="513"/>
      <c r="AH322" s="513" t="n">
        <f aca="false">PV5!AH33</f>
        <v>0</v>
      </c>
      <c r="AI322" s="513"/>
      <c r="AJ322" s="513"/>
      <c r="AK322" s="513"/>
      <c r="AL322" s="513" t="n">
        <f aca="false">PV5!AL33</f>
        <v>0</v>
      </c>
      <c r="AM322" s="513"/>
      <c r="AN322" s="513"/>
      <c r="AO322" s="513"/>
      <c r="AP322" s="513" t="n">
        <f aca="false">PV5!AP33</f>
        <v>0</v>
      </c>
      <c r="AQ322" s="513"/>
      <c r="AR322" s="513"/>
      <c r="AS322" s="513"/>
      <c r="AT322" s="433" t="n">
        <f aca="false">PV5!AT33</f>
        <v>0</v>
      </c>
      <c r="AU322" s="433"/>
      <c r="AV322" s="433"/>
      <c r="AW322" s="433"/>
      <c r="AX322" s="433" t="n">
        <f aca="false">PV5!AX33</f>
        <v>0</v>
      </c>
      <c r="AY322" s="433"/>
      <c r="AZ322" s="433"/>
      <c r="BA322" s="433"/>
      <c r="BB322" s="514" t="n">
        <f aca="false">PV5!BB33</f>
        <v>0</v>
      </c>
      <c r="BC322" s="514"/>
      <c r="BD322" s="514"/>
      <c r="BE322" s="514"/>
      <c r="BF322" s="514"/>
    </row>
    <row collapsed="false" customFormat="false" customHeight="true" hidden="false" ht="12.6" outlineLevel="0" r="323">
      <c r="A323" s="458" t="s">
        <v>538</v>
      </c>
      <c r="B323" s="408"/>
      <c r="C323" s="408"/>
      <c r="D323" s="408"/>
      <c r="E323" s="408"/>
      <c r="F323" s="513"/>
      <c r="G323" s="513"/>
      <c r="H323" s="513"/>
      <c r="I323" s="513"/>
      <c r="J323" s="513"/>
      <c r="K323" s="513"/>
      <c r="L323" s="513"/>
      <c r="M323" s="513"/>
      <c r="N323" s="513"/>
      <c r="O323" s="513"/>
      <c r="P323" s="513"/>
      <c r="Q323" s="513"/>
      <c r="R323" s="513"/>
      <c r="S323" s="513"/>
      <c r="T323" s="513"/>
      <c r="U323" s="513"/>
      <c r="V323" s="513"/>
      <c r="W323" s="513"/>
      <c r="X323" s="513"/>
      <c r="Y323" s="513"/>
      <c r="Z323" s="513"/>
      <c r="AA323" s="513"/>
      <c r="AB323" s="513"/>
      <c r="AC323" s="513"/>
      <c r="AD323" s="513"/>
      <c r="AE323" s="513"/>
      <c r="AF323" s="513"/>
      <c r="AG323" s="513"/>
      <c r="AH323" s="513"/>
      <c r="AI323" s="513"/>
      <c r="AJ323" s="513"/>
      <c r="AK323" s="513"/>
      <c r="AL323" s="513"/>
      <c r="AM323" s="513"/>
      <c r="AN323" s="513"/>
      <c r="AO323" s="513"/>
      <c r="AP323" s="513"/>
      <c r="AQ323" s="513"/>
      <c r="AR323" s="513"/>
      <c r="AS323" s="513"/>
      <c r="AT323" s="433"/>
      <c r="AU323" s="433"/>
      <c r="AV323" s="433"/>
      <c r="AW323" s="433"/>
      <c r="AX323" s="433"/>
      <c r="AY323" s="433"/>
      <c r="AZ323" s="433"/>
      <c r="BA323" s="433"/>
      <c r="BB323" s="514"/>
      <c r="BC323" s="514"/>
      <c r="BD323" s="514"/>
      <c r="BE323" s="514"/>
      <c r="BF323" s="514"/>
    </row>
    <row collapsed="false" customFormat="false" customHeight="true" hidden="false" ht="12.6" outlineLevel="0" r="324">
      <c r="A324" s="470" t="s">
        <v>539</v>
      </c>
      <c r="B324" s="439"/>
      <c r="C324" s="439"/>
      <c r="D324" s="439"/>
      <c r="E324" s="439"/>
      <c r="F324" s="513"/>
      <c r="G324" s="513"/>
      <c r="H324" s="513"/>
      <c r="I324" s="513"/>
      <c r="J324" s="513"/>
      <c r="K324" s="513"/>
      <c r="L324" s="513"/>
      <c r="M324" s="513"/>
      <c r="N324" s="513"/>
      <c r="O324" s="513"/>
      <c r="P324" s="513"/>
      <c r="Q324" s="513"/>
      <c r="R324" s="513"/>
      <c r="S324" s="513"/>
      <c r="T324" s="513"/>
      <c r="U324" s="513"/>
      <c r="V324" s="513"/>
      <c r="W324" s="513"/>
      <c r="X324" s="513"/>
      <c r="Y324" s="513"/>
      <c r="Z324" s="513"/>
      <c r="AA324" s="513"/>
      <c r="AB324" s="513"/>
      <c r="AC324" s="513"/>
      <c r="AD324" s="513"/>
      <c r="AE324" s="513"/>
      <c r="AF324" s="513"/>
      <c r="AG324" s="513"/>
      <c r="AH324" s="513"/>
      <c r="AI324" s="513"/>
      <c r="AJ324" s="513"/>
      <c r="AK324" s="513"/>
      <c r="AL324" s="513"/>
      <c r="AM324" s="513"/>
      <c r="AN324" s="513"/>
      <c r="AO324" s="513"/>
      <c r="AP324" s="513"/>
      <c r="AQ324" s="513"/>
      <c r="AR324" s="513"/>
      <c r="AS324" s="513"/>
      <c r="AT324" s="433"/>
      <c r="AU324" s="433"/>
      <c r="AV324" s="433"/>
      <c r="AW324" s="433"/>
      <c r="AX324" s="433"/>
      <c r="AY324" s="433"/>
      <c r="AZ324" s="433"/>
      <c r="BA324" s="433"/>
      <c r="BB324" s="514"/>
      <c r="BC324" s="514"/>
      <c r="BD324" s="514"/>
      <c r="BE324" s="514"/>
      <c r="BF324" s="514"/>
    </row>
    <row collapsed="false" customFormat="false" customHeight="true" hidden="false" ht="12.6" outlineLevel="0" r="325">
      <c r="A325" s="430" t="s">
        <v>562</v>
      </c>
      <c r="B325" s="430"/>
      <c r="C325" s="430"/>
      <c r="D325" s="430"/>
      <c r="E325" s="430"/>
      <c r="F325" s="519"/>
      <c r="G325" s="519"/>
      <c r="H325" s="519"/>
      <c r="I325" s="519"/>
      <c r="J325" s="519"/>
      <c r="K325" s="519"/>
      <c r="L325" s="519"/>
      <c r="M325" s="519"/>
      <c r="N325" s="519"/>
      <c r="O325" s="519"/>
      <c r="P325" s="519"/>
      <c r="Q325" s="519"/>
      <c r="R325" s="519"/>
      <c r="S325" s="519"/>
      <c r="T325" s="519"/>
      <c r="U325" s="519"/>
      <c r="V325" s="519"/>
      <c r="W325" s="519"/>
      <c r="X325" s="519"/>
      <c r="Y325" s="519"/>
      <c r="Z325" s="519"/>
      <c r="AA325" s="519"/>
      <c r="AB325" s="519"/>
      <c r="AC325" s="519"/>
      <c r="AD325" s="519"/>
      <c r="AE325" s="519"/>
      <c r="AF325" s="519"/>
      <c r="AG325" s="519"/>
      <c r="AH325" s="519"/>
      <c r="AI325" s="519"/>
      <c r="AJ325" s="519"/>
      <c r="AK325" s="519"/>
      <c r="AL325" s="519"/>
      <c r="AM325" s="519"/>
      <c r="AN325" s="519"/>
      <c r="AO325" s="519"/>
      <c r="AP325" s="519"/>
      <c r="AQ325" s="519"/>
      <c r="AR325" s="519"/>
      <c r="AS325" s="519"/>
      <c r="AT325" s="519"/>
      <c r="AU325" s="519"/>
      <c r="AV325" s="519"/>
      <c r="AW325" s="519"/>
      <c r="AX325" s="519"/>
      <c r="AY325" s="519"/>
      <c r="AZ325" s="519"/>
      <c r="BA325" s="519"/>
      <c r="BB325" s="519"/>
      <c r="BC325" s="519"/>
      <c r="BD325" s="519"/>
      <c r="BE325" s="519"/>
      <c r="BF325" s="517"/>
    </row>
    <row collapsed="false" customFormat="false" customHeight="true" hidden="false" ht="12.6" outlineLevel="0" r="326">
      <c r="A326" s="454" t="s">
        <v>536</v>
      </c>
      <c r="B326" s="436"/>
      <c r="C326" s="436"/>
      <c r="D326" s="436"/>
      <c r="E326" s="436"/>
      <c r="F326" s="520" t="n">
        <f aca="false">PV5!F37</f>
        <v>0</v>
      </c>
      <c r="G326" s="520"/>
      <c r="H326" s="520"/>
      <c r="I326" s="520"/>
      <c r="J326" s="520"/>
      <c r="K326" s="520"/>
      <c r="L326" s="520"/>
      <c r="M326" s="520"/>
      <c r="N326" s="520" t="n">
        <f aca="false">PV5!N37</f>
        <v>0</v>
      </c>
      <c r="O326" s="520"/>
      <c r="P326" s="520"/>
      <c r="Q326" s="520"/>
      <c r="R326" s="520" t="n">
        <f aca="false">PV5!R37</f>
        <v>0</v>
      </c>
      <c r="S326" s="520"/>
      <c r="T326" s="520"/>
      <c r="U326" s="520"/>
      <c r="V326" s="520" t="n">
        <f aca="false">PV5!V37</f>
        <v>0</v>
      </c>
      <c r="W326" s="520"/>
      <c r="X326" s="520"/>
      <c r="Y326" s="520"/>
      <c r="Z326" s="520" t="n">
        <f aca="false">PV5!Z37</f>
        <v>0</v>
      </c>
      <c r="AA326" s="520"/>
      <c r="AB326" s="520"/>
      <c r="AC326" s="520"/>
      <c r="AD326" s="520" t="n">
        <f aca="false">PV5!AD37</f>
        <v>0</v>
      </c>
      <c r="AE326" s="520"/>
      <c r="AF326" s="520"/>
      <c r="AG326" s="520"/>
      <c r="AH326" s="520" t="n">
        <f aca="false">PV5!AH37</f>
        <v>0</v>
      </c>
      <c r="AI326" s="520"/>
      <c r="AJ326" s="520"/>
      <c r="AK326" s="520"/>
      <c r="AL326" s="520" t="n">
        <f aca="false">PV5!AL37</f>
        <v>0</v>
      </c>
      <c r="AM326" s="520"/>
      <c r="AN326" s="520"/>
      <c r="AO326" s="520"/>
      <c r="AP326" s="520" t="n">
        <f aca="false">PV5!AP37</f>
        <v>0</v>
      </c>
      <c r="AQ326" s="520"/>
      <c r="AR326" s="520"/>
      <c r="AS326" s="520"/>
      <c r="AT326" s="521" t="n">
        <f aca="false">PV5!AT37</f>
        <v>0</v>
      </c>
      <c r="AU326" s="521"/>
      <c r="AV326" s="521"/>
      <c r="AW326" s="521"/>
      <c r="AX326" s="521" t="n">
        <f aca="false">PV5!AX37</f>
        <v>0</v>
      </c>
      <c r="AY326" s="521"/>
      <c r="AZ326" s="521"/>
      <c r="BA326" s="521"/>
      <c r="BB326" s="521" t="n">
        <f aca="false">PV5!BB37</f>
        <v>0</v>
      </c>
      <c r="BC326" s="521"/>
      <c r="BD326" s="521"/>
      <c r="BE326" s="521"/>
      <c r="BF326" s="521"/>
    </row>
    <row collapsed="false" customFormat="false" customHeight="true" hidden="false" ht="12.6" outlineLevel="0" r="327">
      <c r="A327" s="458" t="s">
        <v>537</v>
      </c>
      <c r="B327" s="408"/>
      <c r="C327" s="408"/>
      <c r="D327" s="408"/>
      <c r="E327" s="408"/>
      <c r="F327" s="520"/>
      <c r="G327" s="520"/>
      <c r="H327" s="520"/>
      <c r="I327" s="520"/>
      <c r="J327" s="520"/>
      <c r="K327" s="520"/>
      <c r="L327" s="520"/>
      <c r="M327" s="520"/>
      <c r="N327" s="520"/>
      <c r="O327" s="520"/>
      <c r="P327" s="520"/>
      <c r="Q327" s="520"/>
      <c r="R327" s="520"/>
      <c r="S327" s="520"/>
      <c r="T327" s="520"/>
      <c r="U327" s="520"/>
      <c r="V327" s="520"/>
      <c r="W327" s="520"/>
      <c r="X327" s="520"/>
      <c r="Y327" s="520"/>
      <c r="Z327" s="520"/>
      <c r="AA327" s="520"/>
      <c r="AB327" s="520"/>
      <c r="AC327" s="520"/>
      <c r="AD327" s="520"/>
      <c r="AE327" s="520"/>
      <c r="AF327" s="520"/>
      <c r="AG327" s="520"/>
      <c r="AH327" s="520"/>
      <c r="AI327" s="520"/>
      <c r="AJ327" s="520"/>
      <c r="AK327" s="520"/>
      <c r="AL327" s="520"/>
      <c r="AM327" s="520"/>
      <c r="AN327" s="520"/>
      <c r="AO327" s="520"/>
      <c r="AP327" s="520"/>
      <c r="AQ327" s="520"/>
      <c r="AR327" s="520"/>
      <c r="AS327" s="520"/>
      <c r="AT327" s="521"/>
      <c r="AU327" s="521"/>
      <c r="AV327" s="521"/>
      <c r="AW327" s="521"/>
      <c r="AX327" s="521"/>
      <c r="AY327" s="521"/>
      <c r="AZ327" s="521"/>
      <c r="BA327" s="521"/>
      <c r="BB327" s="521"/>
      <c r="BC327" s="521"/>
      <c r="BD327" s="521"/>
      <c r="BE327" s="521"/>
      <c r="BF327" s="521"/>
    </row>
    <row collapsed="false" customFormat="false" customHeight="true" hidden="false" ht="12.6" outlineLevel="0" r="328">
      <c r="A328" s="458" t="s">
        <v>538</v>
      </c>
      <c r="B328" s="408"/>
      <c r="C328" s="408"/>
      <c r="D328" s="408"/>
      <c r="E328" s="408"/>
      <c r="F328" s="520"/>
      <c r="G328" s="520"/>
      <c r="H328" s="520"/>
      <c r="I328" s="520"/>
      <c r="J328" s="520"/>
      <c r="K328" s="520"/>
      <c r="L328" s="520"/>
      <c r="M328" s="520"/>
      <c r="N328" s="520"/>
      <c r="O328" s="520"/>
      <c r="P328" s="520"/>
      <c r="Q328" s="520"/>
      <c r="R328" s="520"/>
      <c r="S328" s="520"/>
      <c r="T328" s="520"/>
      <c r="U328" s="520"/>
      <c r="V328" s="520"/>
      <c r="W328" s="520"/>
      <c r="X328" s="520"/>
      <c r="Y328" s="520"/>
      <c r="Z328" s="520"/>
      <c r="AA328" s="520"/>
      <c r="AB328" s="520"/>
      <c r="AC328" s="520"/>
      <c r="AD328" s="520"/>
      <c r="AE328" s="520"/>
      <c r="AF328" s="520"/>
      <c r="AG328" s="520"/>
      <c r="AH328" s="520"/>
      <c r="AI328" s="520"/>
      <c r="AJ328" s="520"/>
      <c r="AK328" s="520"/>
      <c r="AL328" s="520"/>
      <c r="AM328" s="520"/>
      <c r="AN328" s="520"/>
      <c r="AO328" s="520"/>
      <c r="AP328" s="520"/>
      <c r="AQ328" s="520"/>
      <c r="AR328" s="520"/>
      <c r="AS328" s="520"/>
      <c r="AT328" s="521"/>
      <c r="AU328" s="521"/>
      <c r="AV328" s="521"/>
      <c r="AW328" s="521"/>
      <c r="AX328" s="521"/>
      <c r="AY328" s="521"/>
      <c r="AZ328" s="521"/>
      <c r="BA328" s="521"/>
      <c r="BB328" s="521"/>
      <c r="BC328" s="521"/>
      <c r="BD328" s="521"/>
      <c r="BE328" s="521"/>
      <c r="BF328" s="521"/>
    </row>
    <row collapsed="false" customFormat="false" customHeight="true" hidden="false" ht="12.6" outlineLevel="0" r="329">
      <c r="A329" s="458" t="s">
        <v>539</v>
      </c>
      <c r="B329" s="408"/>
      <c r="C329" s="408"/>
      <c r="D329" s="408"/>
      <c r="E329" s="408"/>
      <c r="F329" s="520"/>
      <c r="G329" s="520"/>
      <c r="H329" s="520"/>
      <c r="I329" s="520"/>
      <c r="J329" s="520"/>
      <c r="K329" s="520"/>
      <c r="L329" s="520"/>
      <c r="M329" s="520"/>
      <c r="N329" s="520"/>
      <c r="O329" s="520"/>
      <c r="P329" s="520"/>
      <c r="Q329" s="520"/>
      <c r="R329" s="520"/>
      <c r="S329" s="520"/>
      <c r="T329" s="520"/>
      <c r="U329" s="520"/>
      <c r="V329" s="520"/>
      <c r="W329" s="520"/>
      <c r="X329" s="520"/>
      <c r="Y329" s="520"/>
      <c r="Z329" s="520"/>
      <c r="AA329" s="520"/>
      <c r="AB329" s="520"/>
      <c r="AC329" s="520"/>
      <c r="AD329" s="520"/>
      <c r="AE329" s="520"/>
      <c r="AF329" s="520"/>
      <c r="AG329" s="520"/>
      <c r="AH329" s="520"/>
      <c r="AI329" s="520"/>
      <c r="AJ329" s="520"/>
      <c r="AK329" s="520"/>
      <c r="AL329" s="520"/>
      <c r="AM329" s="520"/>
      <c r="AN329" s="520"/>
      <c r="AO329" s="520"/>
      <c r="AP329" s="520"/>
      <c r="AQ329" s="520"/>
      <c r="AR329" s="520"/>
      <c r="AS329" s="520"/>
      <c r="AT329" s="521"/>
      <c r="AU329" s="521"/>
      <c r="AV329" s="521"/>
      <c r="AW329" s="521"/>
      <c r="AX329" s="521"/>
      <c r="AY329" s="521"/>
      <c r="AZ329" s="521"/>
      <c r="BA329" s="521"/>
      <c r="BB329" s="521"/>
      <c r="BC329" s="521"/>
      <c r="BD329" s="521"/>
      <c r="BE329" s="521"/>
      <c r="BF329" s="521"/>
    </row>
    <row collapsed="false" customFormat="false" customHeight="true" hidden="false" ht="12.6" outlineLevel="0" r="330">
      <c r="A330" s="454" t="s">
        <v>490</v>
      </c>
      <c r="B330" s="436"/>
      <c r="C330" s="436"/>
      <c r="D330" s="436"/>
      <c r="E330" s="436"/>
      <c r="F330" s="520" t="n">
        <f aca="false">PV5!F41</f>
        <v>0</v>
      </c>
      <c r="G330" s="520"/>
      <c r="H330" s="520"/>
      <c r="I330" s="520"/>
      <c r="J330" s="520"/>
      <c r="K330" s="520"/>
      <c r="L330" s="520"/>
      <c r="M330" s="520"/>
      <c r="N330" s="520" t="n">
        <f aca="false">PV5!N41</f>
        <v>0</v>
      </c>
      <c r="O330" s="520"/>
      <c r="P330" s="520"/>
      <c r="Q330" s="520"/>
      <c r="R330" s="520" t="n">
        <f aca="false">PV5!R41</f>
        <v>0</v>
      </c>
      <c r="S330" s="520"/>
      <c r="T330" s="520"/>
      <c r="U330" s="520"/>
      <c r="V330" s="520" t="n">
        <f aca="false">PV5!V41</f>
        <v>0</v>
      </c>
      <c r="W330" s="520"/>
      <c r="X330" s="520"/>
      <c r="Y330" s="520"/>
      <c r="Z330" s="520" t="n">
        <f aca="false">PV5!Z41</f>
        <v>0</v>
      </c>
      <c r="AA330" s="520"/>
      <c r="AB330" s="520"/>
      <c r="AC330" s="520"/>
      <c r="AD330" s="520" t="n">
        <f aca="false">PV5!AD41</f>
        <v>0</v>
      </c>
      <c r="AE330" s="520"/>
      <c r="AF330" s="520"/>
      <c r="AG330" s="520"/>
      <c r="AH330" s="520" t="n">
        <f aca="false">PV5!AH41</f>
        <v>0</v>
      </c>
      <c r="AI330" s="520"/>
      <c r="AJ330" s="520"/>
      <c r="AK330" s="520"/>
      <c r="AL330" s="520" t="n">
        <f aca="false">PV5!AL41</f>
        <v>0</v>
      </c>
      <c r="AM330" s="520"/>
      <c r="AN330" s="520"/>
      <c r="AO330" s="520"/>
      <c r="AP330" s="520" t="n">
        <f aca="false">PV5!AP41</f>
        <v>0</v>
      </c>
      <c r="AQ330" s="520"/>
      <c r="AR330" s="520"/>
      <c r="AS330" s="520"/>
      <c r="AT330" s="521" t="n">
        <f aca="false">PV5!AT41</f>
        <v>0</v>
      </c>
      <c r="AU330" s="521"/>
      <c r="AV330" s="521"/>
      <c r="AW330" s="521"/>
      <c r="AX330" s="521" t="n">
        <f aca="false">PV5!AX41</f>
        <v>0</v>
      </c>
      <c r="AY330" s="521"/>
      <c r="AZ330" s="521"/>
      <c r="BA330" s="521"/>
      <c r="BB330" s="521" t="n">
        <f aca="false">PV5!BB41</f>
        <v>0</v>
      </c>
      <c r="BC330" s="521"/>
      <c r="BD330" s="521"/>
      <c r="BE330" s="521"/>
      <c r="BF330" s="521"/>
    </row>
    <row collapsed="false" customFormat="false" customHeight="true" hidden="false" ht="12.6" outlineLevel="0" r="331">
      <c r="A331" s="458" t="s">
        <v>538</v>
      </c>
      <c r="B331" s="408"/>
      <c r="C331" s="408"/>
      <c r="D331" s="408"/>
      <c r="E331" s="408"/>
      <c r="F331" s="520"/>
      <c r="G331" s="520"/>
      <c r="H331" s="520"/>
      <c r="I331" s="520"/>
      <c r="J331" s="520"/>
      <c r="K331" s="520"/>
      <c r="L331" s="520"/>
      <c r="M331" s="520"/>
      <c r="N331" s="520"/>
      <c r="O331" s="520"/>
      <c r="P331" s="520"/>
      <c r="Q331" s="520"/>
      <c r="R331" s="520"/>
      <c r="S331" s="520"/>
      <c r="T331" s="520"/>
      <c r="U331" s="520"/>
      <c r="V331" s="520"/>
      <c r="W331" s="520"/>
      <c r="X331" s="520"/>
      <c r="Y331" s="520"/>
      <c r="Z331" s="520"/>
      <c r="AA331" s="520"/>
      <c r="AB331" s="520"/>
      <c r="AC331" s="520"/>
      <c r="AD331" s="520"/>
      <c r="AE331" s="520"/>
      <c r="AF331" s="520"/>
      <c r="AG331" s="520"/>
      <c r="AH331" s="520"/>
      <c r="AI331" s="520"/>
      <c r="AJ331" s="520"/>
      <c r="AK331" s="520"/>
      <c r="AL331" s="520"/>
      <c r="AM331" s="520"/>
      <c r="AN331" s="520"/>
      <c r="AO331" s="520"/>
      <c r="AP331" s="520"/>
      <c r="AQ331" s="520"/>
      <c r="AR331" s="520"/>
      <c r="AS331" s="520"/>
      <c r="AT331" s="521"/>
      <c r="AU331" s="521"/>
      <c r="AV331" s="521"/>
      <c r="AW331" s="521"/>
      <c r="AX331" s="521"/>
      <c r="AY331" s="521"/>
      <c r="AZ331" s="521"/>
      <c r="BA331" s="521"/>
      <c r="BB331" s="521"/>
      <c r="BC331" s="521"/>
      <c r="BD331" s="521"/>
      <c r="BE331" s="521"/>
      <c r="BF331" s="521"/>
    </row>
    <row collapsed="false" customFormat="false" customHeight="true" hidden="false" ht="12.6" outlineLevel="0" r="332">
      <c r="A332" s="470" t="s">
        <v>539</v>
      </c>
      <c r="B332" s="439"/>
      <c r="C332" s="439"/>
      <c r="D332" s="439"/>
      <c r="E332" s="439"/>
      <c r="F332" s="520"/>
      <c r="G332" s="520"/>
      <c r="H332" s="520"/>
      <c r="I332" s="520"/>
      <c r="J332" s="520"/>
      <c r="K332" s="520"/>
      <c r="L332" s="520"/>
      <c r="M332" s="520"/>
      <c r="N332" s="520"/>
      <c r="O332" s="520"/>
      <c r="P332" s="520"/>
      <c r="Q332" s="520"/>
      <c r="R332" s="520"/>
      <c r="S332" s="520"/>
      <c r="T332" s="520"/>
      <c r="U332" s="520"/>
      <c r="V332" s="520"/>
      <c r="W332" s="520"/>
      <c r="X332" s="520"/>
      <c r="Y332" s="520"/>
      <c r="Z332" s="520"/>
      <c r="AA332" s="520"/>
      <c r="AB332" s="520"/>
      <c r="AC332" s="520"/>
      <c r="AD332" s="520"/>
      <c r="AE332" s="520"/>
      <c r="AF332" s="520"/>
      <c r="AG332" s="520"/>
      <c r="AH332" s="520"/>
      <c r="AI332" s="520"/>
      <c r="AJ332" s="520"/>
      <c r="AK332" s="520"/>
      <c r="AL332" s="520"/>
      <c r="AM332" s="520"/>
      <c r="AN332" s="520"/>
      <c r="AO332" s="520"/>
      <c r="AP332" s="520"/>
      <c r="AQ332" s="520"/>
      <c r="AR332" s="520"/>
      <c r="AS332" s="520"/>
      <c r="AT332" s="521"/>
      <c r="AU332" s="521"/>
      <c r="AV332" s="521"/>
      <c r="AW332" s="521"/>
      <c r="AX332" s="521"/>
      <c r="AY332" s="521"/>
      <c r="AZ332" s="521"/>
      <c r="BA332" s="521"/>
      <c r="BB332" s="521"/>
      <c r="BC332" s="521"/>
      <c r="BD332" s="521"/>
      <c r="BE332" s="521"/>
      <c r="BF332" s="521"/>
    </row>
    <row collapsed="false" customFormat="false" customHeight="true" hidden="false" ht="12.6" outlineLevel="0" r="334">
      <c r="A334" s="408" t="s">
        <v>50</v>
      </c>
    </row>
    <row collapsed="false" customFormat="false" customHeight="true" hidden="false" ht="12.6" outlineLevel="0" r="335">
      <c r="A335" s="408" t="s">
        <v>420</v>
      </c>
      <c r="B335" s="409"/>
      <c r="C335" s="410" t="str">
        <f aca="false">$C$2</f>
        <v>Agro-eko Lovinobaňa, s.r.o.</v>
      </c>
      <c r="D335" s="410"/>
      <c r="E335" s="410"/>
      <c r="F335" s="410"/>
      <c r="G335" s="410"/>
      <c r="H335" s="410"/>
      <c r="I335" s="410"/>
      <c r="J335" s="410"/>
      <c r="K335" s="410"/>
      <c r="L335" s="410"/>
      <c r="M335" s="410"/>
      <c r="N335" s="410"/>
      <c r="O335" s="410"/>
      <c r="P335" s="410"/>
      <c r="Q335" s="410"/>
      <c r="R335" s="410"/>
      <c r="S335" s="410"/>
      <c r="T335" s="410"/>
      <c r="U335" s="410"/>
      <c r="V335" s="410"/>
      <c r="W335" s="410"/>
      <c r="X335" s="410"/>
      <c r="Y335" s="410"/>
      <c r="Z335" s="410"/>
      <c r="AB335" s="89" t="s">
        <v>28</v>
      </c>
      <c r="AD335" s="411" t="n">
        <f aca="false">$AD$2</f>
        <v>43979971</v>
      </c>
      <c r="AE335" s="411"/>
      <c r="AF335" s="411"/>
      <c r="AG335" s="411"/>
      <c r="AH335" s="411"/>
      <c r="AI335" s="411"/>
      <c r="AJ335" s="411"/>
      <c r="AK335" s="411"/>
      <c r="AL335" s="89" t="s">
        <v>29</v>
      </c>
      <c r="AN335" s="412" t="str">
        <f aca="false">$AN$2</f>
        <v>2022534844</v>
      </c>
      <c r="AO335" s="412"/>
      <c r="AP335" s="412"/>
      <c r="AQ335" s="412"/>
      <c r="AR335" s="412"/>
      <c r="AS335" s="412"/>
      <c r="AT335" s="412"/>
      <c r="AU335" s="412"/>
      <c r="AV335" s="412"/>
      <c r="AW335" s="412"/>
      <c r="AX335" s="412"/>
      <c r="AY335" s="412"/>
      <c r="AZ335" s="412"/>
      <c r="BA335" s="412"/>
      <c r="BB335" s="412"/>
    </row>
    <row collapsed="false" customFormat="false" customHeight="true" hidden="false" ht="12.6" outlineLevel="0" r="336">
      <c r="A336" s="408"/>
      <c r="B336" s="408"/>
      <c r="C336" s="408"/>
      <c r="D336" s="408"/>
      <c r="E336" s="408"/>
      <c r="F336" s="408"/>
      <c r="G336" s="408"/>
      <c r="H336" s="408"/>
      <c r="I336" s="408"/>
      <c r="J336" s="408"/>
      <c r="K336" s="408"/>
      <c r="L336" s="408"/>
      <c r="M336" s="408"/>
      <c r="N336" s="408"/>
      <c r="O336" s="408"/>
      <c r="P336" s="408"/>
      <c r="Q336" s="408"/>
      <c r="V336" s="522"/>
      <c r="W336" s="522"/>
      <c r="X336" s="522"/>
      <c r="Y336" s="522"/>
      <c r="Z336" s="522"/>
      <c r="AA336" s="522"/>
      <c r="AB336" s="522"/>
      <c r="AC336" s="522"/>
      <c r="AH336" s="415"/>
      <c r="AI336" s="415"/>
      <c r="AJ336" s="415"/>
      <c r="AK336" s="415"/>
      <c r="AL336" s="415"/>
      <c r="AM336" s="415"/>
      <c r="AN336" s="415"/>
      <c r="AO336" s="415"/>
      <c r="AP336" s="415"/>
      <c r="AQ336" s="415"/>
    </row>
    <row collapsed="false" customFormat="false" customHeight="true" hidden="false" ht="12.6" outlineLevel="0" r="337">
      <c r="A337" s="89" t="s">
        <v>494</v>
      </c>
    </row>
    <row collapsed="false" customFormat="false" customHeight="true" hidden="false" ht="12.6" outlineLevel="0" r="338">
      <c r="A338" s="523"/>
      <c r="B338" s="524"/>
      <c r="C338" s="524"/>
      <c r="D338" s="524"/>
      <c r="E338" s="524"/>
      <c r="F338" s="507" t="s">
        <v>495</v>
      </c>
      <c r="G338" s="507"/>
      <c r="H338" s="507"/>
      <c r="I338" s="507"/>
      <c r="J338" s="507"/>
      <c r="K338" s="507"/>
      <c r="L338" s="507"/>
      <c r="M338" s="507"/>
      <c r="N338" s="507"/>
      <c r="O338" s="507"/>
      <c r="P338" s="507"/>
      <c r="Q338" s="507"/>
      <c r="R338" s="507"/>
      <c r="S338" s="507"/>
      <c r="T338" s="507"/>
      <c r="U338" s="507"/>
      <c r="V338" s="507"/>
      <c r="W338" s="507"/>
      <c r="X338" s="507"/>
      <c r="Y338" s="507"/>
      <c r="Z338" s="507"/>
      <c r="AA338" s="507"/>
      <c r="AB338" s="507"/>
      <c r="AC338" s="507"/>
      <c r="AD338" s="507"/>
      <c r="AE338" s="507"/>
      <c r="AF338" s="507"/>
      <c r="AG338" s="507"/>
      <c r="AH338" s="507"/>
      <c r="AI338" s="507"/>
      <c r="AJ338" s="507"/>
      <c r="AK338" s="507"/>
      <c r="AL338" s="507"/>
      <c r="AM338" s="507"/>
      <c r="AN338" s="507"/>
      <c r="AO338" s="507"/>
      <c r="AP338" s="507"/>
      <c r="AQ338" s="507"/>
      <c r="AR338" s="507"/>
      <c r="AS338" s="507"/>
      <c r="AT338" s="507"/>
      <c r="AU338" s="507"/>
      <c r="AV338" s="507"/>
      <c r="AW338" s="507"/>
      <c r="AX338" s="507"/>
      <c r="AY338" s="507"/>
      <c r="AZ338" s="507"/>
      <c r="BA338" s="507"/>
      <c r="BB338" s="507"/>
      <c r="BC338" s="507"/>
      <c r="BD338" s="507"/>
      <c r="BE338" s="507"/>
      <c r="BF338" s="507"/>
    </row>
    <row collapsed="false" customFormat="false" customHeight="true" hidden="false" ht="12.6" outlineLevel="0" r="339">
      <c r="A339" s="525" t="s">
        <v>507</v>
      </c>
      <c r="B339" s="526"/>
      <c r="C339" s="526"/>
      <c r="D339" s="526"/>
      <c r="E339" s="526"/>
      <c r="F339" s="511" t="s">
        <v>563</v>
      </c>
      <c r="G339" s="511"/>
      <c r="H339" s="511"/>
      <c r="I339" s="511"/>
      <c r="J339" s="511" t="s">
        <v>564</v>
      </c>
      <c r="K339" s="511"/>
      <c r="L339" s="511"/>
      <c r="M339" s="511"/>
      <c r="N339" s="511" t="s">
        <v>565</v>
      </c>
      <c r="O339" s="511"/>
      <c r="P339" s="511"/>
      <c r="Q339" s="511"/>
      <c r="R339" s="511" t="s">
        <v>549</v>
      </c>
      <c r="S339" s="511"/>
      <c r="T339" s="511"/>
      <c r="U339" s="511"/>
      <c r="V339" s="511" t="s">
        <v>566</v>
      </c>
      <c r="W339" s="511"/>
      <c r="X339" s="511"/>
      <c r="Y339" s="511"/>
      <c r="Z339" s="511" t="s">
        <v>551</v>
      </c>
      <c r="AA339" s="511"/>
      <c r="AB339" s="511"/>
      <c r="AC339" s="511"/>
      <c r="AD339" s="511" t="s">
        <v>552</v>
      </c>
      <c r="AE339" s="511"/>
      <c r="AF339" s="511"/>
      <c r="AG339" s="511"/>
      <c r="AH339" s="511" t="s">
        <v>567</v>
      </c>
      <c r="AI339" s="511"/>
      <c r="AJ339" s="511"/>
      <c r="AK339" s="511"/>
      <c r="AL339" s="511" t="s">
        <v>554</v>
      </c>
      <c r="AM339" s="511"/>
      <c r="AN339" s="511"/>
      <c r="AO339" s="511"/>
      <c r="AP339" s="511" t="s">
        <v>568</v>
      </c>
      <c r="AQ339" s="511"/>
      <c r="AR339" s="511"/>
      <c r="AS339" s="511"/>
      <c r="AT339" s="510" t="s">
        <v>556</v>
      </c>
      <c r="AU339" s="510"/>
      <c r="AV339" s="510"/>
      <c r="AW339" s="510"/>
      <c r="AX339" s="510" t="s">
        <v>555</v>
      </c>
      <c r="AY339" s="510"/>
      <c r="AZ339" s="510"/>
      <c r="BA339" s="510"/>
      <c r="BB339" s="511" t="s">
        <v>462</v>
      </c>
      <c r="BC339" s="511"/>
      <c r="BD339" s="511"/>
      <c r="BE339" s="511"/>
      <c r="BF339" s="511"/>
    </row>
    <row collapsed="false" customFormat="false" customHeight="true" hidden="false" ht="12.6" outlineLevel="0" r="340">
      <c r="A340" s="525" t="s">
        <v>557</v>
      </c>
      <c r="B340" s="526"/>
      <c r="C340" s="526"/>
      <c r="D340" s="526"/>
      <c r="E340" s="526"/>
      <c r="F340" s="511"/>
      <c r="G340" s="511"/>
      <c r="H340" s="511"/>
      <c r="I340" s="511"/>
      <c r="J340" s="511"/>
      <c r="K340" s="511"/>
      <c r="L340" s="511"/>
      <c r="M340" s="511"/>
      <c r="N340" s="511"/>
      <c r="O340" s="511"/>
      <c r="P340" s="511"/>
      <c r="Q340" s="511"/>
      <c r="R340" s="511"/>
      <c r="S340" s="511"/>
      <c r="T340" s="511"/>
      <c r="U340" s="511"/>
      <c r="V340" s="511"/>
      <c r="W340" s="511"/>
      <c r="X340" s="511"/>
      <c r="Y340" s="511"/>
      <c r="Z340" s="511"/>
      <c r="AA340" s="511"/>
      <c r="AB340" s="511"/>
      <c r="AC340" s="511"/>
      <c r="AD340" s="511"/>
      <c r="AE340" s="511"/>
      <c r="AF340" s="511"/>
      <c r="AG340" s="511"/>
      <c r="AH340" s="511"/>
      <c r="AI340" s="511"/>
      <c r="AJ340" s="511"/>
      <c r="AK340" s="511"/>
      <c r="AL340" s="511"/>
      <c r="AM340" s="511"/>
      <c r="AN340" s="511"/>
      <c r="AO340" s="511"/>
      <c r="AP340" s="511"/>
      <c r="AQ340" s="511"/>
      <c r="AR340" s="511"/>
      <c r="AS340" s="511"/>
      <c r="AT340" s="510"/>
      <c r="AU340" s="510"/>
      <c r="AV340" s="510"/>
      <c r="AW340" s="510"/>
      <c r="AX340" s="510"/>
      <c r="AY340" s="510"/>
      <c r="AZ340" s="510"/>
      <c r="BA340" s="510"/>
      <c r="BB340" s="511"/>
      <c r="BC340" s="511"/>
      <c r="BD340" s="511"/>
      <c r="BE340" s="511"/>
      <c r="BF340" s="511"/>
    </row>
    <row collapsed="false" customFormat="false" customHeight="true" hidden="false" ht="12.6" outlineLevel="0" r="341">
      <c r="A341" s="525" t="s">
        <v>469</v>
      </c>
      <c r="B341" s="527"/>
      <c r="C341" s="527"/>
      <c r="D341" s="527"/>
      <c r="E341" s="527"/>
      <c r="F341" s="511"/>
      <c r="G341" s="511"/>
      <c r="H341" s="511"/>
      <c r="I341" s="511"/>
      <c r="J341" s="511"/>
      <c r="K341" s="511"/>
      <c r="L341" s="511"/>
      <c r="M341" s="511"/>
      <c r="N341" s="511"/>
      <c r="O341" s="511"/>
      <c r="P341" s="511"/>
      <c r="Q341" s="511"/>
      <c r="R341" s="511"/>
      <c r="S341" s="511"/>
      <c r="T341" s="511"/>
      <c r="U341" s="511"/>
      <c r="V341" s="511"/>
      <c r="W341" s="511"/>
      <c r="X341" s="511"/>
      <c r="Y341" s="511"/>
      <c r="Z341" s="511"/>
      <c r="AA341" s="511"/>
      <c r="AB341" s="511"/>
      <c r="AC341" s="511"/>
      <c r="AD341" s="511"/>
      <c r="AE341" s="511"/>
      <c r="AF341" s="511"/>
      <c r="AG341" s="511"/>
      <c r="AH341" s="511"/>
      <c r="AI341" s="511"/>
      <c r="AJ341" s="511"/>
      <c r="AK341" s="511"/>
      <c r="AL341" s="511"/>
      <c r="AM341" s="511"/>
      <c r="AN341" s="511"/>
      <c r="AO341" s="511"/>
      <c r="AP341" s="511"/>
      <c r="AQ341" s="511"/>
      <c r="AR341" s="511"/>
      <c r="AS341" s="511"/>
      <c r="AT341" s="510"/>
      <c r="AU341" s="510"/>
      <c r="AV341" s="510"/>
      <c r="AW341" s="510"/>
      <c r="AX341" s="510"/>
      <c r="AY341" s="510"/>
      <c r="AZ341" s="510"/>
      <c r="BA341" s="510"/>
      <c r="BB341" s="511"/>
      <c r="BC341" s="511"/>
      <c r="BD341" s="511"/>
      <c r="BE341" s="511"/>
      <c r="BF341" s="511"/>
    </row>
    <row collapsed="false" customFormat="false" customHeight="true" hidden="false" ht="12.6" outlineLevel="0" r="342">
      <c r="A342" s="484"/>
      <c r="B342" s="527"/>
      <c r="C342" s="527"/>
      <c r="D342" s="527"/>
      <c r="E342" s="527"/>
      <c r="F342" s="511"/>
      <c r="G342" s="511"/>
      <c r="H342" s="511"/>
      <c r="I342" s="511"/>
      <c r="J342" s="511"/>
      <c r="K342" s="511"/>
      <c r="L342" s="511"/>
      <c r="M342" s="511"/>
      <c r="N342" s="511"/>
      <c r="O342" s="511"/>
      <c r="P342" s="511"/>
      <c r="Q342" s="511"/>
      <c r="R342" s="511"/>
      <c r="S342" s="511"/>
      <c r="T342" s="511"/>
      <c r="U342" s="511"/>
      <c r="V342" s="511"/>
      <c r="W342" s="511"/>
      <c r="X342" s="511"/>
      <c r="Y342" s="511"/>
      <c r="Z342" s="511"/>
      <c r="AA342" s="511"/>
      <c r="AB342" s="511"/>
      <c r="AC342" s="511"/>
      <c r="AD342" s="511"/>
      <c r="AE342" s="511"/>
      <c r="AF342" s="511"/>
      <c r="AG342" s="511"/>
      <c r="AH342" s="511"/>
      <c r="AI342" s="511"/>
      <c r="AJ342" s="511"/>
      <c r="AK342" s="511"/>
      <c r="AL342" s="511"/>
      <c r="AM342" s="511"/>
      <c r="AN342" s="511"/>
      <c r="AO342" s="511"/>
      <c r="AP342" s="511"/>
      <c r="AQ342" s="511"/>
      <c r="AR342" s="511"/>
      <c r="AS342" s="511"/>
      <c r="AT342" s="510"/>
      <c r="AU342" s="510"/>
      <c r="AV342" s="510"/>
      <c r="AW342" s="510"/>
      <c r="AX342" s="510"/>
      <c r="AY342" s="510"/>
      <c r="AZ342" s="510"/>
      <c r="BA342" s="510"/>
      <c r="BB342" s="511"/>
      <c r="BC342" s="511"/>
      <c r="BD342" s="511"/>
      <c r="BE342" s="511"/>
      <c r="BF342" s="511"/>
    </row>
    <row collapsed="false" customFormat="false" customHeight="true" hidden="false" ht="12.6" outlineLevel="0" r="343">
      <c r="A343" s="484"/>
      <c r="B343" s="527"/>
      <c r="C343" s="527"/>
      <c r="D343" s="527"/>
      <c r="E343" s="527"/>
      <c r="F343" s="511"/>
      <c r="G343" s="511"/>
      <c r="H343" s="511"/>
      <c r="I343" s="511"/>
      <c r="J343" s="511"/>
      <c r="K343" s="511"/>
      <c r="L343" s="511"/>
      <c r="M343" s="511"/>
      <c r="N343" s="511"/>
      <c r="O343" s="511"/>
      <c r="P343" s="511"/>
      <c r="Q343" s="511"/>
      <c r="R343" s="511"/>
      <c r="S343" s="511"/>
      <c r="T343" s="511"/>
      <c r="U343" s="511"/>
      <c r="V343" s="511"/>
      <c r="W343" s="511"/>
      <c r="X343" s="511"/>
      <c r="Y343" s="511"/>
      <c r="Z343" s="511"/>
      <c r="AA343" s="511"/>
      <c r="AB343" s="511"/>
      <c r="AC343" s="511"/>
      <c r="AD343" s="511"/>
      <c r="AE343" s="511"/>
      <c r="AF343" s="511"/>
      <c r="AG343" s="511"/>
      <c r="AH343" s="511"/>
      <c r="AI343" s="511"/>
      <c r="AJ343" s="511"/>
      <c r="AK343" s="511"/>
      <c r="AL343" s="511"/>
      <c r="AM343" s="511"/>
      <c r="AN343" s="511"/>
      <c r="AO343" s="511"/>
      <c r="AP343" s="511"/>
      <c r="AQ343" s="511"/>
      <c r="AR343" s="511"/>
      <c r="AS343" s="511"/>
      <c r="AT343" s="510"/>
      <c r="AU343" s="510"/>
      <c r="AV343" s="510"/>
      <c r="AW343" s="510"/>
      <c r="AX343" s="510"/>
      <c r="AY343" s="510"/>
      <c r="AZ343" s="510"/>
      <c r="BA343" s="510"/>
      <c r="BB343" s="511"/>
      <c r="BC343" s="511"/>
      <c r="BD343" s="511"/>
      <c r="BE343" s="511"/>
      <c r="BF343" s="511"/>
    </row>
    <row collapsed="false" customFormat="false" customHeight="true" hidden="false" ht="12.6" outlineLevel="0" r="344">
      <c r="A344" s="528"/>
      <c r="B344" s="526"/>
      <c r="C344" s="526"/>
      <c r="D344" s="526"/>
      <c r="E344" s="526"/>
      <c r="F344" s="511"/>
      <c r="G344" s="511"/>
      <c r="H344" s="511"/>
      <c r="I344" s="511"/>
      <c r="J344" s="511"/>
      <c r="K344" s="511"/>
      <c r="L344" s="511"/>
      <c r="M344" s="511"/>
      <c r="N344" s="511"/>
      <c r="O344" s="511"/>
      <c r="P344" s="511"/>
      <c r="Q344" s="511"/>
      <c r="R344" s="511"/>
      <c r="S344" s="511"/>
      <c r="T344" s="511"/>
      <c r="U344" s="511"/>
      <c r="V344" s="511"/>
      <c r="W344" s="511"/>
      <c r="X344" s="511"/>
      <c r="Y344" s="511"/>
      <c r="Z344" s="511"/>
      <c r="AA344" s="511"/>
      <c r="AB344" s="511"/>
      <c r="AC344" s="511"/>
      <c r="AD344" s="511"/>
      <c r="AE344" s="511"/>
      <c r="AF344" s="511"/>
      <c r="AG344" s="511"/>
      <c r="AH344" s="511"/>
      <c r="AI344" s="511"/>
      <c r="AJ344" s="511"/>
      <c r="AK344" s="511"/>
      <c r="AL344" s="511"/>
      <c r="AM344" s="511"/>
      <c r="AN344" s="511"/>
      <c r="AO344" s="511"/>
      <c r="AP344" s="511"/>
      <c r="AQ344" s="511"/>
      <c r="AR344" s="511"/>
      <c r="AS344" s="511"/>
      <c r="AT344" s="510"/>
      <c r="AU344" s="510"/>
      <c r="AV344" s="510"/>
      <c r="AW344" s="510"/>
      <c r="AX344" s="510"/>
      <c r="AY344" s="510"/>
      <c r="AZ344" s="510"/>
      <c r="BA344" s="510"/>
      <c r="BB344" s="511"/>
      <c r="BC344" s="511"/>
      <c r="BD344" s="511"/>
      <c r="BE344" s="511"/>
      <c r="BF344" s="511"/>
    </row>
    <row collapsed="false" customFormat="false" customHeight="true" hidden="false" ht="12.6" outlineLevel="0" r="345">
      <c r="A345" s="528"/>
      <c r="B345" s="526"/>
      <c r="C345" s="526"/>
      <c r="D345" s="526"/>
      <c r="E345" s="526"/>
      <c r="F345" s="511"/>
      <c r="G345" s="511"/>
      <c r="H345" s="511"/>
      <c r="I345" s="511"/>
      <c r="J345" s="511"/>
      <c r="K345" s="511"/>
      <c r="L345" s="511"/>
      <c r="M345" s="511"/>
      <c r="N345" s="511"/>
      <c r="O345" s="511"/>
      <c r="P345" s="511"/>
      <c r="Q345" s="511"/>
      <c r="R345" s="511"/>
      <c r="S345" s="511"/>
      <c r="T345" s="511"/>
      <c r="U345" s="511"/>
      <c r="V345" s="511"/>
      <c r="W345" s="511"/>
      <c r="X345" s="511"/>
      <c r="Y345" s="511"/>
      <c r="Z345" s="511"/>
      <c r="AA345" s="511"/>
      <c r="AB345" s="511"/>
      <c r="AC345" s="511"/>
      <c r="AD345" s="511"/>
      <c r="AE345" s="511"/>
      <c r="AF345" s="511"/>
      <c r="AG345" s="511"/>
      <c r="AH345" s="511"/>
      <c r="AI345" s="511"/>
      <c r="AJ345" s="511"/>
      <c r="AK345" s="511"/>
      <c r="AL345" s="511"/>
      <c r="AM345" s="511"/>
      <c r="AN345" s="511"/>
      <c r="AO345" s="511"/>
      <c r="AP345" s="511"/>
      <c r="AQ345" s="511"/>
      <c r="AR345" s="511"/>
      <c r="AS345" s="511"/>
      <c r="AT345" s="510"/>
      <c r="AU345" s="510"/>
      <c r="AV345" s="510"/>
      <c r="AW345" s="510"/>
      <c r="AX345" s="510"/>
      <c r="AY345" s="510"/>
      <c r="AZ345" s="510"/>
      <c r="BA345" s="510"/>
      <c r="BB345" s="511"/>
      <c r="BC345" s="511"/>
      <c r="BD345" s="511"/>
      <c r="BE345" s="511"/>
      <c r="BF345" s="511"/>
    </row>
    <row collapsed="false" customFormat="false" customHeight="true" hidden="false" ht="12.6" outlineLevel="0" r="346">
      <c r="A346" s="528"/>
      <c r="B346" s="526"/>
      <c r="C346" s="526"/>
      <c r="D346" s="526"/>
      <c r="E346" s="526"/>
      <c r="F346" s="511"/>
      <c r="G346" s="511"/>
      <c r="H346" s="511"/>
      <c r="I346" s="511"/>
      <c r="J346" s="511"/>
      <c r="K346" s="511"/>
      <c r="L346" s="511"/>
      <c r="M346" s="511"/>
      <c r="N346" s="511"/>
      <c r="O346" s="511"/>
      <c r="P346" s="511"/>
      <c r="Q346" s="511"/>
      <c r="R346" s="511"/>
      <c r="S346" s="511"/>
      <c r="T346" s="511"/>
      <c r="U346" s="511"/>
      <c r="V346" s="511"/>
      <c r="W346" s="511"/>
      <c r="X346" s="511"/>
      <c r="Y346" s="511"/>
      <c r="Z346" s="511"/>
      <c r="AA346" s="511"/>
      <c r="AB346" s="511"/>
      <c r="AC346" s="511"/>
      <c r="AD346" s="511"/>
      <c r="AE346" s="511"/>
      <c r="AF346" s="511"/>
      <c r="AG346" s="511"/>
      <c r="AH346" s="511"/>
      <c r="AI346" s="511"/>
      <c r="AJ346" s="511"/>
      <c r="AK346" s="511"/>
      <c r="AL346" s="511"/>
      <c r="AM346" s="511"/>
      <c r="AN346" s="511"/>
      <c r="AO346" s="511"/>
      <c r="AP346" s="511"/>
      <c r="AQ346" s="511"/>
      <c r="AR346" s="511"/>
      <c r="AS346" s="511"/>
      <c r="AT346" s="510"/>
      <c r="AU346" s="510"/>
      <c r="AV346" s="510"/>
      <c r="AW346" s="510"/>
      <c r="AX346" s="510"/>
      <c r="AY346" s="510"/>
      <c r="AZ346" s="510"/>
      <c r="BA346" s="510"/>
      <c r="BB346" s="511"/>
      <c r="BC346" s="511"/>
      <c r="BD346" s="511"/>
      <c r="BE346" s="511"/>
      <c r="BF346" s="511"/>
    </row>
    <row collapsed="false" customFormat="false" customHeight="true" hidden="false" ht="12.6" outlineLevel="0" r="347">
      <c r="A347" s="528"/>
      <c r="B347" s="526"/>
      <c r="C347" s="526"/>
      <c r="D347" s="526"/>
      <c r="E347" s="526"/>
      <c r="F347" s="511"/>
      <c r="G347" s="511"/>
      <c r="H347" s="511"/>
      <c r="I347" s="511"/>
      <c r="J347" s="511"/>
      <c r="K347" s="511"/>
      <c r="L347" s="511"/>
      <c r="M347" s="511"/>
      <c r="N347" s="511"/>
      <c r="O347" s="511"/>
      <c r="P347" s="511"/>
      <c r="Q347" s="511"/>
      <c r="R347" s="511"/>
      <c r="S347" s="511"/>
      <c r="T347" s="511"/>
      <c r="U347" s="511"/>
      <c r="V347" s="511"/>
      <c r="W347" s="511"/>
      <c r="X347" s="511"/>
      <c r="Y347" s="511"/>
      <c r="Z347" s="511"/>
      <c r="AA347" s="511"/>
      <c r="AB347" s="511"/>
      <c r="AC347" s="511"/>
      <c r="AD347" s="511"/>
      <c r="AE347" s="511"/>
      <c r="AF347" s="511"/>
      <c r="AG347" s="511"/>
      <c r="AH347" s="511"/>
      <c r="AI347" s="511"/>
      <c r="AJ347" s="511"/>
      <c r="AK347" s="511"/>
      <c r="AL347" s="511"/>
      <c r="AM347" s="511"/>
      <c r="AN347" s="511"/>
      <c r="AO347" s="511"/>
      <c r="AP347" s="511"/>
      <c r="AQ347" s="511"/>
      <c r="AR347" s="511"/>
      <c r="AS347" s="511"/>
      <c r="AT347" s="510"/>
      <c r="AU347" s="510"/>
      <c r="AV347" s="510"/>
      <c r="AW347" s="510"/>
      <c r="AX347" s="510"/>
      <c r="AY347" s="510"/>
      <c r="AZ347" s="510"/>
      <c r="BA347" s="510"/>
      <c r="BB347" s="511"/>
      <c r="BC347" s="511"/>
      <c r="BD347" s="511"/>
      <c r="BE347" s="511"/>
      <c r="BF347" s="511"/>
    </row>
    <row collapsed="false" customFormat="false" customHeight="true" hidden="false" ht="12.6" outlineLevel="0" r="348">
      <c r="A348" s="465" t="s">
        <v>475</v>
      </c>
      <c r="B348" s="465"/>
      <c r="C348" s="465"/>
      <c r="D348" s="465"/>
      <c r="E348" s="465"/>
      <c r="F348" s="428" t="s">
        <v>476</v>
      </c>
      <c r="G348" s="428"/>
      <c r="H348" s="428"/>
      <c r="I348" s="428"/>
      <c r="J348" s="428" t="s">
        <v>477</v>
      </c>
      <c r="K348" s="428"/>
      <c r="L348" s="428"/>
      <c r="M348" s="428"/>
      <c r="N348" s="428" t="s">
        <v>478</v>
      </c>
      <c r="O348" s="428"/>
      <c r="P348" s="428"/>
      <c r="Q348" s="428"/>
      <c r="R348" s="428" t="s">
        <v>479</v>
      </c>
      <c r="S348" s="428"/>
      <c r="T348" s="428"/>
      <c r="U348" s="428"/>
      <c r="V348" s="428" t="s">
        <v>480</v>
      </c>
      <c r="W348" s="428"/>
      <c r="X348" s="428"/>
      <c r="Y348" s="428"/>
      <c r="Z348" s="428" t="s">
        <v>481</v>
      </c>
      <c r="AA348" s="428"/>
      <c r="AB348" s="428"/>
      <c r="AC348" s="428"/>
      <c r="AD348" s="428" t="s">
        <v>482</v>
      </c>
      <c r="AE348" s="428"/>
      <c r="AF348" s="428"/>
      <c r="AG348" s="428"/>
      <c r="AH348" s="428" t="s">
        <v>483</v>
      </c>
      <c r="AI348" s="428"/>
      <c r="AJ348" s="428"/>
      <c r="AK348" s="428"/>
      <c r="AL348" s="428" t="s">
        <v>535</v>
      </c>
      <c r="AM348" s="428"/>
      <c r="AN348" s="428"/>
      <c r="AO348" s="428"/>
      <c r="AP348" s="428" t="s">
        <v>558</v>
      </c>
      <c r="AQ348" s="428"/>
      <c r="AR348" s="428"/>
      <c r="AS348" s="428"/>
      <c r="AT348" s="428" t="s">
        <v>559</v>
      </c>
      <c r="AU348" s="428"/>
      <c r="AV348" s="428"/>
      <c r="AW348" s="428"/>
      <c r="AX348" s="428" t="s">
        <v>560</v>
      </c>
      <c r="AY348" s="428"/>
      <c r="AZ348" s="428"/>
      <c r="BA348" s="428"/>
      <c r="BB348" s="428" t="s">
        <v>561</v>
      </c>
      <c r="BC348" s="428"/>
      <c r="BD348" s="428"/>
      <c r="BE348" s="428"/>
      <c r="BF348" s="428"/>
    </row>
    <row collapsed="false" customFormat="false" customHeight="true" hidden="false" ht="12.6" outlineLevel="0" r="349">
      <c r="A349" s="408" t="s">
        <v>484</v>
      </c>
      <c r="B349" s="408"/>
      <c r="C349" s="408"/>
      <c r="D349" s="408"/>
      <c r="E349" s="408"/>
      <c r="F349" s="408"/>
      <c r="G349" s="408"/>
      <c r="H349" s="408"/>
      <c r="I349" s="408"/>
      <c r="J349" s="408"/>
      <c r="K349" s="408"/>
      <c r="L349" s="408"/>
      <c r="M349" s="408"/>
      <c r="N349" s="408"/>
      <c r="O349" s="408"/>
      <c r="P349" s="408"/>
      <c r="Q349" s="408"/>
      <c r="R349" s="408"/>
      <c r="S349" s="408"/>
      <c r="T349" s="408"/>
      <c r="U349" s="408"/>
      <c r="V349" s="408"/>
      <c r="W349" s="408"/>
      <c r="X349" s="408"/>
      <c r="Y349" s="408"/>
      <c r="Z349" s="408"/>
      <c r="AA349" s="408"/>
      <c r="AB349" s="408"/>
      <c r="AC349" s="408"/>
      <c r="AD349" s="408"/>
      <c r="AE349" s="408"/>
      <c r="AF349" s="408"/>
      <c r="AG349" s="408"/>
      <c r="AH349" s="408"/>
      <c r="AI349" s="408"/>
      <c r="AJ349" s="408"/>
      <c r="AK349" s="408"/>
      <c r="AL349" s="408"/>
      <c r="AM349" s="408"/>
      <c r="AN349" s="408"/>
      <c r="AO349" s="408"/>
      <c r="AP349" s="408"/>
      <c r="AQ349" s="408"/>
      <c r="AR349" s="408"/>
      <c r="AS349" s="408"/>
      <c r="AT349" s="408"/>
      <c r="AU349" s="408"/>
      <c r="AV349" s="408"/>
      <c r="AW349" s="408"/>
      <c r="AX349" s="408"/>
      <c r="AY349" s="408"/>
      <c r="AZ349" s="408"/>
      <c r="BA349" s="408"/>
      <c r="BB349" s="408"/>
      <c r="BC349" s="408"/>
      <c r="BD349" s="408"/>
      <c r="BE349" s="408"/>
      <c r="BF349" s="431"/>
    </row>
    <row collapsed="false" customFormat="false" customHeight="true" hidden="false" ht="12.6" outlineLevel="0" r="350">
      <c r="A350" s="454" t="s">
        <v>536</v>
      </c>
      <c r="B350" s="435"/>
      <c r="C350" s="436"/>
      <c r="D350" s="436"/>
      <c r="E350" s="437"/>
      <c r="F350" s="513" t="n">
        <f aca="false">PV6!F15</f>
        <v>0</v>
      </c>
      <c r="G350" s="513"/>
      <c r="H350" s="513"/>
      <c r="I350" s="513"/>
      <c r="J350" s="513"/>
      <c r="K350" s="513"/>
      <c r="L350" s="513"/>
      <c r="M350" s="513"/>
      <c r="N350" s="513" t="n">
        <f aca="false">PV6!N15</f>
        <v>0</v>
      </c>
      <c r="O350" s="513"/>
      <c r="P350" s="513"/>
      <c r="Q350" s="513"/>
      <c r="R350" s="513" t="n">
        <f aca="false">PV6!R15</f>
        <v>0</v>
      </c>
      <c r="S350" s="513"/>
      <c r="T350" s="513"/>
      <c r="U350" s="513"/>
      <c r="V350" s="513" t="n">
        <f aca="false">PV6!V15</f>
        <v>0</v>
      </c>
      <c r="W350" s="513"/>
      <c r="X350" s="513"/>
      <c r="Y350" s="513"/>
      <c r="Z350" s="513" t="n">
        <f aca="false">PV6!Z15</f>
        <v>0</v>
      </c>
      <c r="AA350" s="513"/>
      <c r="AB350" s="513"/>
      <c r="AC350" s="513"/>
      <c r="AD350" s="513" t="n">
        <f aca="false">PV6!AD15</f>
        <v>0</v>
      </c>
      <c r="AE350" s="513"/>
      <c r="AF350" s="513"/>
      <c r="AG350" s="513"/>
      <c r="AH350" s="513" t="n">
        <f aca="false">PV6!AH15</f>
        <v>0</v>
      </c>
      <c r="AI350" s="513"/>
      <c r="AJ350" s="513"/>
      <c r="AK350" s="513"/>
      <c r="AL350" s="513" t="n">
        <f aca="false">PV6!AL15</f>
        <v>0</v>
      </c>
      <c r="AM350" s="513"/>
      <c r="AN350" s="513"/>
      <c r="AO350" s="513"/>
      <c r="AP350" s="513" t="n">
        <f aca="false">PV6!AP15</f>
        <v>0</v>
      </c>
      <c r="AQ350" s="513"/>
      <c r="AR350" s="513"/>
      <c r="AS350" s="513"/>
      <c r="AT350" s="514" t="n">
        <f aca="false">PV6!AT15</f>
        <v>0</v>
      </c>
      <c r="AU350" s="514"/>
      <c r="AV350" s="514"/>
      <c r="AW350" s="514"/>
      <c r="AX350" s="514" t="n">
        <f aca="false">PV6!AX15</f>
        <v>0</v>
      </c>
      <c r="AY350" s="514"/>
      <c r="AZ350" s="514"/>
      <c r="BA350" s="514"/>
      <c r="BB350" s="514" t="n">
        <f aca="false">PV6!BB15</f>
        <v>0</v>
      </c>
      <c r="BC350" s="514"/>
      <c r="BD350" s="514"/>
      <c r="BE350" s="514"/>
      <c r="BF350" s="514"/>
    </row>
    <row collapsed="false" customFormat="false" customHeight="true" hidden="false" ht="12.6" outlineLevel="0" r="351">
      <c r="A351" s="458" t="s">
        <v>537</v>
      </c>
      <c r="B351" s="484"/>
      <c r="C351" s="408"/>
      <c r="D351" s="408"/>
      <c r="E351" s="463"/>
      <c r="F351" s="513"/>
      <c r="G351" s="513"/>
      <c r="H351" s="513"/>
      <c r="I351" s="513"/>
      <c r="J351" s="513"/>
      <c r="K351" s="513"/>
      <c r="L351" s="513"/>
      <c r="M351" s="513"/>
      <c r="N351" s="513"/>
      <c r="O351" s="513"/>
      <c r="P351" s="513"/>
      <c r="Q351" s="513"/>
      <c r="R351" s="513"/>
      <c r="S351" s="513"/>
      <c r="T351" s="513"/>
      <c r="U351" s="513"/>
      <c r="V351" s="513"/>
      <c r="W351" s="513"/>
      <c r="X351" s="513"/>
      <c r="Y351" s="513"/>
      <c r="Z351" s="513"/>
      <c r="AA351" s="513"/>
      <c r="AB351" s="513"/>
      <c r="AC351" s="513"/>
      <c r="AD351" s="513"/>
      <c r="AE351" s="513"/>
      <c r="AF351" s="513"/>
      <c r="AG351" s="513"/>
      <c r="AH351" s="513"/>
      <c r="AI351" s="513"/>
      <c r="AJ351" s="513"/>
      <c r="AK351" s="513"/>
      <c r="AL351" s="513"/>
      <c r="AM351" s="513"/>
      <c r="AN351" s="513"/>
      <c r="AO351" s="513"/>
      <c r="AP351" s="513"/>
      <c r="AQ351" s="513"/>
      <c r="AR351" s="513"/>
      <c r="AS351" s="513"/>
      <c r="AT351" s="514"/>
      <c r="AU351" s="514"/>
      <c r="AV351" s="514"/>
      <c r="AW351" s="514"/>
      <c r="AX351" s="514"/>
      <c r="AY351" s="514"/>
      <c r="AZ351" s="514"/>
      <c r="BA351" s="514"/>
      <c r="BB351" s="514"/>
      <c r="BC351" s="514"/>
      <c r="BD351" s="514"/>
      <c r="BE351" s="514"/>
      <c r="BF351" s="514"/>
    </row>
    <row collapsed="false" customFormat="false" customHeight="true" hidden="false" ht="12.6" outlineLevel="0" r="352">
      <c r="A352" s="458" t="s">
        <v>538</v>
      </c>
      <c r="B352" s="484"/>
      <c r="C352" s="408"/>
      <c r="D352" s="408"/>
      <c r="E352" s="463"/>
      <c r="F352" s="513"/>
      <c r="G352" s="513"/>
      <c r="H352" s="513"/>
      <c r="I352" s="513"/>
      <c r="J352" s="513"/>
      <c r="K352" s="513"/>
      <c r="L352" s="513"/>
      <c r="M352" s="513"/>
      <c r="N352" s="513"/>
      <c r="O352" s="513"/>
      <c r="P352" s="513"/>
      <c r="Q352" s="513"/>
      <c r="R352" s="513"/>
      <c r="S352" s="513"/>
      <c r="T352" s="513"/>
      <c r="U352" s="513"/>
      <c r="V352" s="513"/>
      <c r="W352" s="513"/>
      <c r="X352" s="513"/>
      <c r="Y352" s="513"/>
      <c r="Z352" s="513"/>
      <c r="AA352" s="513"/>
      <c r="AB352" s="513"/>
      <c r="AC352" s="513"/>
      <c r="AD352" s="513"/>
      <c r="AE352" s="513"/>
      <c r="AF352" s="513"/>
      <c r="AG352" s="513"/>
      <c r="AH352" s="513"/>
      <c r="AI352" s="513"/>
      <c r="AJ352" s="513"/>
      <c r="AK352" s="513"/>
      <c r="AL352" s="513"/>
      <c r="AM352" s="513"/>
      <c r="AN352" s="513"/>
      <c r="AO352" s="513"/>
      <c r="AP352" s="513"/>
      <c r="AQ352" s="513"/>
      <c r="AR352" s="513"/>
      <c r="AS352" s="513"/>
      <c r="AT352" s="514"/>
      <c r="AU352" s="514"/>
      <c r="AV352" s="514"/>
      <c r="AW352" s="514"/>
      <c r="AX352" s="514"/>
      <c r="AY352" s="514"/>
      <c r="AZ352" s="514"/>
      <c r="BA352" s="514"/>
      <c r="BB352" s="514"/>
      <c r="BC352" s="514"/>
      <c r="BD352" s="514"/>
      <c r="BE352" s="514"/>
      <c r="BF352" s="514"/>
    </row>
    <row collapsed="false" customFormat="false" customHeight="true" hidden="false" ht="12.6" outlineLevel="0" r="353">
      <c r="A353" s="458" t="s">
        <v>539</v>
      </c>
      <c r="B353" s="484"/>
      <c r="C353" s="408"/>
      <c r="D353" s="408"/>
      <c r="E353" s="463"/>
      <c r="F353" s="513"/>
      <c r="G353" s="513"/>
      <c r="H353" s="513"/>
      <c r="I353" s="513"/>
      <c r="J353" s="513"/>
      <c r="K353" s="513"/>
      <c r="L353" s="513"/>
      <c r="M353" s="513"/>
      <c r="N353" s="513"/>
      <c r="O353" s="513"/>
      <c r="P353" s="513"/>
      <c r="Q353" s="513"/>
      <c r="R353" s="513"/>
      <c r="S353" s="513"/>
      <c r="T353" s="513"/>
      <c r="U353" s="513"/>
      <c r="V353" s="513"/>
      <c r="W353" s="513"/>
      <c r="X353" s="513"/>
      <c r="Y353" s="513"/>
      <c r="Z353" s="513"/>
      <c r="AA353" s="513"/>
      <c r="AB353" s="513"/>
      <c r="AC353" s="513"/>
      <c r="AD353" s="513"/>
      <c r="AE353" s="513"/>
      <c r="AF353" s="513"/>
      <c r="AG353" s="513"/>
      <c r="AH353" s="513"/>
      <c r="AI353" s="513"/>
      <c r="AJ353" s="513"/>
      <c r="AK353" s="513"/>
      <c r="AL353" s="513"/>
      <c r="AM353" s="513"/>
      <c r="AN353" s="513"/>
      <c r="AO353" s="513"/>
      <c r="AP353" s="513"/>
      <c r="AQ353" s="513"/>
      <c r="AR353" s="513"/>
      <c r="AS353" s="513"/>
      <c r="AT353" s="514"/>
      <c r="AU353" s="514"/>
      <c r="AV353" s="514"/>
      <c r="AW353" s="514"/>
      <c r="AX353" s="514"/>
      <c r="AY353" s="514"/>
      <c r="AZ353" s="514"/>
      <c r="BA353" s="514"/>
      <c r="BB353" s="514"/>
      <c r="BC353" s="514"/>
      <c r="BD353" s="514"/>
      <c r="BE353" s="514"/>
      <c r="BF353" s="514"/>
    </row>
    <row collapsed="false" customFormat="false" customHeight="true" hidden="false" ht="12.6" outlineLevel="0" r="354">
      <c r="A354" s="429" t="s">
        <v>487</v>
      </c>
      <c r="B354" s="429"/>
      <c r="C354" s="430"/>
      <c r="D354" s="430"/>
      <c r="E354" s="431"/>
      <c r="F354" s="513" t="n">
        <f aca="false">PV6!F19</f>
        <v>0</v>
      </c>
      <c r="G354" s="513"/>
      <c r="H354" s="513"/>
      <c r="I354" s="513"/>
      <c r="J354" s="513" t="n">
        <f aca="false">PV6!J19</f>
        <v>0</v>
      </c>
      <c r="K354" s="513"/>
      <c r="L354" s="513"/>
      <c r="M354" s="513"/>
      <c r="N354" s="513" t="n">
        <f aca="false">PV6!N19</f>
        <v>0</v>
      </c>
      <c r="O354" s="513"/>
      <c r="P354" s="513"/>
      <c r="Q354" s="513"/>
      <c r="R354" s="513" t="n">
        <f aca="false">PV6!R19</f>
        <v>0</v>
      </c>
      <c r="S354" s="513"/>
      <c r="T354" s="513"/>
      <c r="U354" s="513"/>
      <c r="V354" s="513" t="n">
        <f aca="false">PV6!V19</f>
        <v>0</v>
      </c>
      <c r="W354" s="513"/>
      <c r="X354" s="513"/>
      <c r="Y354" s="513"/>
      <c r="Z354" s="513" t="n">
        <f aca="false">PV6!Z19</f>
        <v>0</v>
      </c>
      <c r="AA354" s="513"/>
      <c r="AB354" s="513"/>
      <c r="AC354" s="513"/>
      <c r="AD354" s="513" t="n">
        <f aca="false">PV6!AD19</f>
        <v>0</v>
      </c>
      <c r="AE354" s="513"/>
      <c r="AF354" s="513"/>
      <c r="AG354" s="513"/>
      <c r="AH354" s="513" t="n">
        <f aca="false">PV6!AH19</f>
        <v>0</v>
      </c>
      <c r="AI354" s="513"/>
      <c r="AJ354" s="513"/>
      <c r="AK354" s="513"/>
      <c r="AL354" s="513" t="n">
        <f aca="false">PV6!AL19</f>
        <v>0</v>
      </c>
      <c r="AM354" s="513"/>
      <c r="AN354" s="513"/>
      <c r="AO354" s="513"/>
      <c r="AP354" s="513" t="n">
        <f aca="false">PV6!AP19</f>
        <v>0</v>
      </c>
      <c r="AQ354" s="513"/>
      <c r="AR354" s="513"/>
      <c r="AS354" s="513"/>
      <c r="AT354" s="514" t="n">
        <f aca="false">PV6!AT19</f>
        <v>0</v>
      </c>
      <c r="AU354" s="514"/>
      <c r="AV354" s="514"/>
      <c r="AW354" s="514"/>
      <c r="AX354" s="514" t="n">
        <f aca="false">PV6!AX19</f>
        <v>0</v>
      </c>
      <c r="AY354" s="514"/>
      <c r="AZ354" s="514"/>
      <c r="BA354" s="514"/>
      <c r="BB354" s="514" t="n">
        <f aca="false">PV6!BB19</f>
        <v>0</v>
      </c>
      <c r="BC354" s="514"/>
      <c r="BD354" s="514"/>
      <c r="BE354" s="514"/>
      <c r="BF354" s="514"/>
    </row>
    <row collapsed="false" customFormat="false" customHeight="true" hidden="false" ht="12.6" outlineLevel="0" r="355">
      <c r="A355" s="429" t="s">
        <v>488</v>
      </c>
      <c r="B355" s="429"/>
      <c r="C355" s="430"/>
      <c r="D355" s="430"/>
      <c r="E355" s="431"/>
      <c r="F355" s="513" t="n">
        <f aca="false">PV6!F20</f>
        <v>0</v>
      </c>
      <c r="G355" s="513"/>
      <c r="H355" s="513"/>
      <c r="I355" s="513"/>
      <c r="J355" s="513" t="n">
        <f aca="false">PV6!J20</f>
        <v>0</v>
      </c>
      <c r="K355" s="513"/>
      <c r="L355" s="513"/>
      <c r="M355" s="513"/>
      <c r="N355" s="513" t="n">
        <f aca="false">PV6!N20</f>
        <v>0</v>
      </c>
      <c r="O355" s="513"/>
      <c r="P355" s="513"/>
      <c r="Q355" s="513"/>
      <c r="R355" s="513" t="n">
        <f aca="false">PV6!R20</f>
        <v>0</v>
      </c>
      <c r="S355" s="513"/>
      <c r="T355" s="513"/>
      <c r="U355" s="513"/>
      <c r="V355" s="513" t="n">
        <f aca="false">PV6!V20</f>
        <v>0</v>
      </c>
      <c r="W355" s="513"/>
      <c r="X355" s="513"/>
      <c r="Y355" s="513"/>
      <c r="Z355" s="513" t="n">
        <f aca="false">PV6!Z20</f>
        <v>0</v>
      </c>
      <c r="AA355" s="513"/>
      <c r="AB355" s="513"/>
      <c r="AC355" s="513"/>
      <c r="AD355" s="513" t="n">
        <f aca="false">PV6!AD20</f>
        <v>0</v>
      </c>
      <c r="AE355" s="513"/>
      <c r="AF355" s="513"/>
      <c r="AG355" s="513"/>
      <c r="AH355" s="513" t="n">
        <f aca="false">PV6!AH20</f>
        <v>0</v>
      </c>
      <c r="AI355" s="513"/>
      <c r="AJ355" s="513"/>
      <c r="AK355" s="513"/>
      <c r="AL355" s="513" t="n">
        <f aca="false">PV6!AL20</f>
        <v>0</v>
      </c>
      <c r="AM355" s="513"/>
      <c r="AN355" s="513"/>
      <c r="AO355" s="513"/>
      <c r="AP355" s="513" t="n">
        <f aca="false">PV6!AP20</f>
        <v>0</v>
      </c>
      <c r="AQ355" s="513"/>
      <c r="AR355" s="513"/>
      <c r="AS355" s="513"/>
      <c r="AT355" s="514" t="n">
        <f aca="false">PV6!AT20</f>
        <v>0</v>
      </c>
      <c r="AU355" s="514"/>
      <c r="AV355" s="514"/>
      <c r="AW355" s="514"/>
      <c r="AX355" s="514" t="n">
        <f aca="false">PV6!AX20</f>
        <v>0</v>
      </c>
      <c r="AY355" s="514"/>
      <c r="AZ355" s="514"/>
      <c r="BA355" s="514"/>
      <c r="BB355" s="514" t="n">
        <f aca="false">PV6!BB20</f>
        <v>0</v>
      </c>
      <c r="BC355" s="514"/>
      <c r="BD355" s="514"/>
      <c r="BE355" s="514"/>
      <c r="BF355" s="514"/>
    </row>
    <row collapsed="false" customFormat="false" customHeight="true" hidden="false" ht="12.6" outlineLevel="0" r="356">
      <c r="A356" s="429" t="s">
        <v>489</v>
      </c>
      <c r="B356" s="429"/>
      <c r="C356" s="430"/>
      <c r="D356" s="430"/>
      <c r="E356" s="431"/>
      <c r="F356" s="513" t="n">
        <f aca="false">PV6!F21</f>
        <v>0</v>
      </c>
      <c r="G356" s="513"/>
      <c r="H356" s="513"/>
      <c r="I356" s="513"/>
      <c r="J356" s="513" t="n">
        <f aca="false">PV6!J21</f>
        <v>0</v>
      </c>
      <c r="K356" s="513"/>
      <c r="L356" s="513"/>
      <c r="M356" s="513"/>
      <c r="N356" s="513" t="n">
        <f aca="false">PV6!N21</f>
        <v>0</v>
      </c>
      <c r="O356" s="513"/>
      <c r="P356" s="513"/>
      <c r="Q356" s="513"/>
      <c r="R356" s="513" t="n">
        <f aca="false">PV6!R21</f>
        <v>0</v>
      </c>
      <c r="S356" s="513"/>
      <c r="T356" s="513"/>
      <c r="U356" s="513"/>
      <c r="V356" s="513" t="n">
        <f aca="false">PV6!V21</f>
        <v>0</v>
      </c>
      <c r="W356" s="513"/>
      <c r="X356" s="513"/>
      <c r="Y356" s="513"/>
      <c r="Z356" s="513" t="n">
        <f aca="false">PV6!Z21</f>
        <v>0</v>
      </c>
      <c r="AA356" s="513"/>
      <c r="AB356" s="513"/>
      <c r="AC356" s="513"/>
      <c r="AD356" s="513" t="n">
        <f aca="false">PV6!AD21</f>
        <v>0</v>
      </c>
      <c r="AE356" s="513"/>
      <c r="AF356" s="513"/>
      <c r="AG356" s="513"/>
      <c r="AH356" s="513" t="n">
        <f aca="false">PV6!AH21</f>
        <v>0</v>
      </c>
      <c r="AI356" s="513"/>
      <c r="AJ356" s="513"/>
      <c r="AK356" s="513"/>
      <c r="AL356" s="513" t="n">
        <f aca="false">PV6!AL21</f>
        <v>0</v>
      </c>
      <c r="AM356" s="513"/>
      <c r="AN356" s="513"/>
      <c r="AO356" s="513"/>
      <c r="AP356" s="513" t="n">
        <f aca="false">PV6!AP21</f>
        <v>0</v>
      </c>
      <c r="AQ356" s="513"/>
      <c r="AR356" s="513"/>
      <c r="AS356" s="513"/>
      <c r="AT356" s="515" t="n">
        <f aca="false">PV6!AT21</f>
        <v>0</v>
      </c>
      <c r="AU356" s="515"/>
      <c r="AV356" s="515"/>
      <c r="AW356" s="515"/>
      <c r="AX356" s="515" t="n">
        <f aca="false">PV6!AX21</f>
        <v>0</v>
      </c>
      <c r="AY356" s="515"/>
      <c r="AZ356" s="515"/>
      <c r="BA356" s="515"/>
      <c r="BB356" s="514" t="n">
        <f aca="false">PV6!BB21</f>
        <v>0</v>
      </c>
      <c r="BC356" s="514"/>
      <c r="BD356" s="514"/>
      <c r="BE356" s="514"/>
      <c r="BF356" s="514"/>
    </row>
    <row collapsed="false" customFormat="false" customHeight="true" hidden="false" ht="12.6" outlineLevel="0" r="357">
      <c r="A357" s="454" t="s">
        <v>490</v>
      </c>
      <c r="B357" s="435"/>
      <c r="C357" s="436"/>
      <c r="D357" s="436"/>
      <c r="E357" s="437"/>
      <c r="F357" s="513" t="n">
        <f aca="false">PV6!F22</f>
        <v>0</v>
      </c>
      <c r="G357" s="513"/>
      <c r="H357" s="513"/>
      <c r="I357" s="513"/>
      <c r="J357" s="513"/>
      <c r="K357" s="513"/>
      <c r="L357" s="513"/>
      <c r="M357" s="513"/>
      <c r="N357" s="513" t="n">
        <f aca="false">PV6!N22</f>
        <v>0</v>
      </c>
      <c r="O357" s="513"/>
      <c r="P357" s="513"/>
      <c r="Q357" s="513"/>
      <c r="R357" s="513" t="n">
        <f aca="false">PV6!R22</f>
        <v>0</v>
      </c>
      <c r="S357" s="513"/>
      <c r="T357" s="513"/>
      <c r="U357" s="513"/>
      <c r="V357" s="513" t="n">
        <f aca="false">PV6!V22</f>
        <v>0</v>
      </c>
      <c r="W357" s="513"/>
      <c r="X357" s="513"/>
      <c r="Y357" s="513"/>
      <c r="Z357" s="513" t="n">
        <f aca="false">PV6!Z22</f>
        <v>0</v>
      </c>
      <c r="AA357" s="513"/>
      <c r="AB357" s="513"/>
      <c r="AC357" s="513"/>
      <c r="AD357" s="513" t="n">
        <f aca="false">PV6!AD22</f>
        <v>0</v>
      </c>
      <c r="AE357" s="513"/>
      <c r="AF357" s="513"/>
      <c r="AG357" s="513"/>
      <c r="AH357" s="513" t="n">
        <f aca="false">PV6!AH22</f>
        <v>0</v>
      </c>
      <c r="AI357" s="513"/>
      <c r="AJ357" s="513"/>
      <c r="AK357" s="513"/>
      <c r="AL357" s="513" t="n">
        <f aca="false">PV6!AL22</f>
        <v>0</v>
      </c>
      <c r="AM357" s="513"/>
      <c r="AN357" s="513"/>
      <c r="AO357" s="513"/>
      <c r="AP357" s="513" t="n">
        <f aca="false">PV6!AP22</f>
        <v>0</v>
      </c>
      <c r="AQ357" s="513"/>
      <c r="AR357" s="513"/>
      <c r="AS357" s="513"/>
      <c r="AT357" s="514" t="n">
        <f aca="false">PV6!AT22</f>
        <v>0</v>
      </c>
      <c r="AU357" s="514"/>
      <c r="AV357" s="514"/>
      <c r="AW357" s="514"/>
      <c r="AX357" s="514" t="n">
        <f aca="false">PV6!AX22</f>
        <v>0</v>
      </c>
      <c r="AY357" s="514"/>
      <c r="AZ357" s="514"/>
      <c r="BA357" s="514"/>
      <c r="BB357" s="514" t="n">
        <f aca="false">PV6!BB22</f>
        <v>0</v>
      </c>
      <c r="BC357" s="514"/>
      <c r="BD357" s="514"/>
      <c r="BE357" s="514"/>
      <c r="BF357" s="514"/>
    </row>
    <row collapsed="false" customFormat="false" customHeight="true" hidden="false" ht="12.6" outlineLevel="0" r="358">
      <c r="A358" s="458" t="s">
        <v>538</v>
      </c>
      <c r="B358" s="484"/>
      <c r="C358" s="408"/>
      <c r="D358" s="408"/>
      <c r="E358" s="463"/>
      <c r="F358" s="513"/>
      <c r="G358" s="513"/>
      <c r="H358" s="513"/>
      <c r="I358" s="513"/>
      <c r="J358" s="513"/>
      <c r="K358" s="513"/>
      <c r="L358" s="513"/>
      <c r="M358" s="513"/>
      <c r="N358" s="513"/>
      <c r="O358" s="513"/>
      <c r="P358" s="513"/>
      <c r="Q358" s="513"/>
      <c r="R358" s="513"/>
      <c r="S358" s="513"/>
      <c r="T358" s="513"/>
      <c r="U358" s="513"/>
      <c r="V358" s="513"/>
      <c r="W358" s="513"/>
      <c r="X358" s="513"/>
      <c r="Y358" s="513"/>
      <c r="Z358" s="513"/>
      <c r="AA358" s="513"/>
      <c r="AB358" s="513"/>
      <c r="AC358" s="513"/>
      <c r="AD358" s="513"/>
      <c r="AE358" s="513"/>
      <c r="AF358" s="513"/>
      <c r="AG358" s="513"/>
      <c r="AH358" s="513"/>
      <c r="AI358" s="513"/>
      <c r="AJ358" s="513"/>
      <c r="AK358" s="513"/>
      <c r="AL358" s="513"/>
      <c r="AM358" s="513"/>
      <c r="AN358" s="513"/>
      <c r="AO358" s="513"/>
      <c r="AP358" s="513"/>
      <c r="AQ358" s="513"/>
      <c r="AR358" s="513"/>
      <c r="AS358" s="513"/>
      <c r="AT358" s="514"/>
      <c r="AU358" s="514"/>
      <c r="AV358" s="514"/>
      <c r="AW358" s="514"/>
      <c r="AX358" s="514"/>
      <c r="AY358" s="514"/>
      <c r="AZ358" s="514"/>
      <c r="BA358" s="514"/>
      <c r="BB358" s="514"/>
      <c r="BC358" s="514"/>
      <c r="BD358" s="514"/>
      <c r="BE358" s="514"/>
      <c r="BF358" s="514"/>
    </row>
    <row collapsed="false" customFormat="false" customHeight="true" hidden="false" ht="12.6" outlineLevel="0" r="359">
      <c r="A359" s="470" t="s">
        <v>539</v>
      </c>
      <c r="B359" s="438"/>
      <c r="C359" s="439"/>
      <c r="D359" s="439"/>
      <c r="E359" s="440"/>
      <c r="F359" s="513"/>
      <c r="G359" s="513"/>
      <c r="H359" s="513"/>
      <c r="I359" s="513"/>
      <c r="J359" s="513"/>
      <c r="K359" s="513"/>
      <c r="L359" s="513"/>
      <c r="M359" s="513"/>
      <c r="N359" s="513"/>
      <c r="O359" s="513"/>
      <c r="P359" s="513"/>
      <c r="Q359" s="513"/>
      <c r="R359" s="513"/>
      <c r="S359" s="513"/>
      <c r="T359" s="513"/>
      <c r="U359" s="513"/>
      <c r="V359" s="513"/>
      <c r="W359" s="513"/>
      <c r="X359" s="513"/>
      <c r="Y359" s="513"/>
      <c r="Z359" s="513"/>
      <c r="AA359" s="513"/>
      <c r="AB359" s="513"/>
      <c r="AC359" s="513"/>
      <c r="AD359" s="513"/>
      <c r="AE359" s="513"/>
      <c r="AF359" s="513"/>
      <c r="AG359" s="513"/>
      <c r="AH359" s="513"/>
      <c r="AI359" s="513"/>
      <c r="AJ359" s="513"/>
      <c r="AK359" s="513"/>
      <c r="AL359" s="513"/>
      <c r="AM359" s="513"/>
      <c r="AN359" s="513"/>
      <c r="AO359" s="513"/>
      <c r="AP359" s="513"/>
      <c r="AQ359" s="513"/>
      <c r="AR359" s="513"/>
      <c r="AS359" s="513"/>
      <c r="AT359" s="514"/>
      <c r="AU359" s="514"/>
      <c r="AV359" s="514"/>
      <c r="AW359" s="514"/>
      <c r="AX359" s="514"/>
      <c r="AY359" s="514"/>
      <c r="AZ359" s="514"/>
      <c r="BA359" s="514"/>
      <c r="BB359" s="514"/>
      <c r="BC359" s="514"/>
      <c r="BD359" s="514"/>
      <c r="BE359" s="514"/>
      <c r="BF359" s="514"/>
    </row>
    <row collapsed="false" customFormat="false" customHeight="true" hidden="false" ht="12.6" outlineLevel="0" r="360">
      <c r="A360" s="408" t="s">
        <v>492</v>
      </c>
      <c r="B360" s="408"/>
      <c r="C360" s="408"/>
      <c r="D360" s="408"/>
      <c r="E360" s="408"/>
      <c r="F360" s="516"/>
      <c r="G360" s="516"/>
      <c r="H360" s="504"/>
      <c r="I360" s="504"/>
      <c r="J360" s="504"/>
      <c r="K360" s="504"/>
      <c r="L360" s="504"/>
      <c r="M360" s="504"/>
      <c r="N360" s="504"/>
      <c r="O360" s="504"/>
      <c r="P360" s="504"/>
      <c r="Q360" s="504"/>
      <c r="R360" s="504"/>
      <c r="S360" s="504"/>
      <c r="T360" s="504"/>
      <c r="U360" s="504"/>
      <c r="V360" s="504"/>
      <c r="W360" s="504"/>
      <c r="X360" s="504"/>
      <c r="Y360" s="504"/>
      <c r="Z360" s="504"/>
      <c r="AA360" s="504"/>
      <c r="AB360" s="504"/>
      <c r="AC360" s="504"/>
      <c r="AD360" s="504"/>
      <c r="AE360" s="504"/>
      <c r="AF360" s="504"/>
      <c r="AG360" s="504"/>
      <c r="AH360" s="504"/>
      <c r="AI360" s="504"/>
      <c r="AJ360" s="504"/>
      <c r="AK360" s="504"/>
      <c r="AL360" s="504"/>
      <c r="AM360" s="504"/>
      <c r="AN360" s="504"/>
      <c r="AO360" s="504"/>
      <c r="AP360" s="504"/>
      <c r="AQ360" s="504"/>
      <c r="AR360" s="504"/>
      <c r="AS360" s="504"/>
      <c r="AT360" s="504"/>
      <c r="AU360" s="504"/>
      <c r="AV360" s="504"/>
      <c r="AW360" s="504"/>
      <c r="AX360" s="504"/>
      <c r="AY360" s="504"/>
      <c r="AZ360" s="504"/>
      <c r="BA360" s="504"/>
      <c r="BB360" s="504"/>
      <c r="BC360" s="504"/>
      <c r="BD360" s="504"/>
      <c r="BE360" s="504"/>
      <c r="BF360" s="517"/>
    </row>
    <row collapsed="false" customFormat="false" customHeight="true" hidden="false" ht="12.6" outlineLevel="0" r="361">
      <c r="A361" s="454" t="s">
        <v>536</v>
      </c>
      <c r="B361" s="436"/>
      <c r="C361" s="436"/>
      <c r="D361" s="436"/>
      <c r="E361" s="436"/>
      <c r="F361" s="513" t="n">
        <f aca="false">PV6!F26</f>
        <v>0</v>
      </c>
      <c r="G361" s="513"/>
      <c r="H361" s="513"/>
      <c r="I361" s="513"/>
      <c r="J361" s="513" t="n">
        <f aca="false">PV6!J26</f>
        <v>0</v>
      </c>
      <c r="K361" s="513"/>
      <c r="L361" s="513"/>
      <c r="M361" s="513"/>
      <c r="N361" s="513" t="n">
        <f aca="false">PV6!N26</f>
        <v>0</v>
      </c>
      <c r="O361" s="513"/>
      <c r="P361" s="513"/>
      <c r="Q361" s="513"/>
      <c r="R361" s="513" t="n">
        <f aca="false">PV6!R26</f>
        <v>0</v>
      </c>
      <c r="S361" s="513"/>
      <c r="T361" s="513"/>
      <c r="U361" s="513"/>
      <c r="V361" s="513" t="n">
        <f aca="false">PV6!V26</f>
        <v>0</v>
      </c>
      <c r="W361" s="513"/>
      <c r="X361" s="513"/>
      <c r="Y361" s="513"/>
      <c r="Z361" s="513" t="n">
        <f aca="false">PV6!Z26</f>
        <v>0</v>
      </c>
      <c r="AA361" s="513"/>
      <c r="AB361" s="513"/>
      <c r="AC361" s="513"/>
      <c r="AD361" s="513" t="n">
        <f aca="false">PV6!AD26</f>
        <v>0</v>
      </c>
      <c r="AE361" s="513"/>
      <c r="AF361" s="513"/>
      <c r="AG361" s="513"/>
      <c r="AH361" s="513" t="n">
        <f aca="false">PV6!AH26</f>
        <v>0</v>
      </c>
      <c r="AI361" s="513"/>
      <c r="AJ361" s="513"/>
      <c r="AK361" s="513"/>
      <c r="AL361" s="513" t="n">
        <f aca="false">PV6!AL26</f>
        <v>0</v>
      </c>
      <c r="AM361" s="513"/>
      <c r="AN361" s="513"/>
      <c r="AO361" s="513"/>
      <c r="AP361" s="513" t="n">
        <f aca="false">PV6!AP26</f>
        <v>0</v>
      </c>
      <c r="AQ361" s="513"/>
      <c r="AR361" s="513"/>
      <c r="AS361" s="513"/>
      <c r="AT361" s="433" t="n">
        <f aca="false">PV6!AT26</f>
        <v>0</v>
      </c>
      <c r="AU361" s="433"/>
      <c r="AV361" s="433"/>
      <c r="AW361" s="433"/>
      <c r="AX361" s="433" t="n">
        <f aca="false">PV6!AX26</f>
        <v>0</v>
      </c>
      <c r="AY361" s="433"/>
      <c r="AZ361" s="433"/>
      <c r="BA361" s="433"/>
      <c r="BB361" s="514" t="n">
        <f aca="false">PV6!BB26</f>
        <v>0</v>
      </c>
      <c r="BC361" s="514"/>
      <c r="BD361" s="514"/>
      <c r="BE361" s="514"/>
      <c r="BF361" s="514"/>
    </row>
    <row collapsed="false" customFormat="false" customHeight="true" hidden="false" ht="12.6" outlineLevel="0" r="362">
      <c r="A362" s="458" t="s">
        <v>537</v>
      </c>
      <c r="B362" s="408"/>
      <c r="C362" s="408"/>
      <c r="D362" s="408"/>
      <c r="E362" s="408"/>
      <c r="F362" s="513"/>
      <c r="G362" s="513"/>
      <c r="H362" s="513"/>
      <c r="I362" s="513"/>
      <c r="J362" s="513"/>
      <c r="K362" s="513"/>
      <c r="L362" s="513"/>
      <c r="M362" s="513"/>
      <c r="N362" s="513"/>
      <c r="O362" s="513"/>
      <c r="P362" s="513"/>
      <c r="Q362" s="513"/>
      <c r="R362" s="513"/>
      <c r="S362" s="513"/>
      <c r="T362" s="513"/>
      <c r="U362" s="513"/>
      <c r="V362" s="513"/>
      <c r="W362" s="513"/>
      <c r="X362" s="513"/>
      <c r="Y362" s="513"/>
      <c r="Z362" s="513"/>
      <c r="AA362" s="513"/>
      <c r="AB362" s="513"/>
      <c r="AC362" s="513"/>
      <c r="AD362" s="513"/>
      <c r="AE362" s="513"/>
      <c r="AF362" s="513"/>
      <c r="AG362" s="513"/>
      <c r="AH362" s="513"/>
      <c r="AI362" s="513"/>
      <c r="AJ362" s="513"/>
      <c r="AK362" s="513"/>
      <c r="AL362" s="513"/>
      <c r="AM362" s="513"/>
      <c r="AN362" s="513"/>
      <c r="AO362" s="513"/>
      <c r="AP362" s="513"/>
      <c r="AQ362" s="513"/>
      <c r="AR362" s="513"/>
      <c r="AS362" s="513"/>
      <c r="AT362" s="433"/>
      <c r="AU362" s="433"/>
      <c r="AV362" s="433"/>
      <c r="AW362" s="433"/>
      <c r="AX362" s="433"/>
      <c r="AY362" s="433"/>
      <c r="AZ362" s="433"/>
      <c r="BA362" s="433"/>
      <c r="BB362" s="514"/>
      <c r="BC362" s="514"/>
      <c r="BD362" s="514"/>
      <c r="BE362" s="514"/>
      <c r="BF362" s="514"/>
    </row>
    <row collapsed="false" customFormat="false" customHeight="true" hidden="false" ht="12.6" outlineLevel="0" r="363">
      <c r="A363" s="458" t="s">
        <v>538</v>
      </c>
      <c r="B363" s="408"/>
      <c r="C363" s="408"/>
      <c r="D363" s="408"/>
      <c r="E363" s="408"/>
      <c r="F363" s="513"/>
      <c r="G363" s="513"/>
      <c r="H363" s="513"/>
      <c r="I363" s="513"/>
      <c r="J363" s="513"/>
      <c r="K363" s="513"/>
      <c r="L363" s="513"/>
      <c r="M363" s="513"/>
      <c r="N363" s="513"/>
      <c r="O363" s="513"/>
      <c r="P363" s="513"/>
      <c r="Q363" s="513"/>
      <c r="R363" s="513"/>
      <c r="S363" s="513"/>
      <c r="T363" s="513"/>
      <c r="U363" s="513"/>
      <c r="V363" s="513"/>
      <c r="W363" s="513"/>
      <c r="X363" s="513"/>
      <c r="Y363" s="513"/>
      <c r="Z363" s="513"/>
      <c r="AA363" s="513"/>
      <c r="AB363" s="513"/>
      <c r="AC363" s="513"/>
      <c r="AD363" s="513"/>
      <c r="AE363" s="513"/>
      <c r="AF363" s="513"/>
      <c r="AG363" s="513"/>
      <c r="AH363" s="513"/>
      <c r="AI363" s="513"/>
      <c r="AJ363" s="513"/>
      <c r="AK363" s="513"/>
      <c r="AL363" s="513"/>
      <c r="AM363" s="513"/>
      <c r="AN363" s="513"/>
      <c r="AO363" s="513"/>
      <c r="AP363" s="513"/>
      <c r="AQ363" s="513"/>
      <c r="AR363" s="513"/>
      <c r="AS363" s="513"/>
      <c r="AT363" s="433"/>
      <c r="AU363" s="433"/>
      <c r="AV363" s="433"/>
      <c r="AW363" s="433"/>
      <c r="AX363" s="433"/>
      <c r="AY363" s="433"/>
      <c r="AZ363" s="433"/>
      <c r="BA363" s="433"/>
      <c r="BB363" s="514"/>
      <c r="BC363" s="514"/>
      <c r="BD363" s="514"/>
      <c r="BE363" s="514"/>
      <c r="BF363" s="514"/>
    </row>
    <row collapsed="false" customFormat="false" customHeight="true" hidden="false" ht="12.6" outlineLevel="0" r="364">
      <c r="A364" s="470" t="s">
        <v>539</v>
      </c>
      <c r="B364" s="439"/>
      <c r="C364" s="439"/>
      <c r="D364" s="439"/>
      <c r="E364" s="439"/>
      <c r="F364" s="513"/>
      <c r="G364" s="513"/>
      <c r="H364" s="513"/>
      <c r="I364" s="513"/>
      <c r="J364" s="513"/>
      <c r="K364" s="513"/>
      <c r="L364" s="513"/>
      <c r="M364" s="513"/>
      <c r="N364" s="513"/>
      <c r="O364" s="513"/>
      <c r="P364" s="513"/>
      <c r="Q364" s="513"/>
      <c r="R364" s="513"/>
      <c r="S364" s="513"/>
      <c r="T364" s="513"/>
      <c r="U364" s="513"/>
      <c r="V364" s="513"/>
      <c r="W364" s="513"/>
      <c r="X364" s="513"/>
      <c r="Y364" s="513"/>
      <c r="Z364" s="513"/>
      <c r="AA364" s="513"/>
      <c r="AB364" s="513"/>
      <c r="AC364" s="513"/>
      <c r="AD364" s="513"/>
      <c r="AE364" s="513"/>
      <c r="AF364" s="513"/>
      <c r="AG364" s="513"/>
      <c r="AH364" s="513"/>
      <c r="AI364" s="513"/>
      <c r="AJ364" s="513"/>
      <c r="AK364" s="513"/>
      <c r="AL364" s="513"/>
      <c r="AM364" s="513"/>
      <c r="AN364" s="513"/>
      <c r="AO364" s="513"/>
      <c r="AP364" s="513"/>
      <c r="AQ364" s="513"/>
      <c r="AR364" s="513"/>
      <c r="AS364" s="513"/>
      <c r="AT364" s="433"/>
      <c r="AU364" s="433"/>
      <c r="AV364" s="433"/>
      <c r="AW364" s="433"/>
      <c r="AX364" s="433"/>
      <c r="AY364" s="433"/>
      <c r="AZ364" s="433"/>
      <c r="BA364" s="433"/>
      <c r="BB364" s="514"/>
      <c r="BC364" s="514"/>
      <c r="BD364" s="514"/>
      <c r="BE364" s="514"/>
      <c r="BF364" s="514"/>
    </row>
    <row collapsed="false" customFormat="false" customHeight="true" hidden="false" ht="12.6" outlineLevel="0" r="365">
      <c r="A365" s="429" t="s">
        <v>487</v>
      </c>
      <c r="B365" s="430"/>
      <c r="C365" s="430"/>
      <c r="D365" s="430"/>
      <c r="E365" s="430"/>
      <c r="F365" s="513" t="n">
        <f aca="false">PV6!F30</f>
        <v>0</v>
      </c>
      <c r="G365" s="513"/>
      <c r="H365" s="513"/>
      <c r="I365" s="513"/>
      <c r="J365" s="513" t="n">
        <f aca="false">PV6!J30</f>
        <v>0</v>
      </c>
      <c r="K365" s="513"/>
      <c r="L365" s="513"/>
      <c r="M365" s="513"/>
      <c r="N365" s="513" t="n">
        <f aca="false">PV6!N30</f>
        <v>0</v>
      </c>
      <c r="O365" s="513"/>
      <c r="P365" s="513"/>
      <c r="Q365" s="513"/>
      <c r="R365" s="513" t="n">
        <f aca="false">PV6!R30</f>
        <v>0</v>
      </c>
      <c r="S365" s="513"/>
      <c r="T365" s="513"/>
      <c r="U365" s="513"/>
      <c r="V365" s="513" t="n">
        <f aca="false">PV6!V30</f>
        <v>0</v>
      </c>
      <c r="W365" s="513"/>
      <c r="X365" s="513"/>
      <c r="Y365" s="513"/>
      <c r="Z365" s="513" t="n">
        <f aca="false">PV6!Z30</f>
        <v>0</v>
      </c>
      <c r="AA365" s="513"/>
      <c r="AB365" s="513"/>
      <c r="AC365" s="513"/>
      <c r="AD365" s="513" t="n">
        <f aca="false">PV6!AD30</f>
        <v>0</v>
      </c>
      <c r="AE365" s="513"/>
      <c r="AF365" s="513"/>
      <c r="AG365" s="513"/>
      <c r="AH365" s="513" t="n">
        <f aca="false">PV6!AH30</f>
        <v>0</v>
      </c>
      <c r="AI365" s="513"/>
      <c r="AJ365" s="513"/>
      <c r="AK365" s="513"/>
      <c r="AL365" s="513" t="n">
        <f aca="false">PV6!AL30</f>
        <v>0</v>
      </c>
      <c r="AM365" s="513"/>
      <c r="AN365" s="513"/>
      <c r="AO365" s="513"/>
      <c r="AP365" s="513" t="n">
        <f aca="false">PV6!AP30</f>
        <v>0</v>
      </c>
      <c r="AQ365" s="513"/>
      <c r="AR365" s="513"/>
      <c r="AS365" s="513"/>
      <c r="AT365" s="518" t="n">
        <f aca="false">PV6!AT30</f>
        <v>0</v>
      </c>
      <c r="AU365" s="518"/>
      <c r="AV365" s="518"/>
      <c r="AW365" s="518"/>
      <c r="AX365" s="518" t="n">
        <f aca="false">PV6!AX30</f>
        <v>0</v>
      </c>
      <c r="AY365" s="518"/>
      <c r="AZ365" s="518"/>
      <c r="BA365" s="518"/>
      <c r="BB365" s="514" t="n">
        <f aca="false">PV6!BB30</f>
        <v>0</v>
      </c>
      <c r="BC365" s="514"/>
      <c r="BD365" s="514"/>
      <c r="BE365" s="514"/>
      <c r="BF365" s="514"/>
    </row>
    <row collapsed="false" customFormat="false" customHeight="true" hidden="false" ht="12.6" outlineLevel="0" r="366">
      <c r="A366" s="429" t="s">
        <v>488</v>
      </c>
      <c r="B366" s="429"/>
      <c r="C366" s="430"/>
      <c r="D366" s="430"/>
      <c r="E366" s="430"/>
      <c r="F366" s="513" t="n">
        <f aca="false">PV6!F31</f>
        <v>0</v>
      </c>
      <c r="G366" s="513"/>
      <c r="H366" s="513"/>
      <c r="I366" s="513"/>
      <c r="J366" s="513" t="n">
        <f aca="false">PV6!J31</f>
        <v>0</v>
      </c>
      <c r="K366" s="513"/>
      <c r="L366" s="513"/>
      <c r="M366" s="513"/>
      <c r="N366" s="513" t="n">
        <f aca="false">PV6!N31</f>
        <v>0</v>
      </c>
      <c r="O366" s="513"/>
      <c r="P366" s="513"/>
      <c r="Q366" s="513"/>
      <c r="R366" s="513" t="n">
        <f aca="false">PV6!R31</f>
        <v>0</v>
      </c>
      <c r="S366" s="513"/>
      <c r="T366" s="513"/>
      <c r="U366" s="513"/>
      <c r="V366" s="513" t="n">
        <f aca="false">PV6!V31</f>
        <v>0</v>
      </c>
      <c r="W366" s="513"/>
      <c r="X366" s="513"/>
      <c r="Y366" s="513"/>
      <c r="Z366" s="513" t="n">
        <f aca="false">PV6!Z31</f>
        <v>0</v>
      </c>
      <c r="AA366" s="513"/>
      <c r="AB366" s="513"/>
      <c r="AC366" s="513"/>
      <c r="AD366" s="513" t="n">
        <f aca="false">PV6!AD31</f>
        <v>0</v>
      </c>
      <c r="AE366" s="513"/>
      <c r="AF366" s="513"/>
      <c r="AG366" s="513"/>
      <c r="AH366" s="513" t="n">
        <f aca="false">PV6!AH31</f>
        <v>0</v>
      </c>
      <c r="AI366" s="513"/>
      <c r="AJ366" s="513"/>
      <c r="AK366" s="513"/>
      <c r="AL366" s="513" t="n">
        <f aca="false">PV6!AL31</f>
        <v>0</v>
      </c>
      <c r="AM366" s="513"/>
      <c r="AN366" s="513"/>
      <c r="AO366" s="513"/>
      <c r="AP366" s="513" t="n">
        <f aca="false">PV6!AP31</f>
        <v>0</v>
      </c>
      <c r="AQ366" s="513"/>
      <c r="AR366" s="513"/>
      <c r="AS366" s="513"/>
      <c r="AT366" s="518" t="n">
        <f aca="false">PV6!AT31</f>
        <v>0</v>
      </c>
      <c r="AU366" s="518"/>
      <c r="AV366" s="518"/>
      <c r="AW366" s="518"/>
      <c r="AX366" s="518" t="n">
        <f aca="false">PV6!AX31</f>
        <v>0</v>
      </c>
      <c r="AY366" s="518"/>
      <c r="AZ366" s="518"/>
      <c r="BA366" s="518"/>
      <c r="BB366" s="514" t="n">
        <f aca="false">PV6!BB31</f>
        <v>0</v>
      </c>
      <c r="BC366" s="514"/>
      <c r="BD366" s="514"/>
      <c r="BE366" s="514"/>
      <c r="BF366" s="514"/>
    </row>
    <row collapsed="false" customFormat="false" customHeight="true" hidden="false" ht="12.6" outlineLevel="0" r="367">
      <c r="A367" s="429" t="s">
        <v>489</v>
      </c>
      <c r="B367" s="429"/>
      <c r="C367" s="430"/>
      <c r="D367" s="430"/>
      <c r="E367" s="430"/>
      <c r="F367" s="513" t="n">
        <f aca="false">PV6!F32</f>
        <v>0</v>
      </c>
      <c r="G367" s="513"/>
      <c r="H367" s="513"/>
      <c r="I367" s="513"/>
      <c r="J367" s="513" t="n">
        <f aca="false">PV6!J32</f>
        <v>0</v>
      </c>
      <c r="K367" s="513"/>
      <c r="L367" s="513"/>
      <c r="M367" s="513"/>
      <c r="N367" s="513" t="n">
        <f aca="false">PV6!N32</f>
        <v>0</v>
      </c>
      <c r="O367" s="513"/>
      <c r="P367" s="513"/>
      <c r="Q367" s="513"/>
      <c r="R367" s="513" t="n">
        <f aca="false">PV6!R32</f>
        <v>0</v>
      </c>
      <c r="S367" s="513"/>
      <c r="T367" s="513"/>
      <c r="U367" s="513"/>
      <c r="V367" s="513" t="n">
        <f aca="false">PV6!V32</f>
        <v>0</v>
      </c>
      <c r="W367" s="513"/>
      <c r="X367" s="513"/>
      <c r="Y367" s="513"/>
      <c r="Z367" s="513" t="n">
        <f aca="false">PV6!Z32</f>
        <v>0</v>
      </c>
      <c r="AA367" s="513"/>
      <c r="AB367" s="513"/>
      <c r="AC367" s="513"/>
      <c r="AD367" s="513" t="n">
        <f aca="false">PV6!AD32</f>
        <v>0</v>
      </c>
      <c r="AE367" s="513"/>
      <c r="AF367" s="513"/>
      <c r="AG367" s="513"/>
      <c r="AH367" s="513" t="n">
        <f aca="false">PV6!AH32</f>
        <v>0</v>
      </c>
      <c r="AI367" s="513"/>
      <c r="AJ367" s="513"/>
      <c r="AK367" s="513"/>
      <c r="AL367" s="513" t="n">
        <f aca="false">PV6!AL32</f>
        <v>0</v>
      </c>
      <c r="AM367" s="513"/>
      <c r="AN367" s="513"/>
      <c r="AO367" s="513"/>
      <c r="AP367" s="513" t="n">
        <f aca="false">PV6!AP32</f>
        <v>0</v>
      </c>
      <c r="AQ367" s="513"/>
      <c r="AR367" s="513"/>
      <c r="AS367" s="513"/>
      <c r="AT367" s="518" t="n">
        <f aca="false">PV6!AT32</f>
        <v>0</v>
      </c>
      <c r="AU367" s="518"/>
      <c r="AV367" s="518"/>
      <c r="AW367" s="518"/>
      <c r="AX367" s="518" t="n">
        <f aca="false">PV6!AX32</f>
        <v>0</v>
      </c>
      <c r="AY367" s="518"/>
      <c r="AZ367" s="518"/>
      <c r="BA367" s="518"/>
      <c r="BB367" s="514" t="n">
        <f aca="false">PV6!BB32</f>
        <v>0</v>
      </c>
      <c r="BC367" s="514"/>
      <c r="BD367" s="514"/>
      <c r="BE367" s="514"/>
      <c r="BF367" s="514"/>
    </row>
    <row collapsed="false" customFormat="false" customHeight="true" hidden="false" ht="12.6" outlineLevel="0" r="368">
      <c r="A368" s="458" t="s">
        <v>490</v>
      </c>
      <c r="B368" s="408"/>
      <c r="C368" s="408"/>
      <c r="D368" s="408"/>
      <c r="E368" s="408"/>
      <c r="F368" s="513" t="n">
        <f aca="false">PV6!F33</f>
        <v>0</v>
      </c>
      <c r="G368" s="513"/>
      <c r="H368" s="513"/>
      <c r="I368" s="513"/>
      <c r="J368" s="513" t="n">
        <f aca="false">PV6!J33</f>
        <v>0</v>
      </c>
      <c r="K368" s="513"/>
      <c r="L368" s="513"/>
      <c r="M368" s="513"/>
      <c r="N368" s="513" t="n">
        <f aca="false">PV6!N33</f>
        <v>0</v>
      </c>
      <c r="O368" s="513"/>
      <c r="P368" s="513"/>
      <c r="Q368" s="513"/>
      <c r="R368" s="513" t="n">
        <f aca="false">PV6!R33</f>
        <v>0</v>
      </c>
      <c r="S368" s="513"/>
      <c r="T368" s="513"/>
      <c r="U368" s="513"/>
      <c r="V368" s="513" t="n">
        <f aca="false">PV6!V33</f>
        <v>0</v>
      </c>
      <c r="W368" s="513"/>
      <c r="X368" s="513"/>
      <c r="Y368" s="513"/>
      <c r="Z368" s="513" t="n">
        <f aca="false">PV6!Z33</f>
        <v>0</v>
      </c>
      <c r="AA368" s="513"/>
      <c r="AB368" s="513"/>
      <c r="AC368" s="513"/>
      <c r="AD368" s="513" t="n">
        <f aca="false">PV6!AD33</f>
        <v>0</v>
      </c>
      <c r="AE368" s="513"/>
      <c r="AF368" s="513"/>
      <c r="AG368" s="513"/>
      <c r="AH368" s="513" t="n">
        <f aca="false">PV6!AH33</f>
        <v>0</v>
      </c>
      <c r="AI368" s="513"/>
      <c r="AJ368" s="513"/>
      <c r="AK368" s="513"/>
      <c r="AL368" s="513" t="n">
        <f aca="false">PV6!AL33</f>
        <v>0</v>
      </c>
      <c r="AM368" s="513"/>
      <c r="AN368" s="513"/>
      <c r="AO368" s="513"/>
      <c r="AP368" s="513" t="n">
        <f aca="false">PV6!AP33</f>
        <v>0</v>
      </c>
      <c r="AQ368" s="513"/>
      <c r="AR368" s="513"/>
      <c r="AS368" s="513"/>
      <c r="AT368" s="433" t="n">
        <f aca="false">PV6!AT33</f>
        <v>0</v>
      </c>
      <c r="AU368" s="433"/>
      <c r="AV368" s="433"/>
      <c r="AW368" s="433"/>
      <c r="AX368" s="433" t="n">
        <f aca="false">PV6!AX33</f>
        <v>0</v>
      </c>
      <c r="AY368" s="433"/>
      <c r="AZ368" s="433"/>
      <c r="BA368" s="433"/>
      <c r="BB368" s="514" t="n">
        <f aca="false">PV6!BB33</f>
        <v>0</v>
      </c>
      <c r="BC368" s="514"/>
      <c r="BD368" s="514"/>
      <c r="BE368" s="514"/>
      <c r="BF368" s="514"/>
    </row>
    <row collapsed="false" customFormat="false" customHeight="true" hidden="false" ht="12.6" outlineLevel="0" r="369">
      <c r="A369" s="458" t="s">
        <v>538</v>
      </c>
      <c r="B369" s="408"/>
      <c r="C369" s="408"/>
      <c r="D369" s="408"/>
      <c r="E369" s="408"/>
      <c r="F369" s="513"/>
      <c r="G369" s="513"/>
      <c r="H369" s="513"/>
      <c r="I369" s="513"/>
      <c r="J369" s="513"/>
      <c r="K369" s="513"/>
      <c r="L369" s="513"/>
      <c r="M369" s="513"/>
      <c r="N369" s="513"/>
      <c r="O369" s="513"/>
      <c r="P369" s="513"/>
      <c r="Q369" s="513"/>
      <c r="R369" s="513"/>
      <c r="S369" s="513"/>
      <c r="T369" s="513"/>
      <c r="U369" s="513"/>
      <c r="V369" s="513"/>
      <c r="W369" s="513"/>
      <c r="X369" s="513"/>
      <c r="Y369" s="513"/>
      <c r="Z369" s="513"/>
      <c r="AA369" s="513"/>
      <c r="AB369" s="513"/>
      <c r="AC369" s="513"/>
      <c r="AD369" s="513"/>
      <c r="AE369" s="513"/>
      <c r="AF369" s="513"/>
      <c r="AG369" s="513"/>
      <c r="AH369" s="513"/>
      <c r="AI369" s="513"/>
      <c r="AJ369" s="513"/>
      <c r="AK369" s="513"/>
      <c r="AL369" s="513"/>
      <c r="AM369" s="513"/>
      <c r="AN369" s="513"/>
      <c r="AO369" s="513"/>
      <c r="AP369" s="513"/>
      <c r="AQ369" s="513"/>
      <c r="AR369" s="513"/>
      <c r="AS369" s="513"/>
      <c r="AT369" s="433"/>
      <c r="AU369" s="433"/>
      <c r="AV369" s="433"/>
      <c r="AW369" s="433"/>
      <c r="AX369" s="433"/>
      <c r="AY369" s="433"/>
      <c r="AZ369" s="433"/>
      <c r="BA369" s="433"/>
      <c r="BB369" s="514"/>
      <c r="BC369" s="514"/>
      <c r="BD369" s="514"/>
      <c r="BE369" s="514"/>
      <c r="BF369" s="514"/>
    </row>
    <row collapsed="false" customFormat="false" customHeight="true" hidden="false" ht="12.6" outlineLevel="0" r="370">
      <c r="A370" s="470" t="s">
        <v>539</v>
      </c>
      <c r="B370" s="439"/>
      <c r="C370" s="439"/>
      <c r="D370" s="439"/>
      <c r="E370" s="439"/>
      <c r="F370" s="513"/>
      <c r="G370" s="513"/>
      <c r="H370" s="513"/>
      <c r="I370" s="513"/>
      <c r="J370" s="513"/>
      <c r="K370" s="513"/>
      <c r="L370" s="513"/>
      <c r="M370" s="513"/>
      <c r="N370" s="513"/>
      <c r="O370" s="513"/>
      <c r="P370" s="513"/>
      <c r="Q370" s="513"/>
      <c r="R370" s="513"/>
      <c r="S370" s="513"/>
      <c r="T370" s="513"/>
      <c r="U370" s="513"/>
      <c r="V370" s="513"/>
      <c r="W370" s="513"/>
      <c r="X370" s="513"/>
      <c r="Y370" s="513"/>
      <c r="Z370" s="513"/>
      <c r="AA370" s="513"/>
      <c r="AB370" s="513"/>
      <c r="AC370" s="513"/>
      <c r="AD370" s="513"/>
      <c r="AE370" s="513"/>
      <c r="AF370" s="513"/>
      <c r="AG370" s="513"/>
      <c r="AH370" s="513"/>
      <c r="AI370" s="513"/>
      <c r="AJ370" s="513"/>
      <c r="AK370" s="513"/>
      <c r="AL370" s="513"/>
      <c r="AM370" s="513"/>
      <c r="AN370" s="513"/>
      <c r="AO370" s="513"/>
      <c r="AP370" s="513"/>
      <c r="AQ370" s="513"/>
      <c r="AR370" s="513"/>
      <c r="AS370" s="513"/>
      <c r="AT370" s="433"/>
      <c r="AU370" s="433"/>
      <c r="AV370" s="433"/>
      <c r="AW370" s="433"/>
      <c r="AX370" s="433"/>
      <c r="AY370" s="433"/>
      <c r="AZ370" s="433"/>
      <c r="BA370" s="433"/>
      <c r="BB370" s="514"/>
      <c r="BC370" s="514"/>
      <c r="BD370" s="514"/>
      <c r="BE370" s="514"/>
      <c r="BF370" s="514"/>
    </row>
    <row collapsed="false" customFormat="false" customHeight="true" hidden="false" ht="12.6" outlineLevel="0" r="371">
      <c r="A371" s="430" t="s">
        <v>562</v>
      </c>
      <c r="B371" s="430"/>
      <c r="C371" s="430"/>
      <c r="D371" s="430"/>
      <c r="E371" s="430"/>
      <c r="F371" s="519"/>
      <c r="G371" s="519"/>
      <c r="H371" s="519"/>
      <c r="I371" s="519"/>
      <c r="J371" s="519"/>
      <c r="K371" s="519"/>
      <c r="L371" s="519"/>
      <c r="M371" s="519"/>
      <c r="N371" s="519"/>
      <c r="O371" s="519"/>
      <c r="P371" s="519"/>
      <c r="Q371" s="519"/>
      <c r="R371" s="519"/>
      <c r="S371" s="519"/>
      <c r="T371" s="519"/>
      <c r="U371" s="519"/>
      <c r="V371" s="519"/>
      <c r="W371" s="519"/>
      <c r="X371" s="519"/>
      <c r="Y371" s="519"/>
      <c r="Z371" s="519"/>
      <c r="AA371" s="519"/>
      <c r="AB371" s="519"/>
      <c r="AC371" s="519"/>
      <c r="AD371" s="519"/>
      <c r="AE371" s="519"/>
      <c r="AF371" s="519"/>
      <c r="AG371" s="519"/>
      <c r="AH371" s="519"/>
      <c r="AI371" s="519"/>
      <c r="AJ371" s="519"/>
      <c r="AK371" s="519"/>
      <c r="AL371" s="519"/>
      <c r="AM371" s="519"/>
      <c r="AN371" s="519"/>
      <c r="AO371" s="519"/>
      <c r="AP371" s="519"/>
      <c r="AQ371" s="519"/>
      <c r="AR371" s="519"/>
      <c r="AS371" s="519"/>
      <c r="AT371" s="519"/>
      <c r="AU371" s="519"/>
      <c r="AV371" s="519"/>
      <c r="AW371" s="519"/>
      <c r="AX371" s="519"/>
      <c r="AY371" s="519"/>
      <c r="AZ371" s="519"/>
      <c r="BA371" s="519"/>
      <c r="BB371" s="519"/>
      <c r="BC371" s="519"/>
      <c r="BD371" s="519"/>
      <c r="BE371" s="519"/>
      <c r="BF371" s="517"/>
    </row>
    <row collapsed="false" customFormat="false" customHeight="true" hidden="false" ht="12.6" outlineLevel="0" r="372">
      <c r="A372" s="454" t="s">
        <v>536</v>
      </c>
      <c r="B372" s="436"/>
      <c r="C372" s="436"/>
      <c r="D372" s="436"/>
      <c r="E372" s="436"/>
      <c r="F372" s="520" t="n">
        <f aca="false">PV6!F37</f>
        <v>0</v>
      </c>
      <c r="G372" s="520"/>
      <c r="H372" s="520"/>
      <c r="I372" s="520"/>
      <c r="J372" s="520"/>
      <c r="K372" s="520"/>
      <c r="L372" s="520"/>
      <c r="M372" s="520"/>
      <c r="N372" s="520" t="n">
        <f aca="false">PV6!N37</f>
        <v>0</v>
      </c>
      <c r="O372" s="520"/>
      <c r="P372" s="520"/>
      <c r="Q372" s="520"/>
      <c r="R372" s="520" t="n">
        <f aca="false">PV6!R37</f>
        <v>0</v>
      </c>
      <c r="S372" s="520"/>
      <c r="T372" s="520"/>
      <c r="U372" s="520"/>
      <c r="V372" s="520" t="n">
        <f aca="false">PV6!V37</f>
        <v>0</v>
      </c>
      <c r="W372" s="520"/>
      <c r="X372" s="520"/>
      <c r="Y372" s="520"/>
      <c r="Z372" s="520" t="n">
        <f aca="false">PV6!Z37</f>
        <v>0</v>
      </c>
      <c r="AA372" s="520"/>
      <c r="AB372" s="520"/>
      <c r="AC372" s="520"/>
      <c r="AD372" s="520" t="n">
        <f aca="false">PV6!AD37</f>
        <v>0</v>
      </c>
      <c r="AE372" s="520"/>
      <c r="AF372" s="520"/>
      <c r="AG372" s="520"/>
      <c r="AH372" s="520" t="n">
        <f aca="false">PV6!AH37</f>
        <v>0</v>
      </c>
      <c r="AI372" s="520"/>
      <c r="AJ372" s="520"/>
      <c r="AK372" s="520"/>
      <c r="AL372" s="520" t="n">
        <f aca="false">PV6!AL37</f>
        <v>0</v>
      </c>
      <c r="AM372" s="520"/>
      <c r="AN372" s="520"/>
      <c r="AO372" s="520"/>
      <c r="AP372" s="520" t="n">
        <f aca="false">PV6!AP37</f>
        <v>0</v>
      </c>
      <c r="AQ372" s="520"/>
      <c r="AR372" s="520"/>
      <c r="AS372" s="520"/>
      <c r="AT372" s="521" t="n">
        <f aca="false">PV6!AT37</f>
        <v>0</v>
      </c>
      <c r="AU372" s="521"/>
      <c r="AV372" s="521"/>
      <c r="AW372" s="521"/>
      <c r="AX372" s="521" t="n">
        <f aca="false">PV6!AX37</f>
        <v>0</v>
      </c>
      <c r="AY372" s="521"/>
      <c r="AZ372" s="521"/>
      <c r="BA372" s="521"/>
      <c r="BB372" s="521" t="n">
        <f aca="false">PV6!BB37</f>
        <v>0</v>
      </c>
      <c r="BC372" s="521"/>
      <c r="BD372" s="521"/>
      <c r="BE372" s="521"/>
      <c r="BF372" s="521"/>
    </row>
    <row collapsed="false" customFormat="false" customHeight="true" hidden="false" ht="12.6" outlineLevel="0" r="373">
      <c r="A373" s="458" t="s">
        <v>537</v>
      </c>
      <c r="B373" s="408"/>
      <c r="C373" s="408"/>
      <c r="D373" s="408"/>
      <c r="E373" s="408"/>
      <c r="F373" s="520"/>
      <c r="G373" s="520"/>
      <c r="H373" s="520"/>
      <c r="I373" s="520"/>
      <c r="J373" s="520"/>
      <c r="K373" s="520"/>
      <c r="L373" s="520"/>
      <c r="M373" s="520"/>
      <c r="N373" s="520"/>
      <c r="O373" s="520"/>
      <c r="P373" s="520"/>
      <c r="Q373" s="520"/>
      <c r="R373" s="520"/>
      <c r="S373" s="520"/>
      <c r="T373" s="520"/>
      <c r="U373" s="520"/>
      <c r="V373" s="520"/>
      <c r="W373" s="520"/>
      <c r="X373" s="520"/>
      <c r="Y373" s="520"/>
      <c r="Z373" s="520"/>
      <c r="AA373" s="520"/>
      <c r="AB373" s="520"/>
      <c r="AC373" s="520"/>
      <c r="AD373" s="520"/>
      <c r="AE373" s="520"/>
      <c r="AF373" s="520"/>
      <c r="AG373" s="520"/>
      <c r="AH373" s="520"/>
      <c r="AI373" s="520"/>
      <c r="AJ373" s="520"/>
      <c r="AK373" s="520"/>
      <c r="AL373" s="520"/>
      <c r="AM373" s="520"/>
      <c r="AN373" s="520"/>
      <c r="AO373" s="520"/>
      <c r="AP373" s="520"/>
      <c r="AQ373" s="520"/>
      <c r="AR373" s="520"/>
      <c r="AS373" s="520"/>
      <c r="AT373" s="521"/>
      <c r="AU373" s="521"/>
      <c r="AV373" s="521"/>
      <c r="AW373" s="521"/>
      <c r="AX373" s="521"/>
      <c r="AY373" s="521"/>
      <c r="AZ373" s="521"/>
      <c r="BA373" s="521"/>
      <c r="BB373" s="521"/>
      <c r="BC373" s="521"/>
      <c r="BD373" s="521"/>
      <c r="BE373" s="521"/>
      <c r="BF373" s="521"/>
    </row>
    <row collapsed="false" customFormat="false" customHeight="true" hidden="false" ht="12.6" outlineLevel="0" r="374">
      <c r="A374" s="458" t="s">
        <v>538</v>
      </c>
      <c r="B374" s="408"/>
      <c r="C374" s="408"/>
      <c r="D374" s="408"/>
      <c r="E374" s="408"/>
      <c r="F374" s="520"/>
      <c r="G374" s="520"/>
      <c r="H374" s="520"/>
      <c r="I374" s="520"/>
      <c r="J374" s="520"/>
      <c r="K374" s="520"/>
      <c r="L374" s="520"/>
      <c r="M374" s="520"/>
      <c r="N374" s="520"/>
      <c r="O374" s="520"/>
      <c r="P374" s="520"/>
      <c r="Q374" s="520"/>
      <c r="R374" s="520"/>
      <c r="S374" s="520"/>
      <c r="T374" s="520"/>
      <c r="U374" s="520"/>
      <c r="V374" s="520"/>
      <c r="W374" s="520"/>
      <c r="X374" s="520"/>
      <c r="Y374" s="520"/>
      <c r="Z374" s="520"/>
      <c r="AA374" s="520"/>
      <c r="AB374" s="520"/>
      <c r="AC374" s="520"/>
      <c r="AD374" s="520"/>
      <c r="AE374" s="520"/>
      <c r="AF374" s="520"/>
      <c r="AG374" s="520"/>
      <c r="AH374" s="520"/>
      <c r="AI374" s="520"/>
      <c r="AJ374" s="520"/>
      <c r="AK374" s="520"/>
      <c r="AL374" s="520"/>
      <c r="AM374" s="520"/>
      <c r="AN374" s="520"/>
      <c r="AO374" s="520"/>
      <c r="AP374" s="520"/>
      <c r="AQ374" s="520"/>
      <c r="AR374" s="520"/>
      <c r="AS374" s="520"/>
      <c r="AT374" s="521"/>
      <c r="AU374" s="521"/>
      <c r="AV374" s="521"/>
      <c r="AW374" s="521"/>
      <c r="AX374" s="521"/>
      <c r="AY374" s="521"/>
      <c r="AZ374" s="521"/>
      <c r="BA374" s="521"/>
      <c r="BB374" s="521"/>
      <c r="BC374" s="521"/>
      <c r="BD374" s="521"/>
      <c r="BE374" s="521"/>
      <c r="BF374" s="521"/>
    </row>
    <row collapsed="false" customFormat="false" customHeight="true" hidden="false" ht="12.6" outlineLevel="0" r="375">
      <c r="A375" s="458" t="s">
        <v>539</v>
      </c>
      <c r="B375" s="408"/>
      <c r="C375" s="408"/>
      <c r="D375" s="408"/>
      <c r="E375" s="408"/>
      <c r="F375" s="520"/>
      <c r="G375" s="520"/>
      <c r="H375" s="520"/>
      <c r="I375" s="520"/>
      <c r="J375" s="520"/>
      <c r="K375" s="520"/>
      <c r="L375" s="520"/>
      <c r="M375" s="520"/>
      <c r="N375" s="520"/>
      <c r="O375" s="520"/>
      <c r="P375" s="520"/>
      <c r="Q375" s="520"/>
      <c r="R375" s="520"/>
      <c r="S375" s="520"/>
      <c r="T375" s="520"/>
      <c r="U375" s="520"/>
      <c r="V375" s="520"/>
      <c r="W375" s="520"/>
      <c r="X375" s="520"/>
      <c r="Y375" s="520"/>
      <c r="Z375" s="520"/>
      <c r="AA375" s="520"/>
      <c r="AB375" s="520"/>
      <c r="AC375" s="520"/>
      <c r="AD375" s="520"/>
      <c r="AE375" s="520"/>
      <c r="AF375" s="520"/>
      <c r="AG375" s="520"/>
      <c r="AH375" s="520"/>
      <c r="AI375" s="520"/>
      <c r="AJ375" s="520"/>
      <c r="AK375" s="520"/>
      <c r="AL375" s="520"/>
      <c r="AM375" s="520"/>
      <c r="AN375" s="520"/>
      <c r="AO375" s="520"/>
      <c r="AP375" s="520"/>
      <c r="AQ375" s="520"/>
      <c r="AR375" s="520"/>
      <c r="AS375" s="520"/>
      <c r="AT375" s="521"/>
      <c r="AU375" s="521"/>
      <c r="AV375" s="521"/>
      <c r="AW375" s="521"/>
      <c r="AX375" s="521"/>
      <c r="AY375" s="521"/>
      <c r="AZ375" s="521"/>
      <c r="BA375" s="521"/>
      <c r="BB375" s="521"/>
      <c r="BC375" s="521"/>
      <c r="BD375" s="521"/>
      <c r="BE375" s="521"/>
      <c r="BF375" s="521"/>
    </row>
    <row collapsed="false" customFormat="false" customHeight="true" hidden="false" ht="12.6" outlineLevel="0" r="376">
      <c r="A376" s="454" t="s">
        <v>490</v>
      </c>
      <c r="B376" s="436"/>
      <c r="C376" s="436"/>
      <c r="D376" s="436"/>
      <c r="E376" s="436"/>
      <c r="F376" s="520" t="n">
        <f aca="false">PV6!F41</f>
        <v>0</v>
      </c>
      <c r="G376" s="520"/>
      <c r="H376" s="520"/>
      <c r="I376" s="520"/>
      <c r="J376" s="520"/>
      <c r="K376" s="520"/>
      <c r="L376" s="520"/>
      <c r="M376" s="520"/>
      <c r="N376" s="520" t="n">
        <f aca="false">PV6!N41</f>
        <v>0</v>
      </c>
      <c r="O376" s="520"/>
      <c r="P376" s="520"/>
      <c r="Q376" s="520"/>
      <c r="R376" s="520" t="n">
        <f aca="false">PV6!R41</f>
        <v>0</v>
      </c>
      <c r="S376" s="520"/>
      <c r="T376" s="520"/>
      <c r="U376" s="520"/>
      <c r="V376" s="520" t="n">
        <f aca="false">PV6!V41</f>
        <v>0</v>
      </c>
      <c r="W376" s="520"/>
      <c r="X376" s="520"/>
      <c r="Y376" s="520"/>
      <c r="Z376" s="520" t="n">
        <f aca="false">PV6!Z41</f>
        <v>0</v>
      </c>
      <c r="AA376" s="520"/>
      <c r="AB376" s="520"/>
      <c r="AC376" s="520"/>
      <c r="AD376" s="520" t="n">
        <f aca="false">PV6!AD41</f>
        <v>0</v>
      </c>
      <c r="AE376" s="520"/>
      <c r="AF376" s="520"/>
      <c r="AG376" s="520"/>
      <c r="AH376" s="520" t="n">
        <f aca="false">PV6!AH41</f>
        <v>0</v>
      </c>
      <c r="AI376" s="520"/>
      <c r="AJ376" s="520"/>
      <c r="AK376" s="520"/>
      <c r="AL376" s="520" t="n">
        <f aca="false">PV6!AL41</f>
        <v>0</v>
      </c>
      <c r="AM376" s="520"/>
      <c r="AN376" s="520"/>
      <c r="AO376" s="520"/>
      <c r="AP376" s="520" t="n">
        <f aca="false">PV6!AP41</f>
        <v>0</v>
      </c>
      <c r="AQ376" s="520"/>
      <c r="AR376" s="520"/>
      <c r="AS376" s="520"/>
      <c r="AT376" s="521" t="n">
        <f aca="false">PV6!AT41</f>
        <v>0</v>
      </c>
      <c r="AU376" s="521"/>
      <c r="AV376" s="521"/>
      <c r="AW376" s="521"/>
      <c r="AX376" s="521" t="n">
        <f aca="false">PV6!AX41</f>
        <v>0</v>
      </c>
      <c r="AY376" s="521"/>
      <c r="AZ376" s="521"/>
      <c r="BA376" s="521"/>
      <c r="BB376" s="521" t="n">
        <f aca="false">PV6!BB41</f>
        <v>0</v>
      </c>
      <c r="BC376" s="521"/>
      <c r="BD376" s="521"/>
      <c r="BE376" s="521"/>
      <c r="BF376" s="521"/>
    </row>
    <row collapsed="false" customFormat="false" customHeight="true" hidden="false" ht="12.6" outlineLevel="0" r="377">
      <c r="A377" s="458" t="s">
        <v>538</v>
      </c>
      <c r="B377" s="408"/>
      <c r="C377" s="408"/>
      <c r="D377" s="408"/>
      <c r="E377" s="408"/>
      <c r="F377" s="520"/>
      <c r="G377" s="520"/>
      <c r="H377" s="520"/>
      <c r="I377" s="520"/>
      <c r="J377" s="520"/>
      <c r="K377" s="520"/>
      <c r="L377" s="520"/>
      <c r="M377" s="520"/>
      <c r="N377" s="520"/>
      <c r="O377" s="520"/>
      <c r="P377" s="520"/>
      <c r="Q377" s="520"/>
      <c r="R377" s="520"/>
      <c r="S377" s="520"/>
      <c r="T377" s="520"/>
      <c r="U377" s="520"/>
      <c r="V377" s="520"/>
      <c r="W377" s="520"/>
      <c r="X377" s="520"/>
      <c r="Y377" s="520"/>
      <c r="Z377" s="520"/>
      <c r="AA377" s="520"/>
      <c r="AB377" s="520"/>
      <c r="AC377" s="520"/>
      <c r="AD377" s="520"/>
      <c r="AE377" s="520"/>
      <c r="AF377" s="520"/>
      <c r="AG377" s="520"/>
      <c r="AH377" s="520"/>
      <c r="AI377" s="520"/>
      <c r="AJ377" s="520"/>
      <c r="AK377" s="520"/>
      <c r="AL377" s="520"/>
      <c r="AM377" s="520"/>
      <c r="AN377" s="520"/>
      <c r="AO377" s="520"/>
      <c r="AP377" s="520"/>
      <c r="AQ377" s="520"/>
      <c r="AR377" s="520"/>
      <c r="AS377" s="520"/>
      <c r="AT377" s="521"/>
      <c r="AU377" s="521"/>
      <c r="AV377" s="521"/>
      <c r="AW377" s="521"/>
      <c r="AX377" s="521"/>
      <c r="AY377" s="521"/>
      <c r="AZ377" s="521"/>
      <c r="BA377" s="521"/>
      <c r="BB377" s="521"/>
      <c r="BC377" s="521"/>
      <c r="BD377" s="521"/>
      <c r="BE377" s="521"/>
      <c r="BF377" s="521"/>
    </row>
    <row collapsed="false" customFormat="false" customHeight="true" hidden="false" ht="12.6" outlineLevel="0" r="378">
      <c r="A378" s="470" t="s">
        <v>539</v>
      </c>
      <c r="B378" s="439"/>
      <c r="C378" s="439"/>
      <c r="D378" s="439"/>
      <c r="E378" s="439"/>
      <c r="F378" s="520"/>
      <c r="G378" s="520"/>
      <c r="H378" s="520"/>
      <c r="I378" s="520"/>
      <c r="J378" s="520"/>
      <c r="K378" s="520"/>
      <c r="L378" s="520"/>
      <c r="M378" s="520"/>
      <c r="N378" s="520"/>
      <c r="O378" s="520"/>
      <c r="P378" s="520"/>
      <c r="Q378" s="520"/>
      <c r="R378" s="520"/>
      <c r="S378" s="520"/>
      <c r="T378" s="520"/>
      <c r="U378" s="520"/>
      <c r="V378" s="520"/>
      <c r="W378" s="520"/>
      <c r="X378" s="520"/>
      <c r="Y378" s="520"/>
      <c r="Z378" s="520"/>
      <c r="AA378" s="520"/>
      <c r="AB378" s="520"/>
      <c r="AC378" s="520"/>
      <c r="AD378" s="520"/>
      <c r="AE378" s="520"/>
      <c r="AF378" s="520"/>
      <c r="AG378" s="520"/>
      <c r="AH378" s="520"/>
      <c r="AI378" s="520"/>
      <c r="AJ378" s="520"/>
      <c r="AK378" s="520"/>
      <c r="AL378" s="520"/>
      <c r="AM378" s="520"/>
      <c r="AN378" s="520"/>
      <c r="AO378" s="520"/>
      <c r="AP378" s="520"/>
      <c r="AQ378" s="520"/>
      <c r="AR378" s="520"/>
      <c r="AS378" s="520"/>
      <c r="AT378" s="521"/>
      <c r="AU378" s="521"/>
      <c r="AV378" s="521"/>
      <c r="AW378" s="521"/>
      <c r="AX378" s="521"/>
      <c r="AY378" s="521"/>
      <c r="AZ378" s="521"/>
      <c r="BA378" s="521"/>
      <c r="BB378" s="521"/>
      <c r="BC378" s="521"/>
      <c r="BD378" s="521"/>
      <c r="BE378" s="521"/>
      <c r="BF378" s="521"/>
    </row>
    <row collapsed="false" customFormat="false" customHeight="true" hidden="false" ht="12.6" outlineLevel="0" r="379">
      <c r="A379" s="414" t="s">
        <v>569</v>
      </c>
      <c r="B379" s="408"/>
      <c r="C379" s="408"/>
      <c r="D379" s="408"/>
      <c r="E379" s="408"/>
      <c r="F379" s="484"/>
      <c r="G379" s="408"/>
      <c r="H379" s="504"/>
      <c r="I379" s="504"/>
      <c r="J379" s="504"/>
      <c r="K379" s="504"/>
      <c r="L379" s="504"/>
      <c r="M379" s="504"/>
      <c r="N379" s="504"/>
      <c r="O379" s="504"/>
      <c r="P379" s="504"/>
      <c r="Q379" s="504"/>
      <c r="R379" s="504"/>
      <c r="S379" s="504"/>
      <c r="T379" s="504"/>
      <c r="U379" s="504"/>
      <c r="V379" s="504"/>
      <c r="W379" s="504"/>
      <c r="X379" s="504"/>
      <c r="Y379" s="504"/>
      <c r="Z379" s="504"/>
      <c r="AA379" s="504"/>
      <c r="AB379" s="504"/>
      <c r="AC379" s="504"/>
      <c r="AD379" s="504"/>
      <c r="AE379" s="504"/>
      <c r="AF379" s="504"/>
      <c r="AG379" s="504"/>
      <c r="AH379" s="504"/>
      <c r="AI379" s="504"/>
      <c r="AJ379" s="504"/>
      <c r="AK379" s="504"/>
      <c r="AL379" s="504"/>
      <c r="AM379" s="504"/>
      <c r="AN379" s="504"/>
      <c r="AO379" s="504"/>
      <c r="AP379" s="504"/>
      <c r="AQ379" s="504"/>
      <c r="AR379" s="504"/>
      <c r="AS379" s="504"/>
      <c r="AT379" s="504"/>
      <c r="AU379" s="504"/>
      <c r="AV379" s="504"/>
      <c r="AW379" s="504"/>
      <c r="AX379" s="504"/>
      <c r="AY379" s="504"/>
      <c r="AZ379" s="504"/>
      <c r="BA379" s="504"/>
      <c r="BB379" s="504"/>
    </row>
    <row collapsed="false" customFormat="false" customHeight="true" hidden="false" ht="9.95" outlineLevel="0" r="380">
      <c r="A380" s="529"/>
      <c r="B380" s="529"/>
      <c r="C380" s="529"/>
      <c r="D380" s="529"/>
      <c r="E380" s="529"/>
      <c r="F380" s="529"/>
      <c r="G380" s="529"/>
      <c r="H380" s="529"/>
      <c r="I380" s="529"/>
      <c r="J380" s="529"/>
      <c r="K380" s="529"/>
      <c r="L380" s="529"/>
      <c r="M380" s="529"/>
      <c r="N380" s="529"/>
      <c r="O380" s="529"/>
      <c r="P380" s="529"/>
      <c r="Q380" s="529"/>
      <c r="R380" s="529"/>
      <c r="S380" s="529"/>
      <c r="T380" s="529"/>
      <c r="U380" s="529"/>
      <c r="V380" s="529"/>
      <c r="W380" s="529"/>
      <c r="X380" s="529"/>
      <c r="Y380" s="529"/>
      <c r="Z380" s="529"/>
      <c r="AA380" s="529"/>
      <c r="AB380" s="529"/>
      <c r="AC380" s="529"/>
      <c r="AD380" s="529"/>
      <c r="AE380" s="529"/>
      <c r="AF380" s="529"/>
      <c r="AG380" s="529"/>
      <c r="AH380" s="529"/>
      <c r="AI380" s="529"/>
      <c r="AJ380" s="529"/>
      <c r="AK380" s="529"/>
      <c r="AL380" s="529"/>
      <c r="AM380" s="529"/>
      <c r="AN380" s="529"/>
      <c r="AO380" s="529"/>
      <c r="AP380" s="529"/>
      <c r="AQ380" s="529"/>
      <c r="AR380" s="529"/>
      <c r="AS380" s="529"/>
      <c r="AT380" s="529"/>
      <c r="AU380" s="529"/>
      <c r="AV380" s="529"/>
      <c r="AW380" s="529"/>
      <c r="AX380" s="529"/>
      <c r="AY380" s="529"/>
      <c r="AZ380" s="529"/>
      <c r="BA380" s="529"/>
      <c r="BB380" s="529"/>
    </row>
    <row collapsed="false" customFormat="false" customHeight="true" hidden="false" ht="9.95" outlineLevel="0" r="381">
      <c r="A381" s="529"/>
      <c r="B381" s="529"/>
      <c r="C381" s="529"/>
      <c r="D381" s="529"/>
      <c r="E381" s="529"/>
      <c r="F381" s="529"/>
      <c r="G381" s="529"/>
      <c r="H381" s="529"/>
      <c r="I381" s="529"/>
      <c r="J381" s="529"/>
      <c r="K381" s="529"/>
      <c r="L381" s="529"/>
      <c r="M381" s="529"/>
      <c r="N381" s="529"/>
      <c r="O381" s="529"/>
      <c r="P381" s="529"/>
      <c r="Q381" s="529"/>
      <c r="R381" s="529"/>
      <c r="S381" s="529"/>
      <c r="T381" s="529"/>
      <c r="U381" s="529"/>
      <c r="V381" s="529"/>
      <c r="W381" s="529"/>
      <c r="X381" s="529"/>
      <c r="Y381" s="529"/>
      <c r="Z381" s="529"/>
      <c r="AA381" s="529"/>
      <c r="AB381" s="529"/>
      <c r="AC381" s="529"/>
      <c r="AD381" s="529"/>
      <c r="AE381" s="529"/>
      <c r="AF381" s="529"/>
      <c r="AG381" s="529"/>
      <c r="AH381" s="529"/>
      <c r="AI381" s="529"/>
      <c r="AJ381" s="529"/>
      <c r="AK381" s="529"/>
      <c r="AL381" s="529"/>
      <c r="AM381" s="529"/>
      <c r="AN381" s="529"/>
      <c r="AO381" s="529"/>
      <c r="AP381" s="529"/>
      <c r="AQ381" s="529"/>
      <c r="AR381" s="529"/>
      <c r="AS381" s="529"/>
      <c r="AT381" s="529"/>
      <c r="AU381" s="529"/>
      <c r="AV381" s="529"/>
      <c r="AW381" s="529"/>
      <c r="AX381" s="529"/>
      <c r="AY381" s="529"/>
      <c r="AZ381" s="529"/>
      <c r="BA381" s="529"/>
      <c r="BB381" s="529"/>
    </row>
    <row collapsed="false" customFormat="false" customHeight="true" hidden="false" ht="9.95" outlineLevel="0" r="382">
      <c r="A382" s="529"/>
      <c r="B382" s="529"/>
      <c r="C382" s="529"/>
      <c r="D382" s="529"/>
      <c r="E382" s="529"/>
      <c r="F382" s="529"/>
      <c r="G382" s="529"/>
      <c r="H382" s="529"/>
      <c r="I382" s="529"/>
      <c r="J382" s="529"/>
      <c r="K382" s="529"/>
      <c r="L382" s="529"/>
      <c r="M382" s="529"/>
      <c r="N382" s="529"/>
      <c r="O382" s="529"/>
      <c r="P382" s="529"/>
      <c r="Q382" s="529"/>
      <c r="R382" s="529"/>
      <c r="S382" s="529"/>
      <c r="T382" s="529"/>
      <c r="U382" s="529"/>
      <c r="V382" s="529"/>
      <c r="W382" s="529"/>
      <c r="X382" s="529"/>
      <c r="Y382" s="529"/>
      <c r="Z382" s="529"/>
      <c r="AA382" s="529"/>
      <c r="AB382" s="529"/>
      <c r="AC382" s="529"/>
      <c r="AD382" s="529"/>
      <c r="AE382" s="529"/>
      <c r="AF382" s="529"/>
      <c r="AG382" s="529"/>
      <c r="AH382" s="529"/>
      <c r="AI382" s="529"/>
      <c r="AJ382" s="529"/>
      <c r="AK382" s="529"/>
      <c r="AL382" s="529"/>
      <c r="AM382" s="529"/>
      <c r="AN382" s="529"/>
      <c r="AO382" s="529"/>
      <c r="AP382" s="529"/>
      <c r="AQ382" s="529"/>
      <c r="AR382" s="529"/>
      <c r="AS382" s="529"/>
      <c r="AT382" s="529"/>
      <c r="AU382" s="529"/>
      <c r="AV382" s="529"/>
      <c r="AW382" s="529"/>
      <c r="AX382" s="529"/>
      <c r="AY382" s="529"/>
      <c r="AZ382" s="529"/>
      <c r="BA382" s="529"/>
      <c r="BB382" s="529"/>
    </row>
    <row collapsed="false" customFormat="false" customHeight="true" hidden="false" ht="9.95" outlineLevel="0" r="383">
      <c r="A383" s="529"/>
      <c r="B383" s="529"/>
      <c r="C383" s="529"/>
      <c r="D383" s="529"/>
      <c r="E383" s="529"/>
      <c r="F383" s="529"/>
      <c r="G383" s="529"/>
      <c r="H383" s="529"/>
      <c r="I383" s="529"/>
      <c r="J383" s="529"/>
      <c r="K383" s="529"/>
      <c r="L383" s="529"/>
      <c r="M383" s="529"/>
      <c r="N383" s="529"/>
      <c r="O383" s="529"/>
      <c r="P383" s="529"/>
      <c r="Q383" s="529"/>
      <c r="R383" s="529"/>
      <c r="S383" s="529"/>
      <c r="T383" s="529"/>
      <c r="U383" s="529"/>
      <c r="V383" s="529"/>
      <c r="W383" s="529"/>
      <c r="X383" s="529"/>
      <c r="Y383" s="529"/>
      <c r="Z383" s="529"/>
      <c r="AA383" s="529"/>
      <c r="AB383" s="529"/>
      <c r="AC383" s="529"/>
      <c r="AD383" s="529"/>
      <c r="AE383" s="529"/>
      <c r="AF383" s="529"/>
      <c r="AG383" s="529"/>
      <c r="AH383" s="529"/>
      <c r="AI383" s="529"/>
      <c r="AJ383" s="529"/>
      <c r="AK383" s="529"/>
      <c r="AL383" s="529"/>
      <c r="AM383" s="529"/>
      <c r="AN383" s="529"/>
      <c r="AO383" s="529"/>
      <c r="AP383" s="529"/>
      <c r="AQ383" s="529"/>
      <c r="AR383" s="529"/>
      <c r="AS383" s="529"/>
      <c r="AT383" s="529"/>
      <c r="AU383" s="529"/>
      <c r="AV383" s="529"/>
      <c r="AW383" s="529"/>
      <c r="AX383" s="529"/>
      <c r="AY383" s="529"/>
      <c r="AZ383" s="529"/>
      <c r="BA383" s="529"/>
      <c r="BB383" s="529"/>
    </row>
    <row collapsed="false" customFormat="false" customHeight="true" hidden="false" ht="9.95" outlineLevel="0" r="384">
      <c r="A384" s="529"/>
      <c r="B384" s="529"/>
      <c r="C384" s="529"/>
      <c r="D384" s="529"/>
      <c r="E384" s="529"/>
      <c r="F384" s="529"/>
      <c r="G384" s="529"/>
      <c r="H384" s="529"/>
      <c r="I384" s="529"/>
      <c r="J384" s="529"/>
      <c r="K384" s="529"/>
      <c r="L384" s="529"/>
      <c r="M384" s="529"/>
      <c r="N384" s="529"/>
      <c r="O384" s="529"/>
      <c r="P384" s="529"/>
      <c r="Q384" s="529"/>
      <c r="R384" s="529"/>
      <c r="S384" s="529"/>
      <c r="T384" s="529"/>
      <c r="U384" s="529"/>
      <c r="V384" s="529"/>
      <c r="W384" s="529"/>
      <c r="X384" s="529"/>
      <c r="Y384" s="529"/>
      <c r="Z384" s="529"/>
      <c r="AA384" s="529"/>
      <c r="AB384" s="529"/>
      <c r="AC384" s="529"/>
      <c r="AD384" s="529"/>
      <c r="AE384" s="529"/>
      <c r="AF384" s="529"/>
      <c r="AG384" s="529"/>
      <c r="AH384" s="529"/>
      <c r="AI384" s="529"/>
      <c r="AJ384" s="529"/>
      <c r="AK384" s="529"/>
      <c r="AL384" s="529"/>
      <c r="AM384" s="529"/>
      <c r="AN384" s="529"/>
      <c r="AO384" s="529"/>
      <c r="AP384" s="529"/>
      <c r="AQ384" s="529"/>
      <c r="AR384" s="529"/>
      <c r="AS384" s="529"/>
      <c r="AT384" s="529"/>
      <c r="AU384" s="529"/>
      <c r="AV384" s="529"/>
      <c r="AW384" s="529"/>
      <c r="AX384" s="529"/>
      <c r="AY384" s="529"/>
      <c r="AZ384" s="529"/>
      <c r="BA384" s="529"/>
      <c r="BB384" s="529"/>
    </row>
    <row collapsed="false" customFormat="false" customHeight="true" hidden="false" ht="12.6" outlineLevel="0" r="385">
      <c r="A385" s="425" t="s">
        <v>570</v>
      </c>
    </row>
    <row collapsed="false" customFormat="false" customHeight="true" hidden="false" ht="12.6" outlineLevel="0" r="386">
      <c r="A386" s="530" t="s">
        <v>571</v>
      </c>
      <c r="B386" s="530"/>
      <c r="C386" s="530"/>
      <c r="D386" s="530"/>
      <c r="E386" s="530"/>
      <c r="F386" s="530"/>
      <c r="G386" s="530"/>
      <c r="H386" s="530"/>
      <c r="I386" s="530"/>
      <c r="J386" s="530"/>
      <c r="K386" s="530"/>
      <c r="L386" s="530"/>
      <c r="M386" s="530"/>
      <c r="N386" s="530"/>
      <c r="O386" s="530"/>
      <c r="P386" s="530"/>
      <c r="Q386" s="530"/>
      <c r="R386" s="530"/>
      <c r="S386" s="530"/>
      <c r="T386" s="530"/>
      <c r="U386" s="530"/>
      <c r="V386" s="530"/>
      <c r="W386" s="530"/>
      <c r="X386" s="530"/>
      <c r="Y386" s="530"/>
      <c r="Z386" s="530"/>
      <c r="AA386" s="530"/>
      <c r="AB386" s="530"/>
      <c r="AC386" s="530"/>
      <c r="AD386" s="530"/>
      <c r="AE386" s="530"/>
      <c r="AF386" s="530"/>
      <c r="AG386" s="530"/>
      <c r="AH386" s="427" t="s">
        <v>499</v>
      </c>
      <c r="AI386" s="427"/>
      <c r="AJ386" s="427"/>
      <c r="AK386" s="427"/>
      <c r="AL386" s="427"/>
      <c r="AM386" s="427"/>
      <c r="AN386" s="427"/>
      <c r="AO386" s="427"/>
      <c r="AP386" s="427"/>
      <c r="AQ386" s="427"/>
      <c r="AR386" s="427"/>
      <c r="AS386" s="427"/>
      <c r="AT386" s="427"/>
      <c r="AU386" s="427"/>
      <c r="AV386" s="427"/>
      <c r="AW386" s="427"/>
      <c r="AX386" s="427"/>
      <c r="AY386" s="427"/>
      <c r="AZ386" s="427"/>
      <c r="BA386" s="427"/>
      <c r="BB386" s="427"/>
    </row>
    <row collapsed="false" customFormat="false" customHeight="true" hidden="false" ht="12.6" outlineLevel="0" r="387">
      <c r="A387" s="484"/>
      <c r="B387" s="408"/>
      <c r="C387" s="408"/>
      <c r="D387" s="408"/>
      <c r="E387" s="408"/>
      <c r="F387" s="408"/>
      <c r="G387" s="408"/>
      <c r="H387" s="408"/>
      <c r="I387" s="408"/>
      <c r="J387" s="408"/>
      <c r="K387" s="408"/>
      <c r="L387" s="408"/>
      <c r="M387" s="408"/>
      <c r="N387" s="408"/>
      <c r="O387" s="408"/>
      <c r="P387" s="408"/>
      <c r="Q387" s="408"/>
      <c r="R387" s="408"/>
      <c r="S387" s="408"/>
      <c r="T387" s="408"/>
      <c r="U387" s="408"/>
      <c r="V387" s="408"/>
      <c r="W387" s="408"/>
      <c r="X387" s="408"/>
      <c r="Y387" s="408"/>
      <c r="Z387" s="408"/>
      <c r="AA387" s="408"/>
      <c r="AB387" s="408"/>
      <c r="AC387" s="408"/>
      <c r="AD387" s="408"/>
      <c r="AE387" s="408"/>
      <c r="AF387" s="408"/>
      <c r="AG387" s="408"/>
      <c r="AH387" s="459" t="s">
        <v>500</v>
      </c>
      <c r="AI387" s="459"/>
      <c r="AJ387" s="459"/>
      <c r="AK387" s="459"/>
      <c r="AL387" s="459"/>
      <c r="AM387" s="459"/>
      <c r="AN387" s="459"/>
      <c r="AO387" s="459"/>
      <c r="AP387" s="459"/>
      <c r="AQ387" s="459"/>
      <c r="AR387" s="459"/>
      <c r="AS387" s="459"/>
      <c r="AT387" s="459"/>
      <c r="AU387" s="459"/>
      <c r="AV387" s="459"/>
      <c r="AW387" s="459"/>
      <c r="AX387" s="459"/>
      <c r="AY387" s="459"/>
      <c r="AZ387" s="459"/>
      <c r="BA387" s="459"/>
      <c r="BB387" s="459"/>
    </row>
    <row collapsed="false" customFormat="false" customHeight="true" hidden="false" ht="12.6" outlineLevel="0" r="388">
      <c r="A388" s="429" t="s">
        <v>572</v>
      </c>
      <c r="B388" s="430"/>
      <c r="C388" s="430"/>
      <c r="D388" s="430"/>
      <c r="E388" s="430"/>
      <c r="F388" s="430"/>
      <c r="G388" s="430"/>
      <c r="H388" s="430"/>
      <c r="I388" s="430"/>
      <c r="J388" s="430"/>
      <c r="K388" s="430"/>
      <c r="L388" s="430"/>
      <c r="M388" s="430"/>
      <c r="N388" s="430"/>
      <c r="O388" s="430"/>
      <c r="P388" s="430"/>
      <c r="Q388" s="430"/>
      <c r="R388" s="430"/>
      <c r="S388" s="430"/>
      <c r="T388" s="430"/>
      <c r="U388" s="430"/>
      <c r="V388" s="430"/>
      <c r="W388" s="430"/>
      <c r="X388" s="430"/>
      <c r="Y388" s="430"/>
      <c r="Z388" s="430"/>
      <c r="AA388" s="430"/>
      <c r="AB388" s="430"/>
      <c r="AC388" s="430"/>
      <c r="AD388" s="430"/>
      <c r="AE388" s="430"/>
      <c r="AF388" s="430"/>
      <c r="AG388" s="430"/>
      <c r="AH388" s="433"/>
      <c r="AI388" s="433"/>
      <c r="AJ388" s="433"/>
      <c r="AK388" s="433"/>
      <c r="AL388" s="433"/>
      <c r="AM388" s="433"/>
      <c r="AN388" s="433"/>
      <c r="AO388" s="433"/>
      <c r="AP388" s="433"/>
      <c r="AQ388" s="433"/>
      <c r="AR388" s="433"/>
      <c r="AS388" s="433"/>
      <c r="AT388" s="433"/>
      <c r="AU388" s="433"/>
      <c r="AV388" s="433"/>
      <c r="AW388" s="433"/>
      <c r="AX388" s="433"/>
      <c r="AY388" s="433"/>
      <c r="AZ388" s="433"/>
      <c r="BA388" s="433"/>
      <c r="BB388" s="433"/>
    </row>
    <row collapsed="false" customFormat="false" customHeight="true" hidden="false" ht="12.6" outlineLevel="0" r="389">
      <c r="A389" s="89" t="s">
        <v>573</v>
      </c>
    </row>
    <row collapsed="false" customFormat="false" customHeight="true" hidden="false" ht="9.95" outlineLevel="0" r="390">
      <c r="A390" s="493"/>
      <c r="B390" s="493"/>
      <c r="C390" s="493"/>
      <c r="D390" s="493"/>
      <c r="E390" s="493"/>
      <c r="F390" s="493"/>
      <c r="G390" s="493"/>
      <c r="H390" s="493"/>
      <c r="I390" s="493"/>
      <c r="J390" s="493"/>
      <c r="K390" s="493"/>
      <c r="L390" s="493"/>
      <c r="M390" s="493"/>
      <c r="N390" s="493"/>
      <c r="O390" s="493"/>
      <c r="P390" s="493"/>
      <c r="Q390" s="493"/>
      <c r="R390" s="493"/>
      <c r="S390" s="493"/>
      <c r="T390" s="493"/>
      <c r="U390" s="493"/>
      <c r="V390" s="493"/>
      <c r="W390" s="493"/>
      <c r="X390" s="493"/>
      <c r="Y390" s="493"/>
      <c r="Z390" s="493"/>
      <c r="AA390" s="493"/>
      <c r="AB390" s="493"/>
      <c r="AC390" s="493"/>
      <c r="AD390" s="493"/>
      <c r="AE390" s="493"/>
      <c r="AF390" s="493"/>
      <c r="AG390" s="493"/>
      <c r="AH390" s="493"/>
      <c r="AI390" s="493"/>
      <c r="AJ390" s="493"/>
      <c r="AK390" s="493"/>
      <c r="AL390" s="493"/>
      <c r="AM390" s="493"/>
      <c r="AN390" s="493"/>
      <c r="AO390" s="493"/>
      <c r="AP390" s="493"/>
      <c r="AQ390" s="493"/>
      <c r="AR390" s="493"/>
      <c r="AS390" s="493"/>
      <c r="AT390" s="493"/>
      <c r="AU390" s="493"/>
      <c r="AV390" s="493"/>
      <c r="AW390" s="493"/>
      <c r="AX390" s="493"/>
      <c r="AY390" s="493"/>
      <c r="AZ390" s="493"/>
      <c r="BA390" s="493"/>
      <c r="BB390" s="493"/>
    </row>
    <row collapsed="false" customFormat="false" customHeight="true" hidden="false" ht="9.95" outlineLevel="0" r="391">
      <c r="A391" s="493"/>
      <c r="B391" s="493"/>
      <c r="C391" s="493"/>
      <c r="D391" s="493"/>
      <c r="E391" s="493"/>
      <c r="F391" s="493"/>
      <c r="G391" s="493"/>
      <c r="H391" s="493"/>
      <c r="I391" s="493"/>
      <c r="J391" s="493"/>
      <c r="K391" s="493"/>
      <c r="L391" s="493"/>
      <c r="M391" s="493"/>
      <c r="N391" s="493"/>
      <c r="O391" s="493"/>
      <c r="P391" s="493"/>
      <c r="Q391" s="493"/>
      <c r="R391" s="493"/>
      <c r="S391" s="493"/>
      <c r="T391" s="493"/>
      <c r="U391" s="493"/>
      <c r="V391" s="493"/>
      <c r="W391" s="493"/>
      <c r="X391" s="493"/>
      <c r="Y391" s="493"/>
      <c r="Z391" s="493"/>
      <c r="AA391" s="493"/>
      <c r="AB391" s="493"/>
      <c r="AC391" s="493"/>
      <c r="AD391" s="493"/>
      <c r="AE391" s="493"/>
      <c r="AF391" s="493"/>
      <c r="AG391" s="493"/>
      <c r="AH391" s="493"/>
      <c r="AI391" s="493"/>
      <c r="AJ391" s="493"/>
      <c r="AK391" s="493"/>
      <c r="AL391" s="493"/>
      <c r="AM391" s="493"/>
      <c r="AN391" s="493"/>
      <c r="AO391" s="493"/>
      <c r="AP391" s="493"/>
      <c r="AQ391" s="493"/>
      <c r="AR391" s="493"/>
      <c r="AS391" s="493"/>
      <c r="AT391" s="493"/>
      <c r="AU391" s="493"/>
      <c r="AV391" s="493"/>
      <c r="AW391" s="493"/>
      <c r="AX391" s="493"/>
      <c r="AY391" s="493"/>
      <c r="AZ391" s="493"/>
      <c r="BA391" s="493"/>
      <c r="BB391" s="493"/>
    </row>
    <row collapsed="false" customFormat="false" customHeight="true" hidden="false" ht="9.95" outlineLevel="0" r="392">
      <c r="A392" s="493"/>
      <c r="B392" s="493"/>
      <c r="C392" s="493"/>
      <c r="D392" s="493"/>
      <c r="E392" s="493"/>
      <c r="F392" s="493"/>
      <c r="G392" s="493"/>
      <c r="H392" s="493"/>
      <c r="I392" s="493"/>
      <c r="J392" s="493"/>
      <c r="K392" s="493"/>
      <c r="L392" s="493"/>
      <c r="M392" s="493"/>
      <c r="N392" s="493"/>
      <c r="O392" s="493"/>
      <c r="P392" s="493"/>
      <c r="Q392" s="493"/>
      <c r="R392" s="493"/>
      <c r="S392" s="493"/>
      <c r="T392" s="493"/>
      <c r="U392" s="493"/>
      <c r="V392" s="493"/>
      <c r="W392" s="493"/>
      <c r="X392" s="493"/>
      <c r="Y392" s="493"/>
      <c r="Z392" s="493"/>
      <c r="AA392" s="493"/>
      <c r="AB392" s="493"/>
      <c r="AC392" s="493"/>
      <c r="AD392" s="493"/>
      <c r="AE392" s="493"/>
      <c r="AF392" s="493"/>
      <c r="AG392" s="493"/>
      <c r="AH392" s="493"/>
      <c r="AI392" s="493"/>
      <c r="AJ392" s="493"/>
      <c r="AK392" s="493"/>
      <c r="AL392" s="493"/>
      <c r="AM392" s="493"/>
      <c r="AN392" s="493"/>
      <c r="AO392" s="493"/>
      <c r="AP392" s="493"/>
      <c r="AQ392" s="493"/>
      <c r="AR392" s="493"/>
      <c r="AS392" s="493"/>
      <c r="AT392" s="493"/>
      <c r="AU392" s="493"/>
      <c r="AV392" s="493"/>
      <c r="AW392" s="493"/>
      <c r="AX392" s="493"/>
      <c r="AY392" s="493"/>
      <c r="AZ392" s="493"/>
      <c r="BA392" s="493"/>
      <c r="BB392" s="493"/>
    </row>
    <row collapsed="false" customFormat="false" customHeight="true" hidden="false" ht="9.95" outlineLevel="0" r="393">
      <c r="A393" s="493"/>
      <c r="B393" s="493"/>
      <c r="C393" s="493"/>
      <c r="D393" s="493"/>
      <c r="E393" s="493"/>
      <c r="F393" s="493"/>
      <c r="G393" s="493"/>
      <c r="H393" s="493"/>
      <c r="I393" s="493"/>
      <c r="J393" s="493"/>
      <c r="K393" s="493"/>
      <c r="L393" s="493"/>
      <c r="M393" s="493"/>
      <c r="N393" s="493"/>
      <c r="O393" s="493"/>
      <c r="P393" s="493"/>
      <c r="Q393" s="493"/>
      <c r="R393" s="493"/>
      <c r="S393" s="493"/>
      <c r="T393" s="493"/>
      <c r="U393" s="493"/>
      <c r="V393" s="493"/>
      <c r="W393" s="493"/>
      <c r="X393" s="493"/>
      <c r="Y393" s="493"/>
      <c r="Z393" s="493"/>
      <c r="AA393" s="493"/>
      <c r="AB393" s="493"/>
      <c r="AC393" s="493"/>
      <c r="AD393" s="493"/>
      <c r="AE393" s="493"/>
      <c r="AF393" s="493"/>
      <c r="AG393" s="493"/>
      <c r="AH393" s="493"/>
      <c r="AI393" s="493"/>
      <c r="AJ393" s="493"/>
      <c r="AK393" s="493"/>
      <c r="AL393" s="493"/>
      <c r="AM393" s="493"/>
      <c r="AN393" s="493"/>
      <c r="AO393" s="493"/>
      <c r="AP393" s="493"/>
      <c r="AQ393" s="493"/>
      <c r="AR393" s="493"/>
      <c r="AS393" s="493"/>
      <c r="AT393" s="493"/>
      <c r="AU393" s="493"/>
      <c r="AV393" s="493"/>
      <c r="AW393" s="493"/>
      <c r="AX393" s="493"/>
      <c r="AY393" s="493"/>
      <c r="AZ393" s="493"/>
      <c r="BA393" s="493"/>
      <c r="BB393" s="493"/>
    </row>
    <row collapsed="false" customFormat="false" customHeight="true" hidden="false" ht="9.95" outlineLevel="0" r="394">
      <c r="A394" s="493"/>
      <c r="B394" s="493"/>
      <c r="C394" s="493"/>
      <c r="D394" s="493"/>
      <c r="E394" s="493"/>
      <c r="F394" s="493"/>
      <c r="G394" s="493"/>
      <c r="H394" s="493"/>
      <c r="I394" s="493"/>
      <c r="J394" s="493"/>
      <c r="K394" s="493"/>
      <c r="L394" s="493"/>
      <c r="M394" s="493"/>
      <c r="N394" s="493"/>
      <c r="O394" s="493"/>
      <c r="P394" s="493"/>
      <c r="Q394" s="493"/>
      <c r="R394" s="493"/>
      <c r="S394" s="493"/>
      <c r="T394" s="493"/>
      <c r="U394" s="493"/>
      <c r="V394" s="493"/>
      <c r="W394" s="493"/>
      <c r="X394" s="493"/>
      <c r="Y394" s="493"/>
      <c r="Z394" s="493"/>
      <c r="AA394" s="493"/>
      <c r="AB394" s="493"/>
      <c r="AC394" s="493"/>
      <c r="AD394" s="493"/>
      <c r="AE394" s="493"/>
      <c r="AF394" s="493"/>
      <c r="AG394" s="493"/>
      <c r="AH394" s="493"/>
      <c r="AI394" s="493"/>
      <c r="AJ394" s="493"/>
      <c r="AK394" s="493"/>
      <c r="AL394" s="493"/>
      <c r="AM394" s="493"/>
      <c r="AN394" s="493"/>
      <c r="AO394" s="493"/>
      <c r="AP394" s="493"/>
      <c r="AQ394" s="493"/>
      <c r="AR394" s="493"/>
      <c r="AS394" s="493"/>
      <c r="AT394" s="493"/>
      <c r="AU394" s="493"/>
      <c r="AV394" s="493"/>
      <c r="AW394" s="493"/>
      <c r="AX394" s="493"/>
      <c r="AY394" s="493"/>
      <c r="AZ394" s="493"/>
      <c r="BA394" s="493"/>
      <c r="BB394" s="493"/>
    </row>
    <row collapsed="false" customFormat="false" customHeight="true" hidden="false" ht="12.6" outlineLevel="0" r="395">
      <c r="A395" s="408" t="s">
        <v>50</v>
      </c>
    </row>
    <row collapsed="false" customFormat="false" customHeight="true" hidden="false" ht="12.6" outlineLevel="0" r="396">
      <c r="A396" s="408" t="s">
        <v>420</v>
      </c>
      <c r="B396" s="409"/>
      <c r="C396" s="410" t="str">
        <f aca="false">$C$2</f>
        <v>Agro-eko Lovinobaňa, s.r.o.</v>
      </c>
      <c r="D396" s="410"/>
      <c r="E396" s="410"/>
      <c r="F396" s="410"/>
      <c r="G396" s="410"/>
      <c r="H396" s="410"/>
      <c r="I396" s="410"/>
      <c r="J396" s="410"/>
      <c r="K396" s="410"/>
      <c r="L396" s="410"/>
      <c r="M396" s="410"/>
      <c r="N396" s="410"/>
      <c r="O396" s="410"/>
      <c r="P396" s="410"/>
      <c r="Q396" s="410"/>
      <c r="R396" s="410"/>
      <c r="S396" s="410"/>
      <c r="T396" s="410"/>
      <c r="U396" s="410"/>
      <c r="V396" s="410"/>
      <c r="W396" s="410"/>
      <c r="X396" s="410"/>
      <c r="Y396" s="410"/>
      <c r="Z396" s="410"/>
      <c r="AB396" s="89" t="s">
        <v>28</v>
      </c>
      <c r="AD396" s="411" t="n">
        <f aca="false">$AD$2</f>
        <v>43979971</v>
      </c>
      <c r="AE396" s="411"/>
      <c r="AF396" s="411"/>
      <c r="AG396" s="411"/>
      <c r="AH396" s="411"/>
      <c r="AI396" s="411"/>
      <c r="AJ396" s="411"/>
      <c r="AK396" s="411"/>
      <c r="AL396" s="89" t="s">
        <v>29</v>
      </c>
      <c r="AN396" s="412" t="str">
        <f aca="false">$AN$2</f>
        <v>2022534844</v>
      </c>
      <c r="AO396" s="412"/>
      <c r="AP396" s="412"/>
      <c r="AQ396" s="412"/>
      <c r="AR396" s="412"/>
      <c r="AS396" s="412"/>
      <c r="AT396" s="412"/>
      <c r="AU396" s="412"/>
      <c r="AV396" s="412"/>
      <c r="AW396" s="412"/>
      <c r="AX396" s="412"/>
      <c r="AY396" s="412"/>
      <c r="AZ396" s="412"/>
      <c r="BA396" s="412"/>
      <c r="BB396" s="412"/>
    </row>
    <row collapsed="false" customFormat="false" customHeight="true" hidden="false" ht="12.6" outlineLevel="0" r="397">
      <c r="A397" s="425"/>
    </row>
    <row collapsed="false" customFormat="false" customHeight="true" hidden="false" ht="12.6" outlineLevel="0" r="398">
      <c r="A398" s="425" t="s">
        <v>574</v>
      </c>
    </row>
    <row collapsed="false" customFormat="false" customHeight="true" hidden="false" ht="12.6" outlineLevel="0" r="399">
      <c r="A399" s="530"/>
      <c r="B399" s="530"/>
      <c r="C399" s="530"/>
      <c r="D399" s="530"/>
      <c r="E399" s="530"/>
      <c r="F399" s="530"/>
      <c r="G399" s="530"/>
      <c r="H399" s="530"/>
      <c r="I399" s="530"/>
      <c r="J399" s="530"/>
      <c r="K399" s="456" t="s">
        <v>435</v>
      </c>
      <c r="L399" s="456"/>
      <c r="M399" s="456"/>
      <c r="N399" s="456"/>
      <c r="O399" s="456"/>
      <c r="P399" s="456"/>
      <c r="Q399" s="456"/>
      <c r="R399" s="456"/>
      <c r="S399" s="456"/>
      <c r="T399" s="456"/>
      <c r="U399" s="456"/>
      <c r="V399" s="456"/>
      <c r="W399" s="456"/>
      <c r="X399" s="456"/>
      <c r="Y399" s="456"/>
      <c r="Z399" s="456"/>
      <c r="AA399" s="456"/>
      <c r="AB399" s="456"/>
      <c r="AC399" s="456"/>
      <c r="AD399" s="456"/>
      <c r="AE399" s="456"/>
      <c r="AF399" s="456"/>
      <c r="AG399" s="456"/>
      <c r="AH399" s="456"/>
      <c r="AI399" s="456"/>
      <c r="AJ399" s="456"/>
      <c r="AK399" s="456"/>
      <c r="AL399" s="456"/>
      <c r="AM399" s="456"/>
      <c r="AN399" s="456"/>
      <c r="AO399" s="456"/>
      <c r="AP399" s="456"/>
      <c r="AQ399" s="456"/>
      <c r="AR399" s="456"/>
      <c r="AS399" s="456"/>
      <c r="AT399" s="456"/>
      <c r="AU399" s="456"/>
      <c r="AV399" s="456"/>
      <c r="AW399" s="456"/>
      <c r="AX399" s="456"/>
      <c r="AY399" s="456"/>
      <c r="AZ399" s="456"/>
      <c r="BA399" s="456"/>
      <c r="BB399" s="456"/>
    </row>
    <row collapsed="false" customFormat="false" customHeight="true" hidden="false" ht="12.6" outlineLevel="0" r="400">
      <c r="A400" s="461" t="s">
        <v>575</v>
      </c>
      <c r="B400" s="461"/>
      <c r="C400" s="461"/>
      <c r="D400" s="461"/>
      <c r="E400" s="461"/>
      <c r="F400" s="461"/>
      <c r="G400" s="461"/>
      <c r="H400" s="461"/>
      <c r="I400" s="461"/>
      <c r="J400" s="461"/>
      <c r="K400" s="427"/>
      <c r="L400" s="427"/>
      <c r="M400" s="427"/>
      <c r="N400" s="427"/>
      <c r="O400" s="427"/>
      <c r="P400" s="427"/>
      <c r="Q400" s="427"/>
      <c r="R400" s="427"/>
      <c r="S400" s="427"/>
      <c r="T400" s="427"/>
      <c r="U400" s="427"/>
      <c r="V400" s="427"/>
      <c r="W400" s="427"/>
      <c r="X400" s="427" t="s">
        <v>576</v>
      </c>
      <c r="Y400" s="427"/>
      <c r="Z400" s="427"/>
      <c r="AA400" s="427"/>
      <c r="AB400" s="427"/>
      <c r="AC400" s="427"/>
      <c r="AD400" s="427"/>
      <c r="AE400" s="427"/>
      <c r="AF400" s="427"/>
      <c r="AG400" s="427"/>
      <c r="AH400" s="427"/>
      <c r="AI400" s="427"/>
      <c r="AJ400" s="427"/>
      <c r="AK400" s="427"/>
      <c r="AL400" s="427"/>
      <c r="AM400" s="427"/>
      <c r="AN400" s="427"/>
      <c r="AO400" s="427"/>
      <c r="AP400" s="427"/>
      <c r="AQ400" s="427"/>
      <c r="AR400" s="427"/>
      <c r="AS400" s="427"/>
      <c r="AT400" s="427"/>
      <c r="AU400" s="427"/>
      <c r="AV400" s="427"/>
      <c r="AW400" s="427"/>
      <c r="AX400" s="427"/>
      <c r="AY400" s="427"/>
      <c r="AZ400" s="427"/>
      <c r="BA400" s="427"/>
      <c r="BB400" s="427"/>
    </row>
    <row collapsed="false" customFormat="false" customHeight="true" hidden="false" ht="12.6" outlineLevel="0" r="401">
      <c r="A401" s="461" t="s">
        <v>577</v>
      </c>
      <c r="B401" s="461"/>
      <c r="C401" s="461"/>
      <c r="D401" s="461"/>
      <c r="E401" s="461"/>
      <c r="F401" s="461"/>
      <c r="G401" s="461"/>
      <c r="H401" s="461"/>
      <c r="I401" s="461"/>
      <c r="J401" s="461"/>
      <c r="K401" s="459" t="s">
        <v>578</v>
      </c>
      <c r="L401" s="459"/>
      <c r="M401" s="459"/>
      <c r="N401" s="459"/>
      <c r="O401" s="459"/>
      <c r="P401" s="459" t="s">
        <v>578</v>
      </c>
      <c r="Q401" s="459"/>
      <c r="R401" s="459"/>
      <c r="S401" s="459"/>
      <c r="T401" s="459"/>
      <c r="U401" s="459"/>
      <c r="V401" s="459"/>
      <c r="W401" s="459"/>
      <c r="X401" s="459" t="s">
        <v>579</v>
      </c>
      <c r="Y401" s="459"/>
      <c r="Z401" s="459"/>
      <c r="AA401" s="459"/>
      <c r="AB401" s="459"/>
      <c r="AC401" s="459"/>
      <c r="AD401" s="459"/>
      <c r="AE401" s="459"/>
      <c r="AF401" s="459"/>
      <c r="AG401" s="459" t="s">
        <v>580</v>
      </c>
      <c r="AH401" s="459"/>
      <c r="AI401" s="459"/>
      <c r="AJ401" s="459"/>
      <c r="AK401" s="459"/>
      <c r="AL401" s="459"/>
      <c r="AM401" s="459"/>
      <c r="AN401" s="459"/>
      <c r="AO401" s="459"/>
      <c r="AP401" s="459" t="s">
        <v>581</v>
      </c>
      <c r="AQ401" s="459"/>
      <c r="AR401" s="459"/>
      <c r="AS401" s="459"/>
      <c r="AT401" s="459"/>
      <c r="AU401" s="459"/>
      <c r="AV401" s="459"/>
      <c r="AW401" s="459"/>
      <c r="AX401" s="459"/>
      <c r="AY401" s="459"/>
      <c r="AZ401" s="459"/>
      <c r="BA401" s="459"/>
      <c r="BB401" s="459"/>
    </row>
    <row collapsed="false" customFormat="false" customHeight="true" hidden="false" ht="12.6" outlineLevel="0" r="402">
      <c r="A402" s="461" t="s">
        <v>582</v>
      </c>
      <c r="B402" s="461"/>
      <c r="C402" s="461"/>
      <c r="D402" s="461"/>
      <c r="E402" s="461"/>
      <c r="F402" s="461"/>
      <c r="G402" s="461"/>
      <c r="H402" s="461"/>
      <c r="I402" s="461"/>
      <c r="J402" s="461"/>
      <c r="K402" s="459" t="s">
        <v>583</v>
      </c>
      <c r="L402" s="459"/>
      <c r="M402" s="459"/>
      <c r="N402" s="459"/>
      <c r="O402" s="459"/>
      <c r="P402" s="459" t="s">
        <v>584</v>
      </c>
      <c r="Q402" s="459"/>
      <c r="R402" s="459"/>
      <c r="S402" s="459"/>
      <c r="T402" s="459"/>
      <c r="U402" s="459"/>
      <c r="V402" s="459"/>
      <c r="W402" s="459"/>
      <c r="X402" s="459" t="s">
        <v>585</v>
      </c>
      <c r="Y402" s="459"/>
      <c r="Z402" s="459"/>
      <c r="AA402" s="459"/>
      <c r="AB402" s="459"/>
      <c r="AC402" s="459"/>
      <c r="AD402" s="459"/>
      <c r="AE402" s="459"/>
      <c r="AF402" s="459"/>
      <c r="AG402" s="459" t="s">
        <v>586</v>
      </c>
      <c r="AH402" s="459"/>
      <c r="AI402" s="459"/>
      <c r="AJ402" s="459"/>
      <c r="AK402" s="459"/>
      <c r="AL402" s="459"/>
      <c r="AM402" s="459"/>
      <c r="AN402" s="459"/>
      <c r="AO402" s="459"/>
      <c r="AP402" s="459" t="s">
        <v>587</v>
      </c>
      <c r="AQ402" s="459"/>
      <c r="AR402" s="459"/>
      <c r="AS402" s="459"/>
      <c r="AT402" s="459"/>
      <c r="AU402" s="459"/>
      <c r="AV402" s="459"/>
      <c r="AW402" s="459"/>
      <c r="AX402" s="459"/>
      <c r="AY402" s="459"/>
      <c r="AZ402" s="459"/>
      <c r="BA402" s="459"/>
      <c r="BB402" s="459"/>
    </row>
    <row collapsed="false" customFormat="false" customHeight="true" hidden="false" ht="12.6" outlineLevel="0" r="403">
      <c r="A403" s="461" t="s">
        <v>588</v>
      </c>
      <c r="B403" s="461"/>
      <c r="C403" s="461"/>
      <c r="D403" s="461"/>
      <c r="E403" s="461"/>
      <c r="F403" s="461"/>
      <c r="G403" s="461"/>
      <c r="H403" s="461"/>
      <c r="I403" s="461"/>
      <c r="J403" s="461"/>
      <c r="K403" s="459" t="s">
        <v>589</v>
      </c>
      <c r="L403" s="459"/>
      <c r="M403" s="459"/>
      <c r="N403" s="459"/>
      <c r="O403" s="459"/>
      <c r="P403" s="459" t="s">
        <v>590</v>
      </c>
      <c r="Q403" s="459"/>
      <c r="R403" s="459"/>
      <c r="S403" s="459"/>
      <c r="T403" s="459"/>
      <c r="U403" s="459"/>
      <c r="V403" s="459"/>
      <c r="W403" s="459"/>
      <c r="X403" s="459" t="s">
        <v>582</v>
      </c>
      <c r="Y403" s="459"/>
      <c r="Z403" s="459"/>
      <c r="AA403" s="459"/>
      <c r="AB403" s="459"/>
      <c r="AC403" s="459"/>
      <c r="AD403" s="459"/>
      <c r="AE403" s="459"/>
      <c r="AF403" s="459"/>
      <c r="AG403" s="459" t="s">
        <v>582</v>
      </c>
      <c r="AH403" s="459"/>
      <c r="AI403" s="459"/>
      <c r="AJ403" s="459"/>
      <c r="AK403" s="459"/>
      <c r="AL403" s="459"/>
      <c r="AM403" s="459"/>
      <c r="AN403" s="459"/>
      <c r="AO403" s="459"/>
      <c r="AP403" s="459" t="s">
        <v>591</v>
      </c>
      <c r="AQ403" s="459"/>
      <c r="AR403" s="459"/>
      <c r="AS403" s="459"/>
      <c r="AT403" s="459"/>
      <c r="AU403" s="459"/>
      <c r="AV403" s="459"/>
      <c r="AW403" s="459"/>
      <c r="AX403" s="459"/>
      <c r="AY403" s="459"/>
      <c r="AZ403" s="459"/>
      <c r="BA403" s="459"/>
      <c r="BB403" s="459"/>
    </row>
    <row collapsed="false" customFormat="false" customHeight="true" hidden="false" ht="12.6" outlineLevel="0" r="404">
      <c r="A404" s="461"/>
      <c r="B404" s="461"/>
      <c r="C404" s="461"/>
      <c r="D404" s="461"/>
      <c r="E404" s="461"/>
      <c r="F404" s="461"/>
      <c r="G404" s="461"/>
      <c r="H404" s="461"/>
      <c r="I404" s="461"/>
      <c r="J404" s="461"/>
      <c r="K404" s="459"/>
      <c r="L404" s="459"/>
      <c r="M404" s="459"/>
      <c r="N404" s="459"/>
      <c r="O404" s="459"/>
      <c r="P404" s="459" t="s">
        <v>589</v>
      </c>
      <c r="Q404" s="459"/>
      <c r="R404" s="459"/>
      <c r="S404" s="459"/>
      <c r="T404" s="459"/>
      <c r="U404" s="459"/>
      <c r="V404" s="459"/>
      <c r="W404" s="459"/>
      <c r="X404" s="459" t="s">
        <v>588</v>
      </c>
      <c r="Y404" s="459"/>
      <c r="Z404" s="459"/>
      <c r="AA404" s="459"/>
      <c r="AB404" s="459"/>
      <c r="AC404" s="459"/>
      <c r="AD404" s="459"/>
      <c r="AE404" s="459"/>
      <c r="AF404" s="459"/>
      <c r="AG404" s="459" t="s">
        <v>588</v>
      </c>
      <c r="AH404" s="459"/>
      <c r="AI404" s="459"/>
      <c r="AJ404" s="459"/>
      <c r="AK404" s="459"/>
      <c r="AL404" s="459"/>
      <c r="AM404" s="459"/>
      <c r="AN404" s="459"/>
      <c r="AO404" s="459"/>
      <c r="AP404" s="459"/>
      <c r="AQ404" s="459"/>
      <c r="AR404" s="459"/>
      <c r="AS404" s="459"/>
      <c r="AT404" s="459"/>
      <c r="AU404" s="459"/>
      <c r="AV404" s="459"/>
      <c r="AW404" s="459"/>
      <c r="AX404" s="459"/>
      <c r="AY404" s="459"/>
      <c r="AZ404" s="459"/>
      <c r="BA404" s="459"/>
      <c r="BB404" s="459"/>
    </row>
    <row collapsed="false" customFormat="false" customHeight="true" hidden="false" ht="12.6" outlineLevel="0" r="405">
      <c r="A405" s="465" t="s">
        <v>475</v>
      </c>
      <c r="B405" s="465"/>
      <c r="C405" s="465"/>
      <c r="D405" s="465"/>
      <c r="E405" s="465"/>
      <c r="F405" s="465"/>
      <c r="G405" s="465"/>
      <c r="H405" s="465"/>
      <c r="I405" s="465"/>
      <c r="J405" s="465"/>
      <c r="K405" s="428" t="s">
        <v>476</v>
      </c>
      <c r="L405" s="428"/>
      <c r="M405" s="428"/>
      <c r="N405" s="428"/>
      <c r="O405" s="428"/>
      <c r="P405" s="428" t="s">
        <v>477</v>
      </c>
      <c r="Q405" s="428"/>
      <c r="R405" s="428"/>
      <c r="S405" s="428"/>
      <c r="T405" s="428"/>
      <c r="U405" s="428"/>
      <c r="V405" s="428"/>
      <c r="W405" s="428"/>
      <c r="X405" s="428" t="s">
        <v>478</v>
      </c>
      <c r="Y405" s="428"/>
      <c r="Z405" s="428"/>
      <c r="AA405" s="428"/>
      <c r="AB405" s="428"/>
      <c r="AC405" s="428"/>
      <c r="AD405" s="428"/>
      <c r="AE405" s="428"/>
      <c r="AF405" s="428"/>
      <c r="AG405" s="428" t="s">
        <v>479</v>
      </c>
      <c r="AH405" s="428"/>
      <c r="AI405" s="428"/>
      <c r="AJ405" s="428"/>
      <c r="AK405" s="428"/>
      <c r="AL405" s="428"/>
      <c r="AM405" s="428"/>
      <c r="AN405" s="428"/>
      <c r="AO405" s="428"/>
      <c r="AP405" s="428" t="s">
        <v>480</v>
      </c>
      <c r="AQ405" s="428"/>
      <c r="AR405" s="428"/>
      <c r="AS405" s="428"/>
      <c r="AT405" s="428"/>
      <c r="AU405" s="428"/>
      <c r="AV405" s="428"/>
      <c r="AW405" s="428"/>
      <c r="AX405" s="428"/>
      <c r="AY405" s="428"/>
      <c r="AZ405" s="428"/>
      <c r="BA405" s="428"/>
      <c r="BB405" s="428"/>
    </row>
    <row collapsed="false" customFormat="false" customHeight="true" hidden="false" ht="12.6" outlineLevel="0" r="406">
      <c r="A406" s="89" t="s">
        <v>592</v>
      </c>
    </row>
    <row collapsed="false" customFormat="false" customHeight="true" hidden="false" ht="12.6" outlineLevel="0" r="407">
      <c r="A407" s="531" t="s">
        <v>593</v>
      </c>
      <c r="B407" s="531"/>
      <c r="C407" s="531"/>
      <c r="D407" s="531"/>
      <c r="E407" s="531"/>
      <c r="F407" s="531"/>
      <c r="G407" s="531"/>
      <c r="H407" s="531"/>
      <c r="I407" s="531"/>
      <c r="J407" s="531"/>
      <c r="K407" s="433"/>
      <c r="L407" s="433"/>
      <c r="M407" s="433"/>
      <c r="N407" s="433"/>
      <c r="O407" s="433"/>
      <c r="P407" s="433"/>
      <c r="Q407" s="433"/>
      <c r="R407" s="433"/>
      <c r="S407" s="433"/>
      <c r="T407" s="433"/>
      <c r="U407" s="433"/>
      <c r="V407" s="433"/>
      <c r="W407" s="433"/>
      <c r="X407" s="433" t="n">
        <v>0</v>
      </c>
      <c r="Y407" s="433"/>
      <c r="Z407" s="433"/>
      <c r="AA407" s="433"/>
      <c r="AB407" s="433"/>
      <c r="AC407" s="433"/>
      <c r="AD407" s="433"/>
      <c r="AE407" s="433"/>
      <c r="AF407" s="433"/>
      <c r="AG407" s="433" t="n">
        <v>0</v>
      </c>
      <c r="AH407" s="433"/>
      <c r="AI407" s="433"/>
      <c r="AJ407" s="433"/>
      <c r="AK407" s="433"/>
      <c r="AL407" s="433"/>
      <c r="AM407" s="433"/>
      <c r="AN407" s="433"/>
      <c r="AO407" s="433"/>
      <c r="AP407" s="433"/>
      <c r="AQ407" s="433"/>
      <c r="AR407" s="433"/>
      <c r="AS407" s="433"/>
      <c r="AT407" s="433"/>
      <c r="AU407" s="433"/>
      <c r="AV407" s="433"/>
      <c r="AW407" s="433"/>
      <c r="AX407" s="433"/>
      <c r="AY407" s="433"/>
      <c r="AZ407" s="433"/>
      <c r="BA407" s="433"/>
      <c r="BB407" s="433"/>
    </row>
    <row collapsed="false" customFormat="false" customHeight="true" hidden="false" ht="12.6" outlineLevel="0" r="408">
      <c r="A408" s="531"/>
      <c r="B408" s="531"/>
      <c r="C408" s="531"/>
      <c r="D408" s="531"/>
      <c r="E408" s="531"/>
      <c r="F408" s="531"/>
      <c r="G408" s="531"/>
      <c r="H408" s="531"/>
      <c r="I408" s="531"/>
      <c r="J408" s="531"/>
      <c r="K408" s="433"/>
      <c r="L408" s="433"/>
      <c r="M408" s="433"/>
      <c r="N408" s="433"/>
      <c r="O408" s="433"/>
      <c r="P408" s="433"/>
      <c r="Q408" s="433"/>
      <c r="R408" s="433"/>
      <c r="S408" s="433"/>
      <c r="T408" s="433"/>
      <c r="U408" s="433"/>
      <c r="V408" s="433"/>
      <c r="W408" s="433"/>
      <c r="X408" s="433"/>
      <c r="Y408" s="433"/>
      <c r="Z408" s="433"/>
      <c r="AA408" s="433"/>
      <c r="AB408" s="433"/>
      <c r="AC408" s="433"/>
      <c r="AD408" s="433"/>
      <c r="AE408" s="433"/>
      <c r="AF408" s="433"/>
      <c r="AG408" s="433"/>
      <c r="AH408" s="433"/>
      <c r="AI408" s="433"/>
      <c r="AJ408" s="433"/>
      <c r="AK408" s="433"/>
      <c r="AL408" s="433"/>
      <c r="AM408" s="433"/>
      <c r="AN408" s="433"/>
      <c r="AO408" s="433"/>
      <c r="AP408" s="433"/>
      <c r="AQ408" s="433"/>
      <c r="AR408" s="433"/>
      <c r="AS408" s="433"/>
      <c r="AT408" s="433"/>
      <c r="AU408" s="433"/>
      <c r="AV408" s="433"/>
      <c r="AW408" s="433"/>
      <c r="AX408" s="433"/>
      <c r="AY408" s="433"/>
      <c r="AZ408" s="433"/>
      <c r="BA408" s="433"/>
      <c r="BB408" s="433"/>
    </row>
    <row collapsed="false" customFormat="false" customHeight="true" hidden="false" ht="12.6" outlineLevel="0" r="409">
      <c r="A409" s="531"/>
      <c r="B409" s="531"/>
      <c r="C409" s="531"/>
      <c r="D409" s="531"/>
      <c r="E409" s="531"/>
      <c r="F409" s="531"/>
      <c r="G409" s="531"/>
      <c r="H409" s="531"/>
      <c r="I409" s="531"/>
      <c r="J409" s="531"/>
      <c r="K409" s="433"/>
      <c r="L409" s="433"/>
      <c r="M409" s="433"/>
      <c r="N409" s="433"/>
      <c r="O409" s="433"/>
      <c r="P409" s="433"/>
      <c r="Q409" s="433"/>
      <c r="R409" s="433"/>
      <c r="S409" s="433"/>
      <c r="T409" s="433"/>
      <c r="U409" s="433"/>
      <c r="V409" s="433"/>
      <c r="W409" s="433"/>
      <c r="X409" s="433"/>
      <c r="Y409" s="433"/>
      <c r="Z409" s="433"/>
      <c r="AA409" s="433"/>
      <c r="AB409" s="433"/>
      <c r="AC409" s="433"/>
      <c r="AD409" s="433"/>
      <c r="AE409" s="433"/>
      <c r="AF409" s="433"/>
      <c r="AG409" s="433"/>
      <c r="AH409" s="433"/>
      <c r="AI409" s="433"/>
      <c r="AJ409" s="433"/>
      <c r="AK409" s="433"/>
      <c r="AL409" s="433"/>
      <c r="AM409" s="433"/>
      <c r="AN409" s="433"/>
      <c r="AO409" s="433"/>
      <c r="AP409" s="433"/>
      <c r="AQ409" s="433"/>
      <c r="AR409" s="433"/>
      <c r="AS409" s="433"/>
      <c r="AT409" s="433"/>
      <c r="AU409" s="433"/>
      <c r="AV409" s="433"/>
      <c r="AW409" s="433"/>
      <c r="AX409" s="433"/>
      <c r="AY409" s="433"/>
      <c r="AZ409" s="433"/>
      <c r="BA409" s="433"/>
      <c r="BB409" s="433"/>
    </row>
    <row collapsed="false" customFormat="false" customHeight="true" hidden="false" ht="12.6" outlineLevel="0" r="410">
      <c r="A410" s="89" t="s">
        <v>594</v>
      </c>
      <c r="K410" s="532"/>
      <c r="L410" s="532"/>
      <c r="M410" s="532"/>
      <c r="N410" s="532"/>
      <c r="O410" s="532"/>
      <c r="P410" s="532"/>
      <c r="Q410" s="532"/>
      <c r="R410" s="532"/>
      <c r="S410" s="532"/>
      <c r="T410" s="532"/>
      <c r="U410" s="532"/>
      <c r="V410" s="532"/>
      <c r="W410" s="532"/>
      <c r="X410" s="532"/>
      <c r="Y410" s="532"/>
      <c r="Z410" s="532"/>
      <c r="AA410" s="532"/>
      <c r="AB410" s="532"/>
      <c r="AC410" s="532"/>
      <c r="AD410" s="532"/>
      <c r="AE410" s="532"/>
      <c r="AF410" s="532"/>
      <c r="AG410" s="532"/>
      <c r="AH410" s="532"/>
      <c r="AI410" s="532"/>
      <c r="AJ410" s="532"/>
      <c r="AK410" s="532"/>
      <c r="AL410" s="532"/>
      <c r="AM410" s="532"/>
      <c r="AN410" s="532"/>
      <c r="AO410" s="532"/>
      <c r="AP410" s="532"/>
      <c r="AQ410" s="532"/>
      <c r="AR410" s="532"/>
      <c r="AS410" s="532"/>
      <c r="AT410" s="532"/>
      <c r="AU410" s="532"/>
      <c r="AV410" s="532"/>
      <c r="AW410" s="532"/>
      <c r="AX410" s="532"/>
      <c r="AY410" s="532"/>
      <c r="AZ410" s="532"/>
      <c r="BA410" s="532"/>
      <c r="BB410" s="532"/>
    </row>
    <row collapsed="false" customFormat="false" customHeight="true" hidden="false" ht="12.6" outlineLevel="0" r="411">
      <c r="A411" s="531"/>
      <c r="B411" s="531"/>
      <c r="C411" s="531"/>
      <c r="D411" s="531"/>
      <c r="E411" s="531"/>
      <c r="F411" s="531"/>
      <c r="G411" s="531"/>
      <c r="H411" s="531"/>
      <c r="I411" s="531"/>
      <c r="J411" s="531"/>
      <c r="K411" s="433"/>
      <c r="L411" s="433"/>
      <c r="M411" s="433"/>
      <c r="N411" s="433"/>
      <c r="O411" s="433"/>
      <c r="P411" s="433"/>
      <c r="Q411" s="433"/>
      <c r="R411" s="433"/>
      <c r="S411" s="433"/>
      <c r="T411" s="433"/>
      <c r="U411" s="433"/>
      <c r="V411" s="433"/>
      <c r="W411" s="433"/>
      <c r="X411" s="433"/>
      <c r="Y411" s="433"/>
      <c r="Z411" s="433"/>
      <c r="AA411" s="433"/>
      <c r="AB411" s="433"/>
      <c r="AC411" s="433"/>
      <c r="AD411" s="433"/>
      <c r="AE411" s="433"/>
      <c r="AF411" s="433"/>
      <c r="AG411" s="433"/>
      <c r="AH411" s="433"/>
      <c r="AI411" s="433"/>
      <c r="AJ411" s="433"/>
      <c r="AK411" s="433"/>
      <c r="AL411" s="433"/>
      <c r="AM411" s="433"/>
      <c r="AN411" s="433"/>
      <c r="AO411" s="433"/>
      <c r="AP411" s="433"/>
      <c r="AQ411" s="433"/>
      <c r="AR411" s="433"/>
      <c r="AS411" s="433"/>
      <c r="AT411" s="433"/>
      <c r="AU411" s="433"/>
      <c r="AV411" s="433"/>
      <c r="AW411" s="433"/>
      <c r="AX411" s="433"/>
      <c r="AY411" s="433"/>
      <c r="AZ411" s="433"/>
      <c r="BA411" s="433"/>
      <c r="BB411" s="433"/>
    </row>
    <row collapsed="false" customFormat="false" customHeight="true" hidden="false" ht="12.6" outlineLevel="0" r="412">
      <c r="A412" s="531"/>
      <c r="B412" s="531"/>
      <c r="C412" s="531"/>
      <c r="D412" s="531"/>
      <c r="E412" s="531"/>
      <c r="F412" s="531"/>
      <c r="G412" s="531"/>
      <c r="H412" s="531"/>
      <c r="I412" s="531"/>
      <c r="J412" s="531"/>
      <c r="K412" s="433"/>
      <c r="L412" s="433"/>
      <c r="M412" s="433"/>
      <c r="N412" s="433"/>
      <c r="O412" s="433"/>
      <c r="P412" s="433"/>
      <c r="Q412" s="433"/>
      <c r="R412" s="433"/>
      <c r="S412" s="433"/>
      <c r="T412" s="433"/>
      <c r="U412" s="433"/>
      <c r="V412" s="433"/>
      <c r="W412" s="433"/>
      <c r="X412" s="433"/>
      <c r="Y412" s="433"/>
      <c r="Z412" s="433"/>
      <c r="AA412" s="433"/>
      <c r="AB412" s="433"/>
      <c r="AC412" s="433"/>
      <c r="AD412" s="433"/>
      <c r="AE412" s="433"/>
      <c r="AF412" s="433"/>
      <c r="AG412" s="433"/>
      <c r="AH412" s="433"/>
      <c r="AI412" s="433"/>
      <c r="AJ412" s="433"/>
      <c r="AK412" s="433"/>
      <c r="AL412" s="433"/>
      <c r="AM412" s="433"/>
      <c r="AN412" s="433"/>
      <c r="AO412" s="433"/>
      <c r="AP412" s="433"/>
      <c r="AQ412" s="433"/>
      <c r="AR412" s="433"/>
      <c r="AS412" s="433"/>
      <c r="AT412" s="433"/>
      <c r="AU412" s="433"/>
      <c r="AV412" s="433"/>
      <c r="AW412" s="433"/>
      <c r="AX412" s="433"/>
      <c r="AY412" s="433"/>
      <c r="AZ412" s="433"/>
      <c r="BA412" s="433"/>
      <c r="BB412" s="433"/>
    </row>
    <row collapsed="false" customFormat="false" customHeight="true" hidden="false" ht="12.6" outlineLevel="0" r="413">
      <c r="A413" s="531"/>
      <c r="B413" s="531"/>
      <c r="C413" s="531"/>
      <c r="D413" s="531"/>
      <c r="E413" s="531"/>
      <c r="F413" s="531"/>
      <c r="G413" s="531"/>
      <c r="H413" s="531"/>
      <c r="I413" s="531"/>
      <c r="J413" s="531"/>
      <c r="K413" s="433"/>
      <c r="L413" s="433"/>
      <c r="M413" s="433"/>
      <c r="N413" s="433"/>
      <c r="O413" s="433"/>
      <c r="P413" s="433"/>
      <c r="Q413" s="433"/>
      <c r="R413" s="433"/>
      <c r="S413" s="433"/>
      <c r="T413" s="433"/>
      <c r="U413" s="433"/>
      <c r="V413" s="433"/>
      <c r="W413" s="433"/>
      <c r="X413" s="433"/>
      <c r="Y413" s="433"/>
      <c r="Z413" s="433"/>
      <c r="AA413" s="433"/>
      <c r="AB413" s="433"/>
      <c r="AC413" s="433"/>
      <c r="AD413" s="433"/>
      <c r="AE413" s="433"/>
      <c r="AF413" s="433"/>
      <c r="AG413" s="433"/>
      <c r="AH413" s="433"/>
      <c r="AI413" s="433"/>
      <c r="AJ413" s="433"/>
      <c r="AK413" s="433"/>
      <c r="AL413" s="433"/>
      <c r="AM413" s="433"/>
      <c r="AN413" s="433"/>
      <c r="AO413" s="433"/>
      <c r="AP413" s="433"/>
      <c r="AQ413" s="433"/>
      <c r="AR413" s="433"/>
      <c r="AS413" s="433"/>
      <c r="AT413" s="433"/>
      <c r="AU413" s="433"/>
      <c r="AV413" s="433"/>
      <c r="AW413" s="433"/>
      <c r="AX413" s="433"/>
      <c r="AY413" s="433"/>
      <c r="AZ413" s="433"/>
      <c r="BA413" s="433"/>
      <c r="BB413" s="433"/>
    </row>
    <row collapsed="false" customFormat="false" customHeight="true" hidden="false" ht="12.6" outlineLevel="0" r="414">
      <c r="A414" s="89" t="s">
        <v>565</v>
      </c>
      <c r="K414" s="532"/>
      <c r="L414" s="532"/>
      <c r="M414" s="532"/>
      <c r="N414" s="532"/>
      <c r="O414" s="532"/>
      <c r="P414" s="532"/>
      <c r="Q414" s="532"/>
      <c r="R414" s="532"/>
      <c r="S414" s="532"/>
      <c r="T414" s="532"/>
      <c r="U414" s="532"/>
      <c r="V414" s="532"/>
      <c r="W414" s="532"/>
      <c r="X414" s="532"/>
      <c r="Y414" s="532"/>
      <c r="Z414" s="532"/>
      <c r="AA414" s="532"/>
      <c r="AB414" s="532"/>
      <c r="AC414" s="532"/>
      <c r="AD414" s="532"/>
      <c r="AE414" s="532"/>
      <c r="AF414" s="532"/>
      <c r="AG414" s="532"/>
      <c r="AH414" s="532"/>
      <c r="AI414" s="532"/>
      <c r="AJ414" s="532"/>
      <c r="AK414" s="532"/>
      <c r="AL414" s="532"/>
      <c r="AM414" s="532"/>
      <c r="AN414" s="532"/>
      <c r="AO414" s="532"/>
      <c r="AP414" s="532"/>
      <c r="AQ414" s="532"/>
      <c r="AR414" s="532"/>
      <c r="AS414" s="532"/>
      <c r="AT414" s="532"/>
      <c r="AU414" s="532"/>
      <c r="AV414" s="532"/>
      <c r="AW414" s="532"/>
      <c r="AX414" s="532"/>
      <c r="AY414" s="532"/>
      <c r="AZ414" s="532"/>
      <c r="BA414" s="532"/>
      <c r="BB414" s="532"/>
    </row>
    <row collapsed="false" customFormat="false" customHeight="true" hidden="false" ht="12.6" outlineLevel="0" r="415">
      <c r="A415" s="531"/>
      <c r="B415" s="531"/>
      <c r="C415" s="531"/>
      <c r="D415" s="531"/>
      <c r="E415" s="531"/>
      <c r="F415" s="531"/>
      <c r="G415" s="531"/>
      <c r="H415" s="531"/>
      <c r="I415" s="531"/>
      <c r="J415" s="531"/>
      <c r="K415" s="433"/>
      <c r="L415" s="433"/>
      <c r="M415" s="433"/>
      <c r="N415" s="433"/>
      <c r="O415" s="433"/>
      <c r="P415" s="433"/>
      <c r="Q415" s="433"/>
      <c r="R415" s="433"/>
      <c r="S415" s="433"/>
      <c r="T415" s="433"/>
      <c r="U415" s="433"/>
      <c r="V415" s="433"/>
      <c r="W415" s="433"/>
      <c r="X415" s="433"/>
      <c r="Y415" s="433"/>
      <c r="Z415" s="433"/>
      <c r="AA415" s="433"/>
      <c r="AB415" s="433"/>
      <c r="AC415" s="433"/>
      <c r="AD415" s="433"/>
      <c r="AE415" s="433"/>
      <c r="AF415" s="433"/>
      <c r="AG415" s="433"/>
      <c r="AH415" s="433"/>
      <c r="AI415" s="433"/>
      <c r="AJ415" s="433"/>
      <c r="AK415" s="433"/>
      <c r="AL415" s="433"/>
      <c r="AM415" s="433"/>
      <c r="AN415" s="433"/>
      <c r="AO415" s="433"/>
      <c r="AP415" s="433"/>
      <c r="AQ415" s="433"/>
      <c r="AR415" s="433"/>
      <c r="AS415" s="433"/>
      <c r="AT415" s="433"/>
      <c r="AU415" s="433"/>
      <c r="AV415" s="433"/>
      <c r="AW415" s="433"/>
      <c r="AX415" s="433"/>
      <c r="AY415" s="433"/>
      <c r="AZ415" s="433"/>
      <c r="BA415" s="433"/>
      <c r="BB415" s="433"/>
    </row>
    <row collapsed="false" customFormat="false" customHeight="true" hidden="false" ht="12.6" outlineLevel="0" r="416">
      <c r="A416" s="531"/>
      <c r="B416" s="531"/>
      <c r="C416" s="531"/>
      <c r="D416" s="531"/>
      <c r="E416" s="531"/>
      <c r="F416" s="531"/>
      <c r="G416" s="531"/>
      <c r="H416" s="531"/>
      <c r="I416" s="531"/>
      <c r="J416" s="531"/>
      <c r="K416" s="433"/>
      <c r="L416" s="433"/>
      <c r="M416" s="433"/>
      <c r="N416" s="433"/>
      <c r="O416" s="433"/>
      <c r="P416" s="433"/>
      <c r="Q416" s="433"/>
      <c r="R416" s="433"/>
      <c r="S416" s="433"/>
      <c r="T416" s="433"/>
      <c r="U416" s="433"/>
      <c r="V416" s="433"/>
      <c r="W416" s="433"/>
      <c r="X416" s="433"/>
      <c r="Y416" s="433"/>
      <c r="Z416" s="433"/>
      <c r="AA416" s="433"/>
      <c r="AB416" s="433"/>
      <c r="AC416" s="433"/>
      <c r="AD416" s="433"/>
      <c r="AE416" s="433"/>
      <c r="AF416" s="433"/>
      <c r="AG416" s="433"/>
      <c r="AH416" s="433"/>
      <c r="AI416" s="433"/>
      <c r="AJ416" s="433"/>
      <c r="AK416" s="433"/>
      <c r="AL416" s="433"/>
      <c r="AM416" s="433"/>
      <c r="AN416" s="433"/>
      <c r="AO416" s="433"/>
      <c r="AP416" s="433"/>
      <c r="AQ416" s="433"/>
      <c r="AR416" s="433"/>
      <c r="AS416" s="433"/>
      <c r="AT416" s="433"/>
      <c r="AU416" s="433"/>
      <c r="AV416" s="433"/>
      <c r="AW416" s="433"/>
      <c r="AX416" s="433"/>
      <c r="AY416" s="433"/>
      <c r="AZ416" s="433"/>
      <c r="BA416" s="433"/>
      <c r="BB416" s="433"/>
    </row>
    <row collapsed="false" customFormat="false" customHeight="true" hidden="false" ht="12.6" outlineLevel="0" r="417">
      <c r="A417" s="531"/>
      <c r="B417" s="531"/>
      <c r="C417" s="531"/>
      <c r="D417" s="531"/>
      <c r="E417" s="531"/>
      <c r="F417" s="531"/>
      <c r="G417" s="531"/>
      <c r="H417" s="531"/>
      <c r="I417" s="531"/>
      <c r="J417" s="531"/>
      <c r="K417" s="433"/>
      <c r="L417" s="433"/>
      <c r="M417" s="433"/>
      <c r="N417" s="433"/>
      <c r="O417" s="433"/>
      <c r="P417" s="433"/>
      <c r="Q417" s="433"/>
      <c r="R417" s="433"/>
      <c r="S417" s="433"/>
      <c r="T417" s="433"/>
      <c r="U417" s="433"/>
      <c r="V417" s="433"/>
      <c r="W417" s="433"/>
      <c r="X417" s="433"/>
      <c r="Y417" s="433"/>
      <c r="Z417" s="433"/>
      <c r="AA417" s="433"/>
      <c r="AB417" s="433"/>
      <c r="AC417" s="433"/>
      <c r="AD417" s="433"/>
      <c r="AE417" s="433"/>
      <c r="AF417" s="433"/>
      <c r="AG417" s="433"/>
      <c r="AH417" s="433"/>
      <c r="AI417" s="433"/>
      <c r="AJ417" s="433"/>
      <c r="AK417" s="433"/>
      <c r="AL417" s="433"/>
      <c r="AM417" s="433"/>
      <c r="AN417" s="433"/>
      <c r="AO417" s="433"/>
      <c r="AP417" s="433"/>
      <c r="AQ417" s="433"/>
      <c r="AR417" s="433"/>
      <c r="AS417" s="433"/>
      <c r="AT417" s="433"/>
      <c r="AU417" s="433"/>
      <c r="AV417" s="433"/>
      <c r="AW417" s="433"/>
      <c r="AX417" s="433"/>
      <c r="AY417" s="433"/>
      <c r="AZ417" s="433"/>
      <c r="BA417" s="433"/>
      <c r="BB417" s="433"/>
    </row>
    <row collapsed="false" customFormat="false" customHeight="true" hidden="false" ht="12.6" outlineLevel="0" r="418">
      <c r="A418" s="89" t="s">
        <v>595</v>
      </c>
      <c r="K418" s="532"/>
      <c r="L418" s="532"/>
      <c r="M418" s="532"/>
      <c r="N418" s="532"/>
      <c r="O418" s="532"/>
      <c r="P418" s="532"/>
      <c r="Q418" s="532"/>
      <c r="R418" s="532"/>
      <c r="S418" s="532"/>
      <c r="T418" s="532"/>
      <c r="U418" s="532"/>
      <c r="V418" s="532"/>
      <c r="W418" s="532"/>
      <c r="X418" s="532"/>
      <c r="Y418" s="532"/>
      <c r="Z418" s="532"/>
      <c r="AA418" s="532"/>
      <c r="AB418" s="532"/>
      <c r="AC418" s="532"/>
      <c r="AD418" s="532"/>
      <c r="AE418" s="532"/>
      <c r="AF418" s="532"/>
      <c r="AG418" s="532"/>
      <c r="AH418" s="532"/>
      <c r="AI418" s="532"/>
      <c r="AJ418" s="532"/>
      <c r="AK418" s="532"/>
      <c r="AL418" s="532"/>
      <c r="AM418" s="532"/>
      <c r="AN418" s="532"/>
      <c r="AO418" s="532"/>
      <c r="AP418" s="532"/>
      <c r="AQ418" s="532"/>
      <c r="AR418" s="532"/>
      <c r="AS418" s="532"/>
      <c r="AT418" s="532"/>
      <c r="AU418" s="532"/>
      <c r="AV418" s="532"/>
      <c r="AW418" s="532"/>
      <c r="AX418" s="532"/>
      <c r="AY418" s="532"/>
      <c r="AZ418" s="532"/>
      <c r="BA418" s="532"/>
      <c r="BB418" s="532"/>
    </row>
    <row collapsed="false" customFormat="false" customHeight="true" hidden="false" ht="12.6" outlineLevel="0" r="419">
      <c r="A419" s="531"/>
      <c r="B419" s="531"/>
      <c r="C419" s="531"/>
      <c r="D419" s="531"/>
      <c r="E419" s="531"/>
      <c r="F419" s="531"/>
      <c r="G419" s="531"/>
      <c r="H419" s="531"/>
      <c r="I419" s="531"/>
      <c r="J419" s="531"/>
      <c r="K419" s="433"/>
      <c r="L419" s="433"/>
      <c r="M419" s="433"/>
      <c r="N419" s="433"/>
      <c r="O419" s="433"/>
      <c r="P419" s="433"/>
      <c r="Q419" s="433"/>
      <c r="R419" s="433"/>
      <c r="S419" s="433"/>
      <c r="T419" s="433"/>
      <c r="U419" s="433"/>
      <c r="V419" s="433"/>
      <c r="W419" s="433"/>
      <c r="X419" s="433"/>
      <c r="Y419" s="433"/>
      <c r="Z419" s="433"/>
      <c r="AA419" s="433"/>
      <c r="AB419" s="433"/>
      <c r="AC419" s="433"/>
      <c r="AD419" s="433"/>
      <c r="AE419" s="433"/>
      <c r="AF419" s="433"/>
      <c r="AG419" s="433"/>
      <c r="AH419" s="433"/>
      <c r="AI419" s="433"/>
      <c r="AJ419" s="433"/>
      <c r="AK419" s="433"/>
      <c r="AL419" s="433"/>
      <c r="AM419" s="433"/>
      <c r="AN419" s="433"/>
      <c r="AO419" s="433"/>
      <c r="AP419" s="433"/>
      <c r="AQ419" s="433"/>
      <c r="AR419" s="433"/>
      <c r="AS419" s="433"/>
      <c r="AT419" s="433"/>
      <c r="AU419" s="433"/>
      <c r="AV419" s="433"/>
      <c r="AW419" s="433"/>
      <c r="AX419" s="433"/>
      <c r="AY419" s="433"/>
      <c r="AZ419" s="433"/>
      <c r="BA419" s="433"/>
      <c r="BB419" s="433"/>
    </row>
    <row collapsed="false" customFormat="false" customHeight="true" hidden="false" ht="12.6" outlineLevel="0" r="420">
      <c r="A420" s="531"/>
      <c r="B420" s="531"/>
      <c r="C420" s="531"/>
      <c r="D420" s="531"/>
      <c r="E420" s="531"/>
      <c r="F420" s="531"/>
      <c r="G420" s="531"/>
      <c r="H420" s="531"/>
      <c r="I420" s="531"/>
      <c r="J420" s="531"/>
      <c r="K420" s="433"/>
      <c r="L420" s="433"/>
      <c r="M420" s="433"/>
      <c r="N420" s="433"/>
      <c r="O420" s="433"/>
      <c r="P420" s="433"/>
      <c r="Q420" s="433"/>
      <c r="R420" s="433"/>
      <c r="S420" s="433"/>
      <c r="T420" s="433"/>
      <c r="U420" s="433"/>
      <c r="V420" s="433"/>
      <c r="W420" s="433"/>
      <c r="X420" s="433"/>
      <c r="Y420" s="433"/>
      <c r="Z420" s="433"/>
      <c r="AA420" s="433"/>
      <c r="AB420" s="433"/>
      <c r="AC420" s="433"/>
      <c r="AD420" s="433"/>
      <c r="AE420" s="433"/>
      <c r="AF420" s="433"/>
      <c r="AG420" s="433"/>
      <c r="AH420" s="433"/>
      <c r="AI420" s="433"/>
      <c r="AJ420" s="433"/>
      <c r="AK420" s="433"/>
      <c r="AL420" s="433"/>
      <c r="AM420" s="433"/>
      <c r="AN420" s="433"/>
      <c r="AO420" s="433"/>
      <c r="AP420" s="433"/>
      <c r="AQ420" s="433"/>
      <c r="AR420" s="433"/>
      <c r="AS420" s="433"/>
      <c r="AT420" s="433"/>
      <c r="AU420" s="433"/>
      <c r="AV420" s="433"/>
      <c r="AW420" s="433"/>
      <c r="AX420" s="433"/>
      <c r="AY420" s="433"/>
      <c r="AZ420" s="433"/>
      <c r="BA420" s="433"/>
      <c r="BB420" s="433"/>
    </row>
    <row collapsed="false" customFormat="false" customHeight="true" hidden="false" ht="12.6" outlineLevel="0" r="421">
      <c r="A421" s="456" t="s">
        <v>596</v>
      </c>
      <c r="B421" s="456"/>
      <c r="C421" s="456"/>
      <c r="D421" s="456"/>
      <c r="E421" s="456"/>
      <c r="F421" s="456"/>
      <c r="G421" s="456"/>
      <c r="H421" s="456"/>
      <c r="I421" s="456"/>
      <c r="J421" s="456"/>
      <c r="K421" s="456" t="s">
        <v>6</v>
      </c>
      <c r="L421" s="456"/>
      <c r="M421" s="456"/>
      <c r="N421" s="456"/>
      <c r="O421" s="456"/>
      <c r="P421" s="456" t="s">
        <v>6</v>
      </c>
      <c r="Q421" s="456"/>
      <c r="R421" s="456"/>
      <c r="S421" s="456"/>
      <c r="T421" s="456"/>
      <c r="U421" s="456"/>
      <c r="V421" s="456"/>
      <c r="W421" s="456"/>
      <c r="X421" s="456" t="s">
        <v>6</v>
      </c>
      <c r="Y421" s="456"/>
      <c r="Z421" s="456"/>
      <c r="AA421" s="456"/>
      <c r="AB421" s="456"/>
      <c r="AC421" s="456"/>
      <c r="AD421" s="456"/>
      <c r="AE421" s="456"/>
      <c r="AF421" s="456"/>
      <c r="AG421" s="456" t="s">
        <v>6</v>
      </c>
      <c r="AH421" s="456"/>
      <c r="AI421" s="456"/>
      <c r="AJ421" s="456"/>
      <c r="AK421" s="456"/>
      <c r="AL421" s="456"/>
      <c r="AM421" s="456"/>
      <c r="AN421" s="456"/>
      <c r="AO421" s="456"/>
      <c r="AP421" s="433"/>
      <c r="AQ421" s="433"/>
      <c r="AR421" s="433"/>
      <c r="AS421" s="433"/>
      <c r="AT421" s="433"/>
      <c r="AU421" s="433"/>
      <c r="AV421" s="433"/>
      <c r="AW421" s="433"/>
      <c r="AX421" s="433"/>
      <c r="AY421" s="433"/>
      <c r="AZ421" s="433"/>
      <c r="BA421" s="433"/>
      <c r="BB421" s="433"/>
    </row>
    <row collapsed="false" customFormat="false" customHeight="true" hidden="false" ht="12.6" outlineLevel="0" r="422">
      <c r="A422" s="89" t="s">
        <v>597</v>
      </c>
    </row>
    <row collapsed="false" customFormat="false" customHeight="true" hidden="false" ht="12.6" outlineLevel="0" r="423">
      <c r="A423" s="493"/>
      <c r="B423" s="493"/>
      <c r="C423" s="493"/>
      <c r="D423" s="493"/>
      <c r="E423" s="493"/>
      <c r="F423" s="493"/>
      <c r="G423" s="493"/>
      <c r="H423" s="493"/>
      <c r="I423" s="493"/>
      <c r="J423" s="493"/>
      <c r="K423" s="493"/>
      <c r="L423" s="493"/>
      <c r="M423" s="493"/>
      <c r="N423" s="493"/>
      <c r="O423" s="493"/>
      <c r="P423" s="493"/>
      <c r="Q423" s="493"/>
      <c r="R423" s="493"/>
      <c r="S423" s="493"/>
      <c r="T423" s="493"/>
      <c r="U423" s="493"/>
      <c r="V423" s="493"/>
      <c r="W423" s="493"/>
      <c r="X423" s="493"/>
      <c r="Y423" s="493"/>
      <c r="Z423" s="493"/>
      <c r="AA423" s="493"/>
      <c r="AB423" s="493"/>
      <c r="AC423" s="493"/>
      <c r="AD423" s="493"/>
      <c r="AE423" s="493"/>
      <c r="AF423" s="493"/>
      <c r="AG423" s="493"/>
      <c r="AH423" s="493"/>
      <c r="AI423" s="493"/>
      <c r="AJ423" s="493"/>
      <c r="AK423" s="493"/>
      <c r="AL423" s="493"/>
      <c r="AM423" s="493"/>
      <c r="AN423" s="493"/>
      <c r="AO423" s="493"/>
      <c r="AP423" s="493"/>
      <c r="AQ423" s="493"/>
      <c r="AR423" s="493"/>
      <c r="AS423" s="493"/>
      <c r="AT423" s="493"/>
      <c r="AU423" s="493"/>
      <c r="AV423" s="493"/>
      <c r="AW423" s="493"/>
      <c r="AX423" s="493"/>
      <c r="AY423" s="493"/>
      <c r="AZ423" s="493"/>
      <c r="BA423" s="493"/>
      <c r="BB423" s="493"/>
    </row>
    <row collapsed="false" customFormat="false" customHeight="true" hidden="false" ht="12.6" outlineLevel="0" r="424">
      <c r="A424" s="493"/>
      <c r="B424" s="493"/>
      <c r="C424" s="493"/>
      <c r="D424" s="493"/>
      <c r="E424" s="493"/>
      <c r="F424" s="493"/>
      <c r="G424" s="493"/>
      <c r="H424" s="493"/>
      <c r="I424" s="493"/>
      <c r="J424" s="493"/>
      <c r="K424" s="493"/>
      <c r="L424" s="493"/>
      <c r="M424" s="493"/>
      <c r="N424" s="493"/>
      <c r="O424" s="493"/>
      <c r="P424" s="493"/>
      <c r="Q424" s="493"/>
      <c r="R424" s="493"/>
      <c r="S424" s="493"/>
      <c r="T424" s="493"/>
      <c r="U424" s="493"/>
      <c r="V424" s="493"/>
      <c r="W424" s="493"/>
      <c r="X424" s="493"/>
      <c r="Y424" s="493"/>
      <c r="Z424" s="493"/>
      <c r="AA424" s="493"/>
      <c r="AB424" s="493"/>
      <c r="AC424" s="493"/>
      <c r="AD424" s="493"/>
      <c r="AE424" s="493"/>
      <c r="AF424" s="493"/>
      <c r="AG424" s="493"/>
      <c r="AH424" s="493"/>
      <c r="AI424" s="493"/>
      <c r="AJ424" s="493"/>
      <c r="AK424" s="493"/>
      <c r="AL424" s="493"/>
      <c r="AM424" s="493"/>
      <c r="AN424" s="493"/>
      <c r="AO424" s="493"/>
      <c r="AP424" s="493"/>
      <c r="AQ424" s="493"/>
      <c r="AR424" s="493"/>
      <c r="AS424" s="493"/>
      <c r="AT424" s="493"/>
      <c r="AU424" s="493"/>
      <c r="AV424" s="493"/>
      <c r="AW424" s="493"/>
      <c r="AX424" s="493"/>
      <c r="AY424" s="493"/>
      <c r="AZ424" s="493"/>
      <c r="BA424" s="493"/>
      <c r="BB424" s="493"/>
    </row>
    <row collapsed="false" customFormat="false" customHeight="true" hidden="false" ht="12.6" outlineLevel="0" r="425">
      <c r="A425" s="493"/>
      <c r="B425" s="493"/>
      <c r="C425" s="493"/>
      <c r="D425" s="493"/>
      <c r="E425" s="493"/>
      <c r="F425" s="493"/>
      <c r="G425" s="493"/>
      <c r="H425" s="493"/>
      <c r="I425" s="493"/>
      <c r="J425" s="493"/>
      <c r="K425" s="493"/>
      <c r="L425" s="493"/>
      <c r="M425" s="493"/>
      <c r="N425" s="493"/>
      <c r="O425" s="493"/>
      <c r="P425" s="493"/>
      <c r="Q425" s="493"/>
      <c r="R425" s="493"/>
      <c r="S425" s="493"/>
      <c r="T425" s="493"/>
      <c r="U425" s="493"/>
      <c r="V425" s="493"/>
      <c r="W425" s="493"/>
      <c r="X425" s="493"/>
      <c r="Y425" s="493"/>
      <c r="Z425" s="493"/>
      <c r="AA425" s="493"/>
      <c r="AB425" s="493"/>
      <c r="AC425" s="493"/>
      <c r="AD425" s="493"/>
      <c r="AE425" s="493"/>
      <c r="AF425" s="493"/>
      <c r="AG425" s="493"/>
      <c r="AH425" s="493"/>
      <c r="AI425" s="493"/>
      <c r="AJ425" s="493"/>
      <c r="AK425" s="493"/>
      <c r="AL425" s="493"/>
      <c r="AM425" s="493"/>
      <c r="AN425" s="493"/>
      <c r="AO425" s="493"/>
      <c r="AP425" s="493"/>
      <c r="AQ425" s="493"/>
      <c r="AR425" s="493"/>
      <c r="AS425" s="493"/>
      <c r="AT425" s="493"/>
      <c r="AU425" s="493"/>
      <c r="AV425" s="493"/>
      <c r="AW425" s="493"/>
      <c r="AX425" s="493"/>
      <c r="AY425" s="493"/>
      <c r="AZ425" s="493"/>
      <c r="BA425" s="493"/>
      <c r="BB425" s="493"/>
    </row>
    <row collapsed="false" customFormat="false" customHeight="true" hidden="false" ht="12.6" outlineLevel="0" r="426">
      <c r="A426" s="493"/>
      <c r="B426" s="493"/>
      <c r="C426" s="493"/>
      <c r="D426" s="493"/>
      <c r="E426" s="493"/>
      <c r="F426" s="493"/>
      <c r="G426" s="493"/>
      <c r="H426" s="493"/>
      <c r="I426" s="493"/>
      <c r="J426" s="493"/>
      <c r="K426" s="493"/>
      <c r="L426" s="493"/>
      <c r="M426" s="493"/>
      <c r="N426" s="493"/>
      <c r="O426" s="493"/>
      <c r="P426" s="493"/>
      <c r="Q426" s="493"/>
      <c r="R426" s="493"/>
      <c r="S426" s="493"/>
      <c r="T426" s="493"/>
      <c r="U426" s="493"/>
      <c r="V426" s="493"/>
      <c r="W426" s="493"/>
      <c r="X426" s="493"/>
      <c r="Y426" s="493"/>
      <c r="Z426" s="493"/>
      <c r="AA426" s="493"/>
      <c r="AB426" s="493"/>
      <c r="AC426" s="493"/>
      <c r="AD426" s="493"/>
      <c r="AE426" s="493"/>
      <c r="AF426" s="493"/>
      <c r="AG426" s="493"/>
      <c r="AH426" s="493"/>
      <c r="AI426" s="493"/>
      <c r="AJ426" s="493"/>
      <c r="AK426" s="493"/>
      <c r="AL426" s="493"/>
      <c r="AM426" s="493"/>
      <c r="AN426" s="493"/>
      <c r="AO426" s="493"/>
      <c r="AP426" s="493"/>
      <c r="AQ426" s="493"/>
      <c r="AR426" s="493"/>
      <c r="AS426" s="493"/>
      <c r="AT426" s="493"/>
      <c r="AU426" s="493"/>
      <c r="AV426" s="493"/>
      <c r="AW426" s="493"/>
      <c r="AX426" s="493"/>
      <c r="AY426" s="493"/>
      <c r="AZ426" s="493"/>
      <c r="BA426" s="493"/>
      <c r="BB426" s="493"/>
    </row>
    <row collapsed="false" customFormat="false" customHeight="true" hidden="false" ht="12.6" outlineLevel="0" r="427">
      <c r="A427" s="493"/>
      <c r="B427" s="493"/>
      <c r="C427" s="493"/>
      <c r="D427" s="493"/>
      <c r="E427" s="493"/>
      <c r="F427" s="493"/>
      <c r="G427" s="493"/>
      <c r="H427" s="493"/>
      <c r="I427" s="493"/>
      <c r="J427" s="493"/>
      <c r="K427" s="493"/>
      <c r="L427" s="493"/>
      <c r="M427" s="493"/>
      <c r="N427" s="493"/>
      <c r="O427" s="493"/>
      <c r="P427" s="493"/>
      <c r="Q427" s="493"/>
      <c r="R427" s="493"/>
      <c r="S427" s="493"/>
      <c r="T427" s="493"/>
      <c r="U427" s="493"/>
      <c r="V427" s="493"/>
      <c r="W427" s="493"/>
      <c r="X427" s="493"/>
      <c r="Y427" s="493"/>
      <c r="Z427" s="493"/>
      <c r="AA427" s="493"/>
      <c r="AB427" s="493"/>
      <c r="AC427" s="493"/>
      <c r="AD427" s="493"/>
      <c r="AE427" s="493"/>
      <c r="AF427" s="493"/>
      <c r="AG427" s="493"/>
      <c r="AH427" s="493"/>
      <c r="AI427" s="493"/>
      <c r="AJ427" s="493"/>
      <c r="AK427" s="493"/>
      <c r="AL427" s="493"/>
      <c r="AM427" s="493"/>
      <c r="AN427" s="493"/>
      <c r="AO427" s="493"/>
      <c r="AP427" s="493"/>
      <c r="AQ427" s="493"/>
      <c r="AR427" s="493"/>
      <c r="AS427" s="493"/>
      <c r="AT427" s="493"/>
      <c r="AU427" s="493"/>
      <c r="AV427" s="493"/>
      <c r="AW427" s="493"/>
      <c r="AX427" s="493"/>
      <c r="AY427" s="493"/>
      <c r="AZ427" s="493"/>
      <c r="BA427" s="493"/>
      <c r="BB427" s="493"/>
    </row>
    <row collapsed="false" customFormat="false" customHeight="true" hidden="false" ht="12.6" outlineLevel="0" r="428">
      <c r="A428" s="493"/>
      <c r="B428" s="493"/>
      <c r="C428" s="493"/>
      <c r="D428" s="493"/>
      <c r="E428" s="493"/>
      <c r="F428" s="493"/>
      <c r="G428" s="493"/>
      <c r="H428" s="493"/>
      <c r="I428" s="493"/>
      <c r="J428" s="493"/>
      <c r="K428" s="493"/>
      <c r="L428" s="493"/>
      <c r="M428" s="493"/>
      <c r="N428" s="493"/>
      <c r="O428" s="493"/>
      <c r="P428" s="493"/>
      <c r="Q428" s="493"/>
      <c r="R428" s="493"/>
      <c r="S428" s="493"/>
      <c r="T428" s="493"/>
      <c r="U428" s="493"/>
      <c r="V428" s="493"/>
      <c r="W428" s="493"/>
      <c r="X428" s="493"/>
      <c r="Y428" s="493"/>
      <c r="Z428" s="493"/>
      <c r="AA428" s="493"/>
      <c r="AB428" s="493"/>
      <c r="AC428" s="493"/>
      <c r="AD428" s="493"/>
      <c r="AE428" s="493"/>
      <c r="AF428" s="493"/>
      <c r="AG428" s="493"/>
      <c r="AH428" s="493"/>
      <c r="AI428" s="493"/>
      <c r="AJ428" s="493"/>
      <c r="AK428" s="493"/>
      <c r="AL428" s="493"/>
      <c r="AM428" s="493"/>
      <c r="AN428" s="493"/>
      <c r="AO428" s="493"/>
      <c r="AP428" s="493"/>
      <c r="AQ428" s="493"/>
      <c r="AR428" s="493"/>
      <c r="AS428" s="493"/>
      <c r="AT428" s="493"/>
      <c r="AU428" s="493"/>
      <c r="AV428" s="493"/>
      <c r="AW428" s="493"/>
      <c r="AX428" s="493"/>
      <c r="AY428" s="493"/>
      <c r="AZ428" s="493"/>
      <c r="BA428" s="493"/>
      <c r="BB428" s="493"/>
    </row>
    <row collapsed="false" customFormat="false" customHeight="true" hidden="false" ht="12.6" outlineLevel="0" r="429">
      <c r="A429" s="493"/>
      <c r="B429" s="493"/>
      <c r="C429" s="493"/>
      <c r="D429" s="493"/>
      <c r="E429" s="493"/>
      <c r="F429" s="493"/>
      <c r="G429" s="493"/>
      <c r="H429" s="493"/>
      <c r="I429" s="493"/>
      <c r="J429" s="493"/>
      <c r="K429" s="493"/>
      <c r="L429" s="493"/>
      <c r="M429" s="493"/>
      <c r="N429" s="493"/>
      <c r="O429" s="493"/>
      <c r="P429" s="493"/>
      <c r="Q429" s="493"/>
      <c r="R429" s="493"/>
      <c r="S429" s="493"/>
      <c r="T429" s="493"/>
      <c r="U429" s="493"/>
      <c r="V429" s="493"/>
      <c r="W429" s="493"/>
      <c r="X429" s="493"/>
      <c r="Y429" s="493"/>
      <c r="Z429" s="493"/>
      <c r="AA429" s="493"/>
      <c r="AB429" s="493"/>
      <c r="AC429" s="493"/>
      <c r="AD429" s="493"/>
      <c r="AE429" s="493"/>
      <c r="AF429" s="493"/>
      <c r="AG429" s="493"/>
      <c r="AH429" s="493"/>
      <c r="AI429" s="493"/>
      <c r="AJ429" s="493"/>
      <c r="AK429" s="493"/>
      <c r="AL429" s="493"/>
      <c r="AM429" s="493"/>
      <c r="AN429" s="493"/>
      <c r="AO429" s="493"/>
      <c r="AP429" s="493"/>
      <c r="AQ429" s="493"/>
      <c r="AR429" s="493"/>
      <c r="AS429" s="493"/>
      <c r="AT429" s="493"/>
      <c r="AU429" s="493"/>
      <c r="AV429" s="493"/>
      <c r="AW429" s="493"/>
      <c r="AX429" s="493"/>
      <c r="AY429" s="493"/>
      <c r="AZ429" s="493"/>
      <c r="BA429" s="493"/>
      <c r="BB429" s="493"/>
    </row>
    <row collapsed="false" customFormat="false" customHeight="true" hidden="false" ht="12.6" outlineLevel="0" r="430">
      <c r="A430" s="493"/>
      <c r="B430" s="493"/>
      <c r="C430" s="493"/>
      <c r="D430" s="493"/>
      <c r="E430" s="493"/>
      <c r="F430" s="493"/>
      <c r="G430" s="493"/>
      <c r="H430" s="493"/>
      <c r="I430" s="493"/>
      <c r="J430" s="493"/>
      <c r="K430" s="493"/>
      <c r="L430" s="493"/>
      <c r="M430" s="493"/>
      <c r="N430" s="493"/>
      <c r="O430" s="493"/>
      <c r="P430" s="493"/>
      <c r="Q430" s="493"/>
      <c r="R430" s="493"/>
      <c r="S430" s="493"/>
      <c r="T430" s="493"/>
      <c r="U430" s="493"/>
      <c r="V430" s="493"/>
      <c r="W430" s="493"/>
      <c r="X430" s="493"/>
      <c r="Y430" s="493"/>
      <c r="Z430" s="493"/>
      <c r="AA430" s="493"/>
      <c r="AB430" s="493"/>
      <c r="AC430" s="493"/>
      <c r="AD430" s="493"/>
      <c r="AE430" s="493"/>
      <c r="AF430" s="493"/>
      <c r="AG430" s="493"/>
      <c r="AH430" s="493"/>
      <c r="AI430" s="493"/>
      <c r="AJ430" s="493"/>
      <c r="AK430" s="493"/>
      <c r="AL430" s="493"/>
      <c r="AM430" s="493"/>
      <c r="AN430" s="493"/>
      <c r="AO430" s="493"/>
      <c r="AP430" s="493"/>
      <c r="AQ430" s="493"/>
      <c r="AR430" s="493"/>
      <c r="AS430" s="493"/>
      <c r="AT430" s="493"/>
      <c r="AU430" s="493"/>
      <c r="AV430" s="493"/>
      <c r="AW430" s="493"/>
      <c r="AX430" s="493"/>
      <c r="AY430" s="493"/>
      <c r="AZ430" s="493"/>
      <c r="BA430" s="493"/>
      <c r="BB430" s="493"/>
    </row>
    <row collapsed="false" customFormat="false" customHeight="true" hidden="false" ht="12.6" outlineLevel="0" r="431">
      <c r="A431" s="425" t="s">
        <v>598</v>
      </c>
    </row>
    <row collapsed="false" customFormat="true" customHeight="true" hidden="false" ht="12.6" outlineLevel="0" r="432" s="408">
      <c r="A432" s="427"/>
      <c r="B432" s="427"/>
      <c r="C432" s="427"/>
      <c r="D432" s="427"/>
      <c r="E432" s="427"/>
      <c r="F432" s="427"/>
      <c r="G432" s="427"/>
      <c r="H432" s="427"/>
      <c r="I432" s="427"/>
      <c r="J432" s="427"/>
      <c r="K432" s="427"/>
      <c r="L432" s="427"/>
      <c r="M432" s="427"/>
      <c r="N432" s="427"/>
      <c r="O432" s="427"/>
      <c r="P432" s="427" t="s">
        <v>599</v>
      </c>
      <c r="Q432" s="427"/>
      <c r="R432" s="427"/>
      <c r="S432" s="427"/>
      <c r="T432" s="427"/>
      <c r="U432" s="427"/>
      <c r="V432" s="427"/>
      <c r="W432" s="427"/>
      <c r="X432" s="427"/>
      <c r="Y432" s="427"/>
      <c r="Z432" s="427"/>
      <c r="AA432" s="427"/>
      <c r="AB432" s="427"/>
      <c r="AC432" s="427"/>
      <c r="AD432" s="427"/>
      <c r="AE432" s="427"/>
      <c r="AF432" s="427"/>
      <c r="AG432" s="427"/>
      <c r="AH432" s="427"/>
      <c r="AI432" s="427"/>
      <c r="AJ432" s="427"/>
      <c r="AK432" s="427" t="s">
        <v>600</v>
      </c>
      <c r="AL432" s="427"/>
      <c r="AM432" s="427"/>
      <c r="AN432" s="427"/>
      <c r="AO432" s="427"/>
      <c r="AP432" s="427"/>
      <c r="AQ432" s="427"/>
      <c r="AR432" s="427" t="s">
        <v>536</v>
      </c>
      <c r="AS432" s="427"/>
      <c r="AT432" s="427"/>
      <c r="AU432" s="427"/>
      <c r="AV432" s="427"/>
      <c r="AW432" s="427"/>
      <c r="AX432" s="427"/>
      <c r="AY432" s="427"/>
      <c r="AZ432" s="427"/>
      <c r="BA432" s="427"/>
      <c r="BB432" s="427"/>
    </row>
    <row collapsed="false" customFormat="false" customHeight="true" hidden="false" ht="12.6" outlineLevel="0" r="433">
      <c r="A433" s="459"/>
      <c r="B433" s="459"/>
      <c r="C433" s="459"/>
      <c r="D433" s="459"/>
      <c r="E433" s="459"/>
      <c r="F433" s="459"/>
      <c r="G433" s="459"/>
      <c r="H433" s="459"/>
      <c r="I433" s="459"/>
      <c r="J433" s="459"/>
      <c r="K433" s="459"/>
      <c r="L433" s="459"/>
      <c r="M433" s="459"/>
      <c r="N433" s="459"/>
      <c r="O433" s="459"/>
      <c r="P433" s="459" t="s">
        <v>601</v>
      </c>
      <c r="Q433" s="459"/>
      <c r="R433" s="459"/>
      <c r="S433" s="459"/>
      <c r="T433" s="459"/>
      <c r="U433" s="459"/>
      <c r="V433" s="459"/>
      <c r="W433" s="459" t="s">
        <v>602</v>
      </c>
      <c r="X433" s="459"/>
      <c r="Y433" s="459"/>
      <c r="Z433" s="459"/>
      <c r="AA433" s="459"/>
      <c r="AB433" s="459"/>
      <c r="AC433" s="459"/>
      <c r="AD433" s="459" t="s">
        <v>603</v>
      </c>
      <c r="AE433" s="459"/>
      <c r="AF433" s="459"/>
      <c r="AG433" s="459"/>
      <c r="AH433" s="459"/>
      <c r="AI433" s="459"/>
      <c r="AJ433" s="459"/>
      <c r="AK433" s="459" t="s">
        <v>604</v>
      </c>
      <c r="AL433" s="459"/>
      <c r="AM433" s="459"/>
      <c r="AN433" s="459"/>
      <c r="AO433" s="459"/>
      <c r="AP433" s="459"/>
      <c r="AQ433" s="459"/>
      <c r="AR433" s="459" t="s">
        <v>605</v>
      </c>
      <c r="AS433" s="459"/>
      <c r="AT433" s="459"/>
      <c r="AU433" s="459"/>
      <c r="AV433" s="459"/>
      <c r="AW433" s="459"/>
      <c r="AX433" s="459"/>
      <c r="AY433" s="459"/>
      <c r="AZ433" s="459"/>
      <c r="BA433" s="459"/>
      <c r="BB433" s="459"/>
    </row>
    <row collapsed="false" customFormat="false" customHeight="true" hidden="false" ht="12.6" outlineLevel="0" r="434">
      <c r="A434" s="459" t="s">
        <v>606</v>
      </c>
      <c r="B434" s="459"/>
      <c r="C434" s="459"/>
      <c r="D434" s="459"/>
      <c r="E434" s="459"/>
      <c r="F434" s="459"/>
      <c r="G434" s="459"/>
      <c r="H434" s="459"/>
      <c r="I434" s="459"/>
      <c r="J434" s="459"/>
      <c r="K434" s="459"/>
      <c r="L434" s="459" t="s">
        <v>607</v>
      </c>
      <c r="M434" s="459"/>
      <c r="N434" s="459"/>
      <c r="O434" s="459"/>
      <c r="P434" s="459" t="s">
        <v>538</v>
      </c>
      <c r="Q434" s="459"/>
      <c r="R434" s="459"/>
      <c r="S434" s="459"/>
      <c r="T434" s="459"/>
      <c r="U434" s="459"/>
      <c r="V434" s="459"/>
      <c r="W434" s="459" t="s">
        <v>608</v>
      </c>
      <c r="X434" s="459"/>
      <c r="Y434" s="459"/>
      <c r="Z434" s="459"/>
      <c r="AA434" s="459"/>
      <c r="AB434" s="459"/>
      <c r="AC434" s="459"/>
      <c r="AD434" s="459" t="s">
        <v>608</v>
      </c>
      <c r="AE434" s="459"/>
      <c r="AF434" s="459"/>
      <c r="AG434" s="459"/>
      <c r="AH434" s="459"/>
      <c r="AI434" s="459"/>
      <c r="AJ434" s="459"/>
      <c r="AK434" s="459" t="s">
        <v>609</v>
      </c>
      <c r="AL434" s="459"/>
      <c r="AM434" s="459"/>
      <c r="AN434" s="459"/>
      <c r="AO434" s="459"/>
      <c r="AP434" s="459"/>
      <c r="AQ434" s="459"/>
      <c r="AR434" s="459" t="s">
        <v>610</v>
      </c>
      <c r="AS434" s="459"/>
      <c r="AT434" s="459"/>
      <c r="AU434" s="459"/>
      <c r="AV434" s="459"/>
      <c r="AW434" s="459"/>
      <c r="AX434" s="459"/>
      <c r="AY434" s="459"/>
      <c r="AZ434" s="459"/>
      <c r="BA434" s="459"/>
      <c r="BB434" s="459"/>
    </row>
    <row collapsed="false" customFormat="false" customHeight="true" hidden="false" ht="12.6" outlineLevel="0" r="435">
      <c r="A435" s="459" t="s">
        <v>611</v>
      </c>
      <c r="B435" s="459"/>
      <c r="C435" s="459"/>
      <c r="D435" s="459"/>
      <c r="E435" s="459"/>
      <c r="F435" s="459"/>
      <c r="G435" s="459"/>
      <c r="H435" s="459"/>
      <c r="I435" s="459"/>
      <c r="J435" s="459"/>
      <c r="K435" s="459"/>
      <c r="L435" s="459" t="s">
        <v>612</v>
      </c>
      <c r="M435" s="459"/>
      <c r="N435" s="459"/>
      <c r="O435" s="459"/>
      <c r="P435" s="459" t="s">
        <v>539</v>
      </c>
      <c r="Q435" s="459"/>
      <c r="R435" s="459"/>
      <c r="S435" s="459"/>
      <c r="T435" s="459"/>
      <c r="U435" s="459"/>
      <c r="V435" s="459"/>
      <c r="W435" s="459"/>
      <c r="X435" s="459"/>
      <c r="Y435" s="459"/>
      <c r="Z435" s="459"/>
      <c r="AA435" s="459"/>
      <c r="AB435" s="459"/>
      <c r="AC435" s="459"/>
      <c r="AD435" s="459"/>
      <c r="AE435" s="459"/>
      <c r="AF435" s="459"/>
      <c r="AG435" s="459"/>
      <c r="AH435" s="459"/>
      <c r="AI435" s="459"/>
      <c r="AJ435" s="459"/>
      <c r="AK435" s="459" t="s">
        <v>613</v>
      </c>
      <c r="AL435" s="459"/>
      <c r="AM435" s="459"/>
      <c r="AN435" s="459"/>
      <c r="AO435" s="459"/>
      <c r="AP435" s="459"/>
      <c r="AQ435" s="459"/>
      <c r="AR435" s="459" t="s">
        <v>614</v>
      </c>
      <c r="AS435" s="459"/>
      <c r="AT435" s="459"/>
      <c r="AU435" s="459"/>
      <c r="AV435" s="459"/>
      <c r="AW435" s="459"/>
      <c r="AX435" s="459"/>
      <c r="AY435" s="459"/>
      <c r="AZ435" s="459"/>
      <c r="BA435" s="459"/>
      <c r="BB435" s="459"/>
    </row>
    <row collapsed="false" customFormat="false" customHeight="true" hidden="false" ht="12.6" outlineLevel="0" r="436">
      <c r="A436" s="459"/>
      <c r="B436" s="459"/>
      <c r="C436" s="459"/>
      <c r="D436" s="459"/>
      <c r="E436" s="459"/>
      <c r="F436" s="459"/>
      <c r="G436" s="459"/>
      <c r="H436" s="459"/>
      <c r="I436" s="459"/>
      <c r="J436" s="459"/>
      <c r="K436" s="459"/>
      <c r="L436" s="459"/>
      <c r="M436" s="459"/>
      <c r="N436" s="459"/>
      <c r="O436" s="459"/>
      <c r="P436" s="459"/>
      <c r="Q436" s="459"/>
      <c r="R436" s="459"/>
      <c r="S436" s="459"/>
      <c r="T436" s="459"/>
      <c r="U436" s="459"/>
      <c r="V436" s="459"/>
      <c r="W436" s="459"/>
      <c r="X436" s="459"/>
      <c r="Y436" s="459"/>
      <c r="Z436" s="459"/>
      <c r="AA436" s="459"/>
      <c r="AB436" s="459"/>
      <c r="AC436" s="459"/>
      <c r="AD436" s="459"/>
      <c r="AE436" s="459"/>
      <c r="AF436" s="459"/>
      <c r="AG436" s="459"/>
      <c r="AH436" s="459"/>
      <c r="AI436" s="459"/>
      <c r="AJ436" s="459"/>
      <c r="AK436" s="459" t="s">
        <v>615</v>
      </c>
      <c r="AL436" s="459"/>
      <c r="AM436" s="459"/>
      <c r="AN436" s="459"/>
      <c r="AO436" s="459"/>
      <c r="AP436" s="459"/>
      <c r="AQ436" s="459"/>
      <c r="AR436" s="459" t="s">
        <v>539</v>
      </c>
      <c r="AS436" s="459"/>
      <c r="AT436" s="459"/>
      <c r="AU436" s="459"/>
      <c r="AV436" s="459"/>
      <c r="AW436" s="459"/>
      <c r="AX436" s="459"/>
      <c r="AY436" s="459"/>
      <c r="AZ436" s="459"/>
      <c r="BA436" s="459"/>
      <c r="BB436" s="459"/>
    </row>
    <row collapsed="false" customFormat="false" customHeight="true" hidden="false" ht="12.6" outlineLevel="0" r="437">
      <c r="A437" s="428" t="s">
        <v>475</v>
      </c>
      <c r="B437" s="428"/>
      <c r="C437" s="428"/>
      <c r="D437" s="428"/>
      <c r="E437" s="428"/>
      <c r="F437" s="428"/>
      <c r="G437" s="428"/>
      <c r="H437" s="428"/>
      <c r="I437" s="428"/>
      <c r="J437" s="428"/>
      <c r="K437" s="428"/>
      <c r="L437" s="428" t="s">
        <v>476</v>
      </c>
      <c r="M437" s="428"/>
      <c r="N437" s="428"/>
      <c r="O437" s="428"/>
      <c r="P437" s="428" t="s">
        <v>477</v>
      </c>
      <c r="Q437" s="428"/>
      <c r="R437" s="428"/>
      <c r="S437" s="428"/>
      <c r="T437" s="428"/>
      <c r="U437" s="428"/>
      <c r="V437" s="428"/>
      <c r="W437" s="428" t="s">
        <v>478</v>
      </c>
      <c r="X437" s="428"/>
      <c r="Y437" s="428"/>
      <c r="Z437" s="428"/>
      <c r="AA437" s="428"/>
      <c r="AB437" s="428"/>
      <c r="AC437" s="428"/>
      <c r="AD437" s="428" t="s">
        <v>479</v>
      </c>
      <c r="AE437" s="428"/>
      <c r="AF437" s="428"/>
      <c r="AG437" s="428"/>
      <c r="AH437" s="428"/>
      <c r="AI437" s="428"/>
      <c r="AJ437" s="428"/>
      <c r="AK437" s="428" t="s">
        <v>480</v>
      </c>
      <c r="AL437" s="428"/>
      <c r="AM437" s="428"/>
      <c r="AN437" s="428"/>
      <c r="AO437" s="428"/>
      <c r="AP437" s="428"/>
      <c r="AQ437" s="428"/>
      <c r="AR437" s="428" t="s">
        <v>481</v>
      </c>
      <c r="AS437" s="428"/>
      <c r="AT437" s="428"/>
      <c r="AU437" s="428"/>
      <c r="AV437" s="428"/>
      <c r="AW437" s="428"/>
      <c r="AX437" s="428"/>
      <c r="AY437" s="428"/>
      <c r="AZ437" s="428"/>
      <c r="BA437" s="428"/>
      <c r="BB437" s="428"/>
    </row>
    <row collapsed="false" customFormat="false" customHeight="true" hidden="false" ht="12.6" outlineLevel="0" r="438">
      <c r="A438" s="533" t="s">
        <v>616</v>
      </c>
      <c r="B438" s="533"/>
      <c r="C438" s="533"/>
      <c r="D438" s="533"/>
      <c r="E438" s="533"/>
      <c r="F438" s="533"/>
      <c r="G438" s="533"/>
      <c r="H438" s="533"/>
      <c r="I438" s="533"/>
      <c r="J438" s="533"/>
      <c r="K438" s="533"/>
      <c r="L438" s="531"/>
      <c r="M438" s="531"/>
      <c r="N438" s="531"/>
      <c r="O438" s="531"/>
      <c r="P438" s="433"/>
      <c r="Q438" s="433"/>
      <c r="R438" s="433"/>
      <c r="S438" s="433"/>
      <c r="T438" s="433"/>
      <c r="U438" s="433"/>
      <c r="V438" s="433"/>
      <c r="W438" s="433"/>
      <c r="X438" s="433"/>
      <c r="Y438" s="433"/>
      <c r="Z438" s="433"/>
      <c r="AA438" s="433"/>
      <c r="AB438" s="433"/>
      <c r="AC438" s="433"/>
      <c r="AD438" s="433"/>
      <c r="AE438" s="433"/>
      <c r="AF438" s="433"/>
      <c r="AG438" s="433"/>
      <c r="AH438" s="433"/>
      <c r="AI438" s="433"/>
      <c r="AJ438" s="433"/>
      <c r="AK438" s="433"/>
      <c r="AL438" s="433"/>
      <c r="AM438" s="433"/>
      <c r="AN438" s="433"/>
      <c r="AO438" s="433"/>
      <c r="AP438" s="433"/>
      <c r="AQ438" s="433"/>
      <c r="AR438" s="433"/>
      <c r="AS438" s="433"/>
      <c r="AT438" s="433"/>
      <c r="AU438" s="433"/>
      <c r="AV438" s="433"/>
      <c r="AW438" s="433"/>
      <c r="AX438" s="433"/>
      <c r="AY438" s="433"/>
      <c r="AZ438" s="433"/>
      <c r="BA438" s="433"/>
      <c r="BB438" s="433"/>
    </row>
    <row collapsed="false" customFormat="false" customHeight="true" hidden="false" ht="12.6" outlineLevel="0" r="439">
      <c r="A439" s="534" t="s">
        <v>617</v>
      </c>
      <c r="B439" s="534"/>
      <c r="C439" s="534"/>
      <c r="D439" s="534"/>
      <c r="E439" s="534"/>
      <c r="F439" s="534"/>
      <c r="G439" s="534"/>
      <c r="H439" s="534"/>
      <c r="I439" s="534"/>
      <c r="J439" s="534"/>
      <c r="K439" s="534"/>
      <c r="L439" s="531"/>
      <c r="M439" s="531"/>
      <c r="N439" s="531"/>
      <c r="O439" s="531"/>
      <c r="P439" s="433"/>
      <c r="Q439" s="433"/>
      <c r="R439" s="433"/>
      <c r="S439" s="433"/>
      <c r="T439" s="433"/>
      <c r="U439" s="433"/>
      <c r="V439" s="433"/>
      <c r="W439" s="433"/>
      <c r="X439" s="433"/>
      <c r="Y439" s="433"/>
      <c r="Z439" s="433"/>
      <c r="AA439" s="433"/>
      <c r="AB439" s="433"/>
      <c r="AC439" s="433"/>
      <c r="AD439" s="433"/>
      <c r="AE439" s="433"/>
      <c r="AF439" s="433"/>
      <c r="AG439" s="433"/>
      <c r="AH439" s="433"/>
      <c r="AI439" s="433"/>
      <c r="AJ439" s="433"/>
      <c r="AK439" s="433"/>
      <c r="AL439" s="433"/>
      <c r="AM439" s="433"/>
      <c r="AN439" s="433"/>
      <c r="AO439" s="433"/>
      <c r="AP439" s="433"/>
      <c r="AQ439" s="433"/>
      <c r="AR439" s="433"/>
      <c r="AS439" s="433"/>
      <c r="AT439" s="433"/>
      <c r="AU439" s="433"/>
      <c r="AV439" s="433"/>
      <c r="AW439" s="433"/>
      <c r="AX439" s="433"/>
      <c r="AY439" s="433"/>
      <c r="AZ439" s="433"/>
      <c r="BA439" s="433"/>
      <c r="BB439" s="433"/>
    </row>
    <row collapsed="false" customFormat="false" customHeight="true" hidden="false" ht="12.6" outlineLevel="0" r="440">
      <c r="A440" s="533" t="s">
        <v>618</v>
      </c>
      <c r="B440" s="533"/>
      <c r="C440" s="533"/>
      <c r="D440" s="533"/>
      <c r="E440" s="533"/>
      <c r="F440" s="533"/>
      <c r="G440" s="533"/>
      <c r="H440" s="533"/>
      <c r="I440" s="533"/>
      <c r="J440" s="533"/>
      <c r="K440" s="533"/>
      <c r="L440" s="531"/>
      <c r="M440" s="531"/>
      <c r="N440" s="531"/>
      <c r="O440" s="531"/>
      <c r="P440" s="433"/>
      <c r="Q440" s="433"/>
      <c r="R440" s="433"/>
      <c r="S440" s="433"/>
      <c r="T440" s="433"/>
      <c r="U440" s="433"/>
      <c r="V440" s="433"/>
      <c r="W440" s="433"/>
      <c r="X440" s="433"/>
      <c r="Y440" s="433"/>
      <c r="Z440" s="433"/>
      <c r="AA440" s="433"/>
      <c r="AB440" s="433"/>
      <c r="AC440" s="433"/>
      <c r="AD440" s="433"/>
      <c r="AE440" s="433"/>
      <c r="AF440" s="433"/>
      <c r="AG440" s="433"/>
      <c r="AH440" s="433"/>
      <c r="AI440" s="433"/>
      <c r="AJ440" s="433"/>
      <c r="AK440" s="433"/>
      <c r="AL440" s="433"/>
      <c r="AM440" s="433"/>
      <c r="AN440" s="433"/>
      <c r="AO440" s="433"/>
      <c r="AP440" s="433"/>
      <c r="AQ440" s="433"/>
      <c r="AR440" s="433"/>
      <c r="AS440" s="433"/>
      <c r="AT440" s="433"/>
      <c r="AU440" s="433"/>
      <c r="AV440" s="433"/>
      <c r="AW440" s="433"/>
      <c r="AX440" s="433"/>
      <c r="AY440" s="433"/>
      <c r="AZ440" s="433"/>
      <c r="BA440" s="433"/>
      <c r="BB440" s="433"/>
    </row>
    <row collapsed="false" customFormat="false" customHeight="true" hidden="false" ht="12.6" outlineLevel="0" r="441">
      <c r="A441" s="535" t="s">
        <v>619</v>
      </c>
      <c r="B441" s="535"/>
      <c r="C441" s="535"/>
      <c r="D441" s="535"/>
      <c r="E441" s="535"/>
      <c r="F441" s="535"/>
      <c r="G441" s="535"/>
      <c r="H441" s="535"/>
      <c r="I441" s="535"/>
      <c r="J441" s="535"/>
      <c r="K441" s="535"/>
      <c r="L441" s="531"/>
      <c r="M441" s="531"/>
      <c r="N441" s="531"/>
      <c r="O441" s="531"/>
      <c r="P441" s="433"/>
      <c r="Q441" s="433"/>
      <c r="R441" s="433"/>
      <c r="S441" s="433"/>
      <c r="T441" s="433"/>
      <c r="U441" s="433"/>
      <c r="V441" s="433"/>
      <c r="W441" s="433"/>
      <c r="X441" s="433"/>
      <c r="Y441" s="433"/>
      <c r="Z441" s="433"/>
      <c r="AA441" s="433"/>
      <c r="AB441" s="433"/>
      <c r="AC441" s="433"/>
      <c r="AD441" s="433"/>
      <c r="AE441" s="433"/>
      <c r="AF441" s="433"/>
      <c r="AG441" s="433"/>
      <c r="AH441" s="433"/>
      <c r="AI441" s="433"/>
      <c r="AJ441" s="433"/>
      <c r="AK441" s="433"/>
      <c r="AL441" s="433"/>
      <c r="AM441" s="433"/>
      <c r="AN441" s="433"/>
      <c r="AO441" s="433"/>
      <c r="AP441" s="433"/>
      <c r="AQ441" s="433"/>
      <c r="AR441" s="433"/>
      <c r="AS441" s="433"/>
      <c r="AT441" s="433"/>
      <c r="AU441" s="433"/>
      <c r="AV441" s="433"/>
      <c r="AW441" s="433"/>
      <c r="AX441" s="433"/>
      <c r="AY441" s="433"/>
      <c r="AZ441" s="433"/>
      <c r="BA441" s="433"/>
      <c r="BB441" s="433"/>
    </row>
    <row collapsed="false" customFormat="false" customHeight="true" hidden="false" ht="12.6" outlineLevel="0" r="442">
      <c r="A442" s="534" t="s">
        <v>620</v>
      </c>
      <c r="B442" s="534"/>
      <c r="C442" s="534"/>
      <c r="D442" s="534"/>
      <c r="E442" s="534"/>
      <c r="F442" s="534"/>
      <c r="G442" s="534"/>
      <c r="H442" s="534"/>
      <c r="I442" s="534"/>
      <c r="J442" s="534"/>
      <c r="K442" s="534"/>
      <c r="L442" s="531"/>
      <c r="M442" s="531"/>
      <c r="N442" s="531"/>
      <c r="O442" s="531"/>
      <c r="P442" s="433"/>
      <c r="Q442" s="433"/>
      <c r="R442" s="433"/>
      <c r="S442" s="433"/>
      <c r="T442" s="433"/>
      <c r="U442" s="433"/>
      <c r="V442" s="433"/>
      <c r="W442" s="433"/>
      <c r="X442" s="433"/>
      <c r="Y442" s="433"/>
      <c r="Z442" s="433"/>
      <c r="AA442" s="433"/>
      <c r="AB442" s="433"/>
      <c r="AC442" s="433"/>
      <c r="AD442" s="433"/>
      <c r="AE442" s="433"/>
      <c r="AF442" s="433"/>
      <c r="AG442" s="433"/>
      <c r="AH442" s="433"/>
      <c r="AI442" s="433"/>
      <c r="AJ442" s="433"/>
      <c r="AK442" s="433"/>
      <c r="AL442" s="433"/>
      <c r="AM442" s="433"/>
      <c r="AN442" s="433"/>
      <c r="AO442" s="433"/>
      <c r="AP442" s="433"/>
      <c r="AQ442" s="433"/>
      <c r="AR442" s="433"/>
      <c r="AS442" s="433"/>
      <c r="AT442" s="433"/>
      <c r="AU442" s="433"/>
      <c r="AV442" s="433"/>
      <c r="AW442" s="433"/>
      <c r="AX442" s="433"/>
      <c r="AY442" s="433"/>
      <c r="AZ442" s="433"/>
      <c r="BA442" s="433"/>
      <c r="BB442" s="433"/>
    </row>
    <row collapsed="false" customFormat="false" customHeight="true" hidden="false" ht="12.6" outlineLevel="0" r="443">
      <c r="A443" s="533" t="s">
        <v>621</v>
      </c>
      <c r="B443" s="533"/>
      <c r="C443" s="533"/>
      <c r="D443" s="533"/>
      <c r="E443" s="533"/>
      <c r="F443" s="533"/>
      <c r="G443" s="533"/>
      <c r="H443" s="533"/>
      <c r="I443" s="533"/>
      <c r="J443" s="533"/>
      <c r="K443" s="533"/>
      <c r="L443" s="531"/>
      <c r="M443" s="531"/>
      <c r="N443" s="531"/>
      <c r="O443" s="531"/>
      <c r="P443" s="433"/>
      <c r="Q443" s="433"/>
      <c r="R443" s="433"/>
      <c r="S443" s="433"/>
      <c r="T443" s="433"/>
      <c r="U443" s="433"/>
      <c r="V443" s="433"/>
      <c r="W443" s="433"/>
      <c r="X443" s="433"/>
      <c r="Y443" s="433"/>
      <c r="Z443" s="433"/>
      <c r="AA443" s="433"/>
      <c r="AB443" s="433"/>
      <c r="AC443" s="433"/>
      <c r="AD443" s="433"/>
      <c r="AE443" s="433"/>
      <c r="AF443" s="433"/>
      <c r="AG443" s="433"/>
      <c r="AH443" s="433"/>
      <c r="AI443" s="433"/>
      <c r="AJ443" s="433"/>
      <c r="AK443" s="433"/>
      <c r="AL443" s="433"/>
      <c r="AM443" s="433"/>
      <c r="AN443" s="433"/>
      <c r="AO443" s="433"/>
      <c r="AP443" s="433"/>
      <c r="AQ443" s="433"/>
      <c r="AR443" s="433"/>
      <c r="AS443" s="433"/>
      <c r="AT443" s="433"/>
      <c r="AU443" s="433"/>
      <c r="AV443" s="433"/>
      <c r="AW443" s="433"/>
      <c r="AX443" s="433"/>
      <c r="AY443" s="433"/>
      <c r="AZ443" s="433"/>
      <c r="BA443" s="433"/>
      <c r="BB443" s="433"/>
    </row>
    <row collapsed="false" customFormat="false" customHeight="true" hidden="false" ht="12.6" outlineLevel="0" r="444">
      <c r="A444" s="534" t="s">
        <v>622</v>
      </c>
      <c r="B444" s="534"/>
      <c r="C444" s="534"/>
      <c r="D444" s="534"/>
      <c r="E444" s="534"/>
      <c r="F444" s="534"/>
      <c r="G444" s="534"/>
      <c r="H444" s="534"/>
      <c r="I444" s="534"/>
      <c r="J444" s="534"/>
      <c r="K444" s="534"/>
      <c r="L444" s="531"/>
      <c r="M444" s="531"/>
      <c r="N444" s="531"/>
      <c r="O444" s="531"/>
      <c r="P444" s="433"/>
      <c r="Q444" s="433"/>
      <c r="R444" s="433"/>
      <c r="S444" s="433"/>
      <c r="T444" s="433"/>
      <c r="U444" s="433"/>
      <c r="V444" s="433"/>
      <c r="W444" s="433"/>
      <c r="X444" s="433"/>
      <c r="Y444" s="433"/>
      <c r="Z444" s="433"/>
      <c r="AA444" s="433"/>
      <c r="AB444" s="433"/>
      <c r="AC444" s="433"/>
      <c r="AD444" s="433"/>
      <c r="AE444" s="433"/>
      <c r="AF444" s="433"/>
      <c r="AG444" s="433"/>
      <c r="AH444" s="433"/>
      <c r="AI444" s="433"/>
      <c r="AJ444" s="433"/>
      <c r="AK444" s="433"/>
      <c r="AL444" s="433"/>
      <c r="AM444" s="433"/>
      <c r="AN444" s="433"/>
      <c r="AO444" s="433"/>
      <c r="AP444" s="433"/>
      <c r="AQ444" s="433"/>
      <c r="AR444" s="433"/>
      <c r="AS444" s="433"/>
      <c r="AT444" s="433"/>
      <c r="AU444" s="433"/>
      <c r="AV444" s="433"/>
      <c r="AW444" s="433"/>
      <c r="AX444" s="433"/>
      <c r="AY444" s="433"/>
      <c r="AZ444" s="433"/>
      <c r="BA444" s="433"/>
      <c r="BB444" s="433"/>
    </row>
    <row collapsed="false" customFormat="false" customHeight="true" hidden="false" ht="12.6" outlineLevel="0" r="445">
      <c r="A445" s="533" t="s">
        <v>623</v>
      </c>
      <c r="B445" s="533"/>
      <c r="C445" s="533"/>
      <c r="D445" s="533"/>
      <c r="E445" s="533"/>
      <c r="F445" s="533"/>
      <c r="G445" s="533"/>
      <c r="H445" s="533"/>
      <c r="I445" s="533"/>
      <c r="J445" s="533"/>
      <c r="K445" s="533"/>
      <c r="L445" s="531"/>
      <c r="M445" s="531"/>
      <c r="N445" s="531"/>
      <c r="O445" s="531"/>
      <c r="P445" s="433"/>
      <c r="Q445" s="433"/>
      <c r="R445" s="433"/>
      <c r="S445" s="433"/>
      <c r="T445" s="433"/>
      <c r="U445" s="433"/>
      <c r="V445" s="433"/>
      <c r="W445" s="433"/>
      <c r="X445" s="433"/>
      <c r="Y445" s="433"/>
      <c r="Z445" s="433"/>
      <c r="AA445" s="433"/>
      <c r="AB445" s="433"/>
      <c r="AC445" s="433"/>
      <c r="AD445" s="433"/>
      <c r="AE445" s="433"/>
      <c r="AF445" s="433"/>
      <c r="AG445" s="433"/>
      <c r="AH445" s="433"/>
      <c r="AI445" s="433"/>
      <c r="AJ445" s="433"/>
      <c r="AK445" s="433"/>
      <c r="AL445" s="433"/>
      <c r="AM445" s="433"/>
      <c r="AN445" s="433"/>
      <c r="AO445" s="433"/>
      <c r="AP445" s="433"/>
      <c r="AQ445" s="433"/>
      <c r="AR445" s="433"/>
      <c r="AS445" s="433"/>
      <c r="AT445" s="433"/>
      <c r="AU445" s="433"/>
      <c r="AV445" s="433"/>
      <c r="AW445" s="433"/>
      <c r="AX445" s="433"/>
      <c r="AY445" s="433"/>
      <c r="AZ445" s="433"/>
      <c r="BA445" s="433"/>
      <c r="BB445" s="433"/>
    </row>
    <row collapsed="false" customFormat="false" customHeight="true" hidden="false" ht="12.6" outlineLevel="0" r="446">
      <c r="A446" s="534" t="s">
        <v>624</v>
      </c>
      <c r="B446" s="534"/>
      <c r="C446" s="534"/>
      <c r="D446" s="534"/>
      <c r="E446" s="534"/>
      <c r="F446" s="534"/>
      <c r="G446" s="534"/>
      <c r="H446" s="534"/>
      <c r="I446" s="534"/>
      <c r="J446" s="534"/>
      <c r="K446" s="534"/>
      <c r="L446" s="531"/>
      <c r="M446" s="531"/>
      <c r="N446" s="531"/>
      <c r="O446" s="531"/>
      <c r="P446" s="433"/>
      <c r="Q446" s="433"/>
      <c r="R446" s="433"/>
      <c r="S446" s="433"/>
      <c r="T446" s="433"/>
      <c r="U446" s="433"/>
      <c r="V446" s="433"/>
      <c r="W446" s="433"/>
      <c r="X446" s="433"/>
      <c r="Y446" s="433"/>
      <c r="Z446" s="433"/>
      <c r="AA446" s="433"/>
      <c r="AB446" s="433"/>
      <c r="AC446" s="433"/>
      <c r="AD446" s="433"/>
      <c r="AE446" s="433"/>
      <c r="AF446" s="433"/>
      <c r="AG446" s="433"/>
      <c r="AH446" s="433"/>
      <c r="AI446" s="433"/>
      <c r="AJ446" s="433"/>
      <c r="AK446" s="433"/>
      <c r="AL446" s="433"/>
      <c r="AM446" s="433"/>
      <c r="AN446" s="433"/>
      <c r="AO446" s="433"/>
      <c r="AP446" s="433"/>
      <c r="AQ446" s="433"/>
      <c r="AR446" s="433"/>
      <c r="AS446" s="433"/>
      <c r="AT446" s="433"/>
      <c r="AU446" s="433"/>
      <c r="AV446" s="433"/>
      <c r="AW446" s="433"/>
      <c r="AX446" s="433"/>
      <c r="AY446" s="433"/>
      <c r="AZ446" s="433"/>
      <c r="BA446" s="433"/>
      <c r="BB446" s="433"/>
    </row>
    <row collapsed="false" customFormat="false" customHeight="true" hidden="false" ht="12.6" outlineLevel="0" r="447">
      <c r="A447" s="536" t="s">
        <v>625</v>
      </c>
      <c r="B447" s="536"/>
      <c r="C447" s="536"/>
      <c r="D447" s="536"/>
      <c r="E447" s="536"/>
      <c r="F447" s="536"/>
      <c r="G447" s="536"/>
      <c r="H447" s="536"/>
      <c r="I447" s="536"/>
      <c r="J447" s="536"/>
      <c r="K447" s="536"/>
      <c r="L447" s="426" t="s">
        <v>6</v>
      </c>
      <c r="M447" s="426"/>
      <c r="N447" s="426"/>
      <c r="O447" s="426"/>
      <c r="P447" s="433"/>
      <c r="Q447" s="433"/>
      <c r="R447" s="433"/>
      <c r="S447" s="433"/>
      <c r="T447" s="433"/>
      <c r="U447" s="433"/>
      <c r="V447" s="433"/>
      <c r="W447" s="433"/>
      <c r="X447" s="433"/>
      <c r="Y447" s="433"/>
      <c r="Z447" s="433"/>
      <c r="AA447" s="433"/>
      <c r="AB447" s="433"/>
      <c r="AC447" s="433"/>
      <c r="AD447" s="433"/>
      <c r="AE447" s="433"/>
      <c r="AF447" s="433"/>
      <c r="AG447" s="433"/>
      <c r="AH447" s="433"/>
      <c r="AI447" s="433"/>
      <c r="AJ447" s="433"/>
      <c r="AK447" s="433"/>
      <c r="AL447" s="433"/>
      <c r="AM447" s="433"/>
      <c r="AN447" s="433"/>
      <c r="AO447" s="433"/>
      <c r="AP447" s="433"/>
      <c r="AQ447" s="433"/>
      <c r="AR447" s="433"/>
      <c r="AS447" s="433"/>
      <c r="AT447" s="433"/>
      <c r="AU447" s="433"/>
      <c r="AV447" s="433"/>
      <c r="AW447" s="433"/>
      <c r="AX447" s="433"/>
      <c r="AY447" s="433"/>
      <c r="AZ447" s="433"/>
      <c r="BA447" s="433"/>
      <c r="BB447" s="433"/>
    </row>
    <row collapsed="false" customFormat="false" customHeight="true" hidden="false" ht="12.6" outlineLevel="0" r="448">
      <c r="A448" s="537" t="s">
        <v>626</v>
      </c>
      <c r="B448" s="537"/>
      <c r="C448" s="537"/>
      <c r="D448" s="537"/>
      <c r="E448" s="537"/>
      <c r="F448" s="537"/>
      <c r="G448" s="537"/>
      <c r="H448" s="537"/>
      <c r="I448" s="537"/>
      <c r="J448" s="537"/>
      <c r="K448" s="537"/>
      <c r="L448" s="426"/>
      <c r="M448" s="426"/>
      <c r="N448" s="426"/>
      <c r="O448" s="426"/>
      <c r="P448" s="433"/>
      <c r="Q448" s="433"/>
      <c r="R448" s="433"/>
      <c r="S448" s="433"/>
      <c r="T448" s="433"/>
      <c r="U448" s="433"/>
      <c r="V448" s="433"/>
      <c r="W448" s="433"/>
      <c r="X448" s="433"/>
      <c r="Y448" s="433"/>
      <c r="Z448" s="433"/>
      <c r="AA448" s="433"/>
      <c r="AB448" s="433"/>
      <c r="AC448" s="433"/>
      <c r="AD448" s="433"/>
      <c r="AE448" s="433"/>
      <c r="AF448" s="433"/>
      <c r="AG448" s="433"/>
      <c r="AH448" s="433"/>
      <c r="AI448" s="433"/>
      <c r="AJ448" s="433"/>
      <c r="AK448" s="433"/>
      <c r="AL448" s="433"/>
      <c r="AM448" s="433"/>
      <c r="AN448" s="433"/>
      <c r="AO448" s="433"/>
      <c r="AP448" s="433"/>
      <c r="AQ448" s="433"/>
      <c r="AR448" s="433"/>
      <c r="AS448" s="433"/>
      <c r="AT448" s="433"/>
      <c r="AU448" s="433"/>
      <c r="AV448" s="433"/>
      <c r="AW448" s="433"/>
      <c r="AX448" s="433"/>
      <c r="AY448" s="433"/>
      <c r="AZ448" s="433"/>
      <c r="BA448" s="433"/>
      <c r="BB448" s="433"/>
    </row>
    <row collapsed="false" customFormat="false" customHeight="true" hidden="false" ht="12.6" outlineLevel="0" r="449">
      <c r="A449" s="425" t="s">
        <v>627</v>
      </c>
    </row>
    <row collapsed="false" customFormat="false" customHeight="true" hidden="false" ht="12.6" outlineLevel="0" r="450">
      <c r="A450" s="493"/>
      <c r="B450" s="493"/>
      <c r="C450" s="493"/>
      <c r="D450" s="493"/>
      <c r="E450" s="493"/>
      <c r="F450" s="493"/>
      <c r="G450" s="493"/>
      <c r="H450" s="493"/>
      <c r="I450" s="493"/>
      <c r="J450" s="493"/>
      <c r="K450" s="493"/>
      <c r="L450" s="493"/>
      <c r="M450" s="493"/>
      <c r="N450" s="493"/>
      <c r="O450" s="493"/>
      <c r="P450" s="493"/>
      <c r="Q450" s="493"/>
      <c r="R450" s="493"/>
      <c r="S450" s="493"/>
      <c r="T450" s="493"/>
      <c r="U450" s="493"/>
      <c r="V450" s="493"/>
      <c r="W450" s="493"/>
      <c r="X450" s="493"/>
      <c r="Y450" s="493"/>
      <c r="Z450" s="493"/>
      <c r="AA450" s="493"/>
      <c r="AB450" s="493"/>
      <c r="AC450" s="493"/>
      <c r="AD450" s="493"/>
      <c r="AE450" s="493"/>
      <c r="AF450" s="493"/>
      <c r="AG450" s="493"/>
      <c r="AH450" s="493"/>
      <c r="AI450" s="493"/>
      <c r="AJ450" s="493"/>
      <c r="AK450" s="493"/>
      <c r="AL450" s="493"/>
      <c r="AM450" s="493"/>
      <c r="AN450" s="493"/>
      <c r="AO450" s="493"/>
      <c r="AP450" s="493"/>
      <c r="AQ450" s="493"/>
      <c r="AR450" s="493"/>
      <c r="AS450" s="493"/>
      <c r="AT450" s="493"/>
      <c r="AU450" s="493"/>
      <c r="AV450" s="493"/>
      <c r="AW450" s="493"/>
      <c r="AX450" s="493"/>
      <c r="AY450" s="493"/>
      <c r="AZ450" s="493"/>
      <c r="BA450" s="493"/>
      <c r="BB450" s="493"/>
    </row>
    <row collapsed="false" customFormat="false" customHeight="true" hidden="false" ht="12.6" outlineLevel="0" r="451">
      <c r="A451" s="493"/>
      <c r="B451" s="493"/>
      <c r="C451" s="493"/>
      <c r="D451" s="493"/>
      <c r="E451" s="493"/>
      <c r="F451" s="493"/>
      <c r="G451" s="493"/>
      <c r="H451" s="493"/>
      <c r="I451" s="493"/>
      <c r="J451" s="493"/>
      <c r="K451" s="493"/>
      <c r="L451" s="493"/>
      <c r="M451" s="493"/>
      <c r="N451" s="493"/>
      <c r="O451" s="493"/>
      <c r="P451" s="493"/>
      <c r="Q451" s="493"/>
      <c r="R451" s="493"/>
      <c r="S451" s="493"/>
      <c r="T451" s="493"/>
      <c r="U451" s="493"/>
      <c r="V451" s="493"/>
      <c r="W451" s="493"/>
      <c r="X451" s="493"/>
      <c r="Y451" s="493"/>
      <c r="Z451" s="493"/>
      <c r="AA451" s="493"/>
      <c r="AB451" s="493"/>
      <c r="AC451" s="493"/>
      <c r="AD451" s="493"/>
      <c r="AE451" s="493"/>
      <c r="AF451" s="493"/>
      <c r="AG451" s="493"/>
      <c r="AH451" s="493"/>
      <c r="AI451" s="493"/>
      <c r="AJ451" s="493"/>
      <c r="AK451" s="493"/>
      <c r="AL451" s="493"/>
      <c r="AM451" s="493"/>
      <c r="AN451" s="493"/>
      <c r="AO451" s="493"/>
      <c r="AP451" s="493"/>
      <c r="AQ451" s="493"/>
      <c r="AR451" s="493"/>
      <c r="AS451" s="493"/>
      <c r="AT451" s="493"/>
      <c r="AU451" s="493"/>
      <c r="AV451" s="493"/>
      <c r="AW451" s="493"/>
      <c r="AX451" s="493"/>
      <c r="AY451" s="493"/>
      <c r="AZ451" s="493"/>
      <c r="BA451" s="493"/>
      <c r="BB451" s="493"/>
    </row>
    <row collapsed="false" customFormat="false" customHeight="true" hidden="false" ht="12.6" outlineLevel="0" r="452">
      <c r="A452" s="493"/>
      <c r="B452" s="493"/>
      <c r="C452" s="493"/>
      <c r="D452" s="493"/>
      <c r="E452" s="493"/>
      <c r="F452" s="493"/>
      <c r="G452" s="493"/>
      <c r="H452" s="493"/>
      <c r="I452" s="493"/>
      <c r="J452" s="493"/>
      <c r="K452" s="493"/>
      <c r="L452" s="493"/>
      <c r="M452" s="493"/>
      <c r="N452" s="493"/>
      <c r="O452" s="493"/>
      <c r="P452" s="493"/>
      <c r="Q452" s="493"/>
      <c r="R452" s="493"/>
      <c r="S452" s="493"/>
      <c r="T452" s="493"/>
      <c r="U452" s="493"/>
      <c r="V452" s="493"/>
      <c r="W452" s="493"/>
      <c r="X452" s="493"/>
      <c r="Y452" s="493"/>
      <c r="Z452" s="493"/>
      <c r="AA452" s="493"/>
      <c r="AB452" s="493"/>
      <c r="AC452" s="493"/>
      <c r="AD452" s="493"/>
      <c r="AE452" s="493"/>
      <c r="AF452" s="493"/>
      <c r="AG452" s="493"/>
      <c r="AH452" s="493"/>
      <c r="AI452" s="493"/>
      <c r="AJ452" s="493"/>
      <c r="AK452" s="493"/>
      <c r="AL452" s="493"/>
      <c r="AM452" s="493"/>
      <c r="AN452" s="493"/>
      <c r="AO452" s="493"/>
      <c r="AP452" s="493"/>
      <c r="AQ452" s="493"/>
      <c r="AR452" s="493"/>
      <c r="AS452" s="493"/>
      <c r="AT452" s="493"/>
      <c r="AU452" s="493"/>
      <c r="AV452" s="493"/>
      <c r="AW452" s="493"/>
      <c r="AX452" s="493"/>
      <c r="AY452" s="493"/>
      <c r="AZ452" s="493"/>
      <c r="BA452" s="493"/>
      <c r="BB452" s="493"/>
    </row>
    <row collapsed="false" customFormat="false" customHeight="true" hidden="false" ht="12.6" outlineLevel="0" r="453">
      <c r="A453" s="493"/>
      <c r="B453" s="493"/>
      <c r="C453" s="493"/>
      <c r="D453" s="493"/>
      <c r="E453" s="493"/>
      <c r="F453" s="493"/>
      <c r="G453" s="493"/>
      <c r="H453" s="493"/>
      <c r="I453" s="493"/>
      <c r="J453" s="493"/>
      <c r="K453" s="493"/>
      <c r="L453" s="493"/>
      <c r="M453" s="493"/>
      <c r="N453" s="493"/>
      <c r="O453" s="493"/>
      <c r="P453" s="493"/>
      <c r="Q453" s="493"/>
      <c r="R453" s="493"/>
      <c r="S453" s="493"/>
      <c r="T453" s="493"/>
      <c r="U453" s="493"/>
      <c r="V453" s="493"/>
      <c r="W453" s="493"/>
      <c r="X453" s="493"/>
      <c r="Y453" s="493"/>
      <c r="Z453" s="493"/>
      <c r="AA453" s="493"/>
      <c r="AB453" s="493"/>
      <c r="AC453" s="493"/>
      <c r="AD453" s="493"/>
      <c r="AE453" s="493"/>
      <c r="AF453" s="493"/>
      <c r="AG453" s="493"/>
      <c r="AH453" s="493"/>
      <c r="AI453" s="493"/>
      <c r="AJ453" s="493"/>
      <c r="AK453" s="493"/>
      <c r="AL453" s="493"/>
      <c r="AM453" s="493"/>
      <c r="AN453" s="493"/>
      <c r="AO453" s="493"/>
      <c r="AP453" s="493"/>
      <c r="AQ453" s="493"/>
      <c r="AR453" s="493"/>
      <c r="AS453" s="493"/>
      <c r="AT453" s="493"/>
      <c r="AU453" s="493"/>
      <c r="AV453" s="493"/>
      <c r="AW453" s="493"/>
      <c r="AX453" s="493"/>
      <c r="AY453" s="493"/>
      <c r="AZ453" s="493"/>
      <c r="BA453" s="493"/>
      <c r="BB453" s="493"/>
    </row>
    <row collapsed="false" customFormat="false" customHeight="true" hidden="false" ht="12.6" outlineLevel="0" r="454">
      <c r="A454" s="408" t="s">
        <v>50</v>
      </c>
    </row>
    <row collapsed="false" customFormat="false" customHeight="true" hidden="false" ht="12.6" outlineLevel="0" r="455">
      <c r="A455" s="408" t="s">
        <v>420</v>
      </c>
      <c r="B455" s="409"/>
      <c r="C455" s="410" t="str">
        <f aca="false">$C$2</f>
        <v>Agro-eko Lovinobaňa, s.r.o.</v>
      </c>
      <c r="D455" s="410"/>
      <c r="E455" s="410"/>
      <c r="F455" s="410"/>
      <c r="G455" s="410"/>
      <c r="H455" s="410"/>
      <c r="I455" s="410"/>
      <c r="J455" s="410"/>
      <c r="K455" s="410"/>
      <c r="L455" s="410"/>
      <c r="M455" s="410"/>
      <c r="N455" s="410"/>
      <c r="O455" s="410"/>
      <c r="P455" s="410"/>
      <c r="Q455" s="410"/>
      <c r="R455" s="410"/>
      <c r="S455" s="410"/>
      <c r="T455" s="410"/>
      <c r="U455" s="410"/>
      <c r="V455" s="410"/>
      <c r="W455" s="410"/>
      <c r="X455" s="410"/>
      <c r="Y455" s="410"/>
      <c r="Z455" s="410"/>
      <c r="AB455" s="89" t="s">
        <v>28</v>
      </c>
      <c r="AD455" s="411" t="n">
        <f aca="false">$AD$2</f>
        <v>43979971</v>
      </c>
      <c r="AE455" s="411"/>
      <c r="AF455" s="411"/>
      <c r="AG455" s="411"/>
      <c r="AH455" s="411"/>
      <c r="AI455" s="411"/>
      <c r="AJ455" s="411"/>
      <c r="AK455" s="411"/>
      <c r="AL455" s="89" t="s">
        <v>29</v>
      </c>
      <c r="AN455" s="412" t="str">
        <f aca="false">$AN$2</f>
        <v>2022534844</v>
      </c>
      <c r="AO455" s="412"/>
      <c r="AP455" s="412"/>
      <c r="AQ455" s="412"/>
      <c r="AR455" s="412"/>
      <c r="AS455" s="412"/>
      <c r="AT455" s="412"/>
      <c r="AU455" s="412"/>
      <c r="AV455" s="412"/>
      <c r="AW455" s="412"/>
      <c r="AX455" s="412"/>
      <c r="AY455" s="412"/>
      <c r="AZ455" s="412"/>
      <c r="BA455" s="412"/>
      <c r="BB455" s="412"/>
    </row>
    <row collapsed="false" customFormat="false" customHeight="true" hidden="false" ht="12.6" outlineLevel="0" r="456">
      <c r="A456" s="425"/>
    </row>
    <row collapsed="false" customFormat="false" customHeight="true" hidden="false" ht="12.6" outlineLevel="0" r="457">
      <c r="A457" s="425" t="s">
        <v>628</v>
      </c>
    </row>
    <row collapsed="false" customFormat="false" customHeight="true" hidden="false" ht="12.6" outlineLevel="0" r="458">
      <c r="A458" s="454"/>
      <c r="B458" s="455"/>
      <c r="C458" s="455"/>
      <c r="D458" s="455"/>
      <c r="E458" s="455"/>
      <c r="F458" s="455"/>
      <c r="G458" s="455"/>
      <c r="H458" s="455"/>
      <c r="I458" s="455"/>
      <c r="J458" s="455"/>
      <c r="K458" s="455"/>
      <c r="L458" s="455"/>
      <c r="M458" s="495"/>
      <c r="N458" s="454"/>
      <c r="O458" s="455"/>
      <c r="P458" s="455"/>
      <c r="Q458" s="455"/>
      <c r="R458" s="455"/>
      <c r="S458" s="495"/>
      <c r="T458" s="454"/>
      <c r="U458" s="455"/>
      <c r="V458" s="455"/>
      <c r="W458" s="455"/>
      <c r="X458" s="455"/>
      <c r="Y458" s="455"/>
      <c r="Z458" s="495"/>
      <c r="AA458" s="454"/>
      <c r="AB458" s="455"/>
      <c r="AC458" s="455"/>
      <c r="AD458" s="455"/>
      <c r="AE458" s="455"/>
      <c r="AF458" s="455"/>
      <c r="AG458" s="495"/>
      <c r="AH458" s="427" t="s">
        <v>600</v>
      </c>
      <c r="AI458" s="427"/>
      <c r="AJ458" s="427"/>
      <c r="AK458" s="427"/>
      <c r="AL458" s="427"/>
      <c r="AM458" s="427"/>
      <c r="AN458" s="427"/>
      <c r="AO458" s="427"/>
      <c r="AP458" s="427"/>
      <c r="AQ458" s="454"/>
      <c r="AR458" s="455"/>
      <c r="AS458" s="455"/>
      <c r="AT458" s="455"/>
      <c r="AU458" s="455"/>
      <c r="AV458" s="455"/>
      <c r="AW458" s="455"/>
      <c r="AX458" s="455"/>
      <c r="AY458" s="455"/>
      <c r="AZ458" s="455"/>
      <c r="BA458" s="455"/>
      <c r="BB458" s="495"/>
    </row>
    <row collapsed="false" customFormat="false" customHeight="true" hidden="false" ht="12.6" outlineLevel="0" r="459">
      <c r="A459" s="458"/>
      <c r="B459" s="414"/>
      <c r="C459" s="414"/>
      <c r="D459" s="414"/>
      <c r="E459" s="414"/>
      <c r="F459" s="414"/>
      <c r="G459" s="414"/>
      <c r="H459" s="414"/>
      <c r="I459" s="414"/>
      <c r="J459" s="414"/>
      <c r="K459" s="414"/>
      <c r="L459" s="414"/>
      <c r="M459" s="496"/>
      <c r="N459" s="459" t="s">
        <v>536</v>
      </c>
      <c r="O459" s="459"/>
      <c r="P459" s="459"/>
      <c r="Q459" s="459"/>
      <c r="R459" s="459"/>
      <c r="S459" s="459"/>
      <c r="T459" s="458"/>
      <c r="U459" s="414"/>
      <c r="V459" s="414"/>
      <c r="W459" s="414"/>
      <c r="X459" s="414"/>
      <c r="Y459" s="414"/>
      <c r="Z459" s="496"/>
      <c r="AA459" s="458"/>
      <c r="AB459" s="414"/>
      <c r="AC459" s="414"/>
      <c r="AD459" s="414"/>
      <c r="AE459" s="414"/>
      <c r="AF459" s="414"/>
      <c r="AG459" s="496"/>
      <c r="AH459" s="459" t="s">
        <v>629</v>
      </c>
      <c r="AI459" s="459"/>
      <c r="AJ459" s="459"/>
      <c r="AK459" s="459"/>
      <c r="AL459" s="459"/>
      <c r="AM459" s="459"/>
      <c r="AN459" s="459"/>
      <c r="AO459" s="459"/>
      <c r="AP459" s="459"/>
      <c r="AQ459" s="459" t="s">
        <v>536</v>
      </c>
      <c r="AR459" s="459"/>
      <c r="AS459" s="459"/>
      <c r="AT459" s="459"/>
      <c r="AU459" s="459"/>
      <c r="AV459" s="459"/>
      <c r="AW459" s="459"/>
      <c r="AX459" s="459"/>
      <c r="AY459" s="459"/>
      <c r="AZ459" s="459"/>
      <c r="BA459" s="459"/>
      <c r="BB459" s="459"/>
    </row>
    <row collapsed="false" customFormat="false" customHeight="true" hidden="false" ht="12.6" outlineLevel="0" r="460">
      <c r="A460" s="459" t="s">
        <v>630</v>
      </c>
      <c r="B460" s="459"/>
      <c r="C460" s="459"/>
      <c r="D460" s="459"/>
      <c r="E460" s="459"/>
      <c r="F460" s="459"/>
      <c r="G460" s="459"/>
      <c r="H460" s="459"/>
      <c r="I460" s="459"/>
      <c r="J460" s="459"/>
      <c r="K460" s="459"/>
      <c r="L460" s="459"/>
      <c r="M460" s="459"/>
      <c r="N460" s="459" t="s">
        <v>537</v>
      </c>
      <c r="O460" s="459"/>
      <c r="P460" s="459"/>
      <c r="Q460" s="459"/>
      <c r="R460" s="459"/>
      <c r="S460" s="459"/>
      <c r="T460" s="459" t="s">
        <v>602</v>
      </c>
      <c r="U460" s="459"/>
      <c r="V460" s="459"/>
      <c r="W460" s="459"/>
      <c r="X460" s="459"/>
      <c r="Y460" s="459"/>
      <c r="Z460" s="459"/>
      <c r="AA460" s="459" t="s">
        <v>603</v>
      </c>
      <c r="AB460" s="459"/>
      <c r="AC460" s="459"/>
      <c r="AD460" s="459"/>
      <c r="AE460" s="459"/>
      <c r="AF460" s="459"/>
      <c r="AG460" s="459"/>
      <c r="AH460" s="459" t="s">
        <v>631</v>
      </c>
      <c r="AI460" s="459"/>
      <c r="AJ460" s="459"/>
      <c r="AK460" s="459"/>
      <c r="AL460" s="459"/>
      <c r="AM460" s="459"/>
      <c r="AN460" s="459"/>
      <c r="AO460" s="459"/>
      <c r="AP460" s="459"/>
      <c r="AQ460" s="459" t="s">
        <v>605</v>
      </c>
      <c r="AR460" s="459"/>
      <c r="AS460" s="459"/>
      <c r="AT460" s="459"/>
      <c r="AU460" s="459"/>
      <c r="AV460" s="459"/>
      <c r="AW460" s="459"/>
      <c r="AX460" s="459"/>
      <c r="AY460" s="459"/>
      <c r="AZ460" s="459"/>
      <c r="BA460" s="459"/>
      <c r="BB460" s="459"/>
    </row>
    <row collapsed="false" customFormat="false" customHeight="true" hidden="false" ht="12.6" outlineLevel="0" r="461">
      <c r="A461" s="458"/>
      <c r="B461" s="414"/>
      <c r="C461" s="414"/>
      <c r="D461" s="414"/>
      <c r="E461" s="414"/>
      <c r="F461" s="414"/>
      <c r="G461" s="414"/>
      <c r="H461" s="414"/>
      <c r="I461" s="414"/>
      <c r="J461" s="414"/>
      <c r="K461" s="414"/>
      <c r="L461" s="414"/>
      <c r="M461" s="496"/>
      <c r="N461" s="459" t="s">
        <v>538</v>
      </c>
      <c r="O461" s="459"/>
      <c r="P461" s="459"/>
      <c r="Q461" s="459"/>
      <c r="R461" s="459"/>
      <c r="S461" s="459"/>
      <c r="T461" s="459" t="s">
        <v>608</v>
      </c>
      <c r="U461" s="459"/>
      <c r="V461" s="459"/>
      <c r="W461" s="459"/>
      <c r="X461" s="459"/>
      <c r="Y461" s="459"/>
      <c r="Z461" s="459"/>
      <c r="AA461" s="459" t="s">
        <v>608</v>
      </c>
      <c r="AB461" s="459"/>
      <c r="AC461" s="459"/>
      <c r="AD461" s="459"/>
      <c r="AE461" s="459"/>
      <c r="AF461" s="459"/>
      <c r="AG461" s="459"/>
      <c r="AH461" s="459" t="s">
        <v>632</v>
      </c>
      <c r="AI461" s="459"/>
      <c r="AJ461" s="459"/>
      <c r="AK461" s="459"/>
      <c r="AL461" s="459"/>
      <c r="AM461" s="459"/>
      <c r="AN461" s="459"/>
      <c r="AO461" s="459"/>
      <c r="AP461" s="459"/>
      <c r="AQ461" s="459" t="s">
        <v>538</v>
      </c>
      <c r="AR461" s="459"/>
      <c r="AS461" s="459"/>
      <c r="AT461" s="459"/>
      <c r="AU461" s="459"/>
      <c r="AV461" s="459"/>
      <c r="AW461" s="459"/>
      <c r="AX461" s="459"/>
      <c r="AY461" s="459"/>
      <c r="AZ461" s="459"/>
      <c r="BA461" s="459"/>
      <c r="BB461" s="459"/>
    </row>
    <row collapsed="false" customFormat="false" customHeight="true" hidden="false" ht="12.6" outlineLevel="0" r="462">
      <c r="A462" s="458"/>
      <c r="B462" s="414"/>
      <c r="C462" s="414"/>
      <c r="D462" s="414"/>
      <c r="E462" s="414"/>
      <c r="F462" s="414"/>
      <c r="G462" s="414"/>
      <c r="H462" s="414"/>
      <c r="I462" s="414"/>
      <c r="J462" s="414"/>
      <c r="K462" s="414"/>
      <c r="L462" s="414"/>
      <c r="M462" s="496"/>
      <c r="N462" s="459" t="s">
        <v>539</v>
      </c>
      <c r="O462" s="459"/>
      <c r="P462" s="459"/>
      <c r="Q462" s="459"/>
      <c r="R462" s="459"/>
      <c r="S462" s="459"/>
      <c r="T462" s="458"/>
      <c r="U462" s="414"/>
      <c r="V462" s="414"/>
      <c r="W462" s="414"/>
      <c r="X462" s="414"/>
      <c r="Y462" s="414"/>
      <c r="Z462" s="496"/>
      <c r="AA462" s="458"/>
      <c r="AB462" s="414"/>
      <c r="AC462" s="414"/>
      <c r="AD462" s="414"/>
      <c r="AE462" s="414"/>
      <c r="AF462" s="414"/>
      <c r="AG462" s="496"/>
      <c r="AH462" s="459" t="s">
        <v>615</v>
      </c>
      <c r="AI462" s="459"/>
      <c r="AJ462" s="459"/>
      <c r="AK462" s="459"/>
      <c r="AL462" s="459"/>
      <c r="AM462" s="459"/>
      <c r="AN462" s="459"/>
      <c r="AO462" s="459"/>
      <c r="AP462" s="459"/>
      <c r="AQ462" s="459" t="s">
        <v>539</v>
      </c>
      <c r="AR462" s="459"/>
      <c r="AS462" s="459"/>
      <c r="AT462" s="459"/>
      <c r="AU462" s="459"/>
      <c r="AV462" s="459"/>
      <c r="AW462" s="459"/>
      <c r="AX462" s="459"/>
      <c r="AY462" s="459"/>
      <c r="AZ462" s="459"/>
      <c r="BA462" s="459"/>
      <c r="BB462" s="459"/>
    </row>
    <row collapsed="false" customFormat="false" customHeight="true" hidden="false" ht="12.6" outlineLevel="0" r="463">
      <c r="A463" s="428" t="s">
        <v>475</v>
      </c>
      <c r="B463" s="428"/>
      <c r="C463" s="428"/>
      <c r="D463" s="428"/>
      <c r="E463" s="428"/>
      <c r="F463" s="428"/>
      <c r="G463" s="428"/>
      <c r="H463" s="428"/>
      <c r="I463" s="428"/>
      <c r="J463" s="428"/>
      <c r="K463" s="428"/>
      <c r="L463" s="428"/>
      <c r="M463" s="428"/>
      <c r="N463" s="428" t="s">
        <v>476</v>
      </c>
      <c r="O463" s="428"/>
      <c r="P463" s="428"/>
      <c r="Q463" s="428"/>
      <c r="R463" s="428"/>
      <c r="S463" s="428"/>
      <c r="T463" s="428" t="s">
        <v>477</v>
      </c>
      <c r="U463" s="428"/>
      <c r="V463" s="428"/>
      <c r="W463" s="428"/>
      <c r="X463" s="428"/>
      <c r="Y463" s="428"/>
      <c r="Z463" s="428"/>
      <c r="AA463" s="428" t="s">
        <v>478</v>
      </c>
      <c r="AB463" s="428"/>
      <c r="AC463" s="428"/>
      <c r="AD463" s="428"/>
      <c r="AE463" s="428"/>
      <c r="AF463" s="428"/>
      <c r="AG463" s="428"/>
      <c r="AH463" s="428" t="s">
        <v>479</v>
      </c>
      <c r="AI463" s="428"/>
      <c r="AJ463" s="428"/>
      <c r="AK463" s="428"/>
      <c r="AL463" s="428"/>
      <c r="AM463" s="428"/>
      <c r="AN463" s="428"/>
      <c r="AO463" s="428"/>
      <c r="AP463" s="428"/>
      <c r="AQ463" s="428" t="s">
        <v>480</v>
      </c>
      <c r="AR463" s="428"/>
      <c r="AS463" s="428"/>
      <c r="AT463" s="428"/>
      <c r="AU463" s="428"/>
      <c r="AV463" s="428"/>
      <c r="AW463" s="428"/>
      <c r="AX463" s="428"/>
      <c r="AY463" s="428"/>
      <c r="AZ463" s="428"/>
      <c r="BA463" s="428"/>
      <c r="BB463" s="428"/>
    </row>
    <row collapsed="false" customFormat="false" customHeight="true" hidden="false" ht="12.6" outlineLevel="0" r="464">
      <c r="A464" s="538" t="s">
        <v>633</v>
      </c>
      <c r="B464" s="538"/>
      <c r="C464" s="538"/>
      <c r="D464" s="538"/>
      <c r="E464" s="538"/>
      <c r="F464" s="538"/>
      <c r="G464" s="538"/>
      <c r="H464" s="538"/>
      <c r="I464" s="538"/>
      <c r="J464" s="538"/>
      <c r="K464" s="538"/>
      <c r="L464" s="538"/>
      <c r="M464" s="538"/>
      <c r="N464" s="539"/>
      <c r="O464" s="539"/>
      <c r="P464" s="539"/>
      <c r="Q464" s="539"/>
      <c r="R464" s="539"/>
      <c r="S464" s="539"/>
      <c r="T464" s="539"/>
      <c r="U464" s="539"/>
      <c r="V464" s="539"/>
      <c r="W464" s="539"/>
      <c r="X464" s="539"/>
      <c r="Y464" s="539"/>
      <c r="Z464" s="539"/>
      <c r="AA464" s="539"/>
      <c r="AB464" s="539"/>
      <c r="AC464" s="539"/>
      <c r="AD464" s="539"/>
      <c r="AE464" s="539"/>
      <c r="AF464" s="539"/>
      <c r="AG464" s="539"/>
      <c r="AH464" s="539"/>
      <c r="AI464" s="539"/>
      <c r="AJ464" s="539"/>
      <c r="AK464" s="539"/>
      <c r="AL464" s="539"/>
      <c r="AM464" s="539"/>
      <c r="AN464" s="539"/>
      <c r="AO464" s="539"/>
      <c r="AP464" s="539"/>
      <c r="AQ464" s="539"/>
      <c r="AR464" s="539"/>
      <c r="AS464" s="539"/>
      <c r="AT464" s="539"/>
      <c r="AU464" s="539"/>
      <c r="AV464" s="539"/>
      <c r="AW464" s="539"/>
      <c r="AX464" s="539"/>
      <c r="AY464" s="539"/>
      <c r="AZ464" s="539"/>
      <c r="BA464" s="539"/>
      <c r="BB464" s="539"/>
    </row>
    <row collapsed="false" customFormat="false" customHeight="true" hidden="false" ht="12.6" outlineLevel="0" r="465">
      <c r="A465" s="540" t="s">
        <v>566</v>
      </c>
      <c r="B465" s="540"/>
      <c r="C465" s="540"/>
      <c r="D465" s="540"/>
      <c r="E465" s="540"/>
      <c r="F465" s="540"/>
      <c r="G465" s="540"/>
      <c r="H465" s="540"/>
      <c r="I465" s="540"/>
      <c r="J465" s="540"/>
      <c r="K465" s="540"/>
      <c r="L465" s="540"/>
      <c r="M465" s="540"/>
      <c r="N465" s="433"/>
      <c r="O465" s="433"/>
      <c r="P465" s="433"/>
      <c r="Q465" s="433"/>
      <c r="R465" s="433"/>
      <c r="S465" s="433"/>
      <c r="T465" s="433"/>
      <c r="U465" s="433"/>
      <c r="V465" s="433"/>
      <c r="W465" s="433"/>
      <c r="X465" s="433"/>
      <c r="Y465" s="433"/>
      <c r="Z465" s="433"/>
      <c r="AA465" s="433"/>
      <c r="AB465" s="433"/>
      <c r="AC465" s="433"/>
      <c r="AD465" s="433"/>
      <c r="AE465" s="433"/>
      <c r="AF465" s="433"/>
      <c r="AG465" s="433"/>
      <c r="AH465" s="433"/>
      <c r="AI465" s="433"/>
      <c r="AJ465" s="433"/>
      <c r="AK465" s="433"/>
      <c r="AL465" s="433"/>
      <c r="AM465" s="433"/>
      <c r="AN465" s="433"/>
      <c r="AO465" s="433"/>
      <c r="AP465" s="433"/>
      <c r="AQ465" s="433"/>
      <c r="AR465" s="433"/>
      <c r="AS465" s="433"/>
      <c r="AT465" s="433"/>
      <c r="AU465" s="433"/>
      <c r="AV465" s="433"/>
      <c r="AW465" s="433"/>
      <c r="AX465" s="433"/>
      <c r="AY465" s="433"/>
      <c r="AZ465" s="433"/>
      <c r="BA465" s="433"/>
      <c r="BB465" s="433"/>
    </row>
    <row collapsed="false" customFormat="false" customHeight="true" hidden="false" ht="12.6" outlineLevel="0" r="466">
      <c r="A466" s="540"/>
      <c r="B466" s="540"/>
      <c r="C466" s="540"/>
      <c r="D466" s="540"/>
      <c r="E466" s="540"/>
      <c r="F466" s="540"/>
      <c r="G466" s="540"/>
      <c r="H466" s="540"/>
      <c r="I466" s="540"/>
      <c r="J466" s="540"/>
      <c r="K466" s="540"/>
      <c r="L466" s="540"/>
      <c r="M466" s="540"/>
      <c r="N466" s="433"/>
      <c r="O466" s="433"/>
      <c r="P466" s="433"/>
      <c r="Q466" s="433"/>
      <c r="R466" s="433"/>
      <c r="S466" s="433"/>
      <c r="T466" s="433"/>
      <c r="U466" s="433"/>
      <c r="V466" s="433"/>
      <c r="W466" s="433"/>
      <c r="X466" s="433"/>
      <c r="Y466" s="433"/>
      <c r="Z466" s="433"/>
      <c r="AA466" s="433"/>
      <c r="AB466" s="433"/>
      <c r="AC466" s="433"/>
      <c r="AD466" s="433"/>
      <c r="AE466" s="433"/>
      <c r="AF466" s="433"/>
      <c r="AG466" s="433"/>
      <c r="AH466" s="433"/>
      <c r="AI466" s="433"/>
      <c r="AJ466" s="433"/>
      <c r="AK466" s="433"/>
      <c r="AL466" s="433"/>
      <c r="AM466" s="433"/>
      <c r="AN466" s="433"/>
      <c r="AO466" s="433"/>
      <c r="AP466" s="433"/>
      <c r="AQ466" s="433"/>
      <c r="AR466" s="433"/>
      <c r="AS466" s="433"/>
      <c r="AT466" s="433"/>
      <c r="AU466" s="433"/>
      <c r="AV466" s="433"/>
      <c r="AW466" s="433"/>
      <c r="AX466" s="433"/>
      <c r="AY466" s="433"/>
      <c r="AZ466" s="433"/>
      <c r="BA466" s="433"/>
      <c r="BB466" s="433"/>
    </row>
    <row collapsed="false" customFormat="false" customHeight="true" hidden="false" ht="12.6" outlineLevel="0" r="467">
      <c r="A467" s="541" t="s">
        <v>551</v>
      </c>
      <c r="B467" s="541"/>
      <c r="C467" s="541"/>
      <c r="D467" s="541"/>
      <c r="E467" s="541"/>
      <c r="F467" s="541"/>
      <c r="G467" s="541"/>
      <c r="H467" s="541"/>
      <c r="I467" s="541"/>
      <c r="J467" s="541"/>
      <c r="K467" s="541"/>
      <c r="L467" s="541"/>
      <c r="M467" s="541"/>
      <c r="N467" s="513"/>
      <c r="O467" s="513"/>
      <c r="P467" s="513"/>
      <c r="Q467" s="513"/>
      <c r="R467" s="513"/>
      <c r="S467" s="513"/>
      <c r="T467" s="513"/>
      <c r="U467" s="513"/>
      <c r="V467" s="513"/>
      <c r="W467" s="513"/>
      <c r="X467" s="513"/>
      <c r="Y467" s="513"/>
      <c r="Z467" s="513"/>
      <c r="AA467" s="513"/>
      <c r="AB467" s="513"/>
      <c r="AC467" s="513"/>
      <c r="AD467" s="513"/>
      <c r="AE467" s="513"/>
      <c r="AF467" s="513"/>
      <c r="AG467" s="513"/>
      <c r="AH467" s="513"/>
      <c r="AI467" s="513"/>
      <c r="AJ467" s="513"/>
      <c r="AK467" s="513"/>
      <c r="AL467" s="513"/>
      <c r="AM467" s="513"/>
      <c r="AN467" s="513"/>
      <c r="AO467" s="513"/>
      <c r="AP467" s="513"/>
      <c r="AQ467" s="513"/>
      <c r="AR467" s="513"/>
      <c r="AS467" s="513"/>
      <c r="AT467" s="513"/>
      <c r="AU467" s="513"/>
      <c r="AV467" s="513"/>
      <c r="AW467" s="513"/>
      <c r="AX467" s="513"/>
      <c r="AY467" s="513"/>
      <c r="AZ467" s="513"/>
      <c r="BA467" s="513"/>
      <c r="BB467" s="513"/>
    </row>
    <row collapsed="false" customFormat="false" customHeight="true" hidden="false" ht="12.6" outlineLevel="0" r="468">
      <c r="A468" s="542" t="s">
        <v>554</v>
      </c>
      <c r="B468" s="542"/>
      <c r="C468" s="542"/>
      <c r="D468" s="542"/>
      <c r="E468" s="542"/>
      <c r="F468" s="542"/>
      <c r="G468" s="542"/>
      <c r="H468" s="542"/>
      <c r="I468" s="542"/>
      <c r="J468" s="542"/>
      <c r="K468" s="542"/>
      <c r="L468" s="542"/>
      <c r="M468" s="542"/>
      <c r="N468" s="513"/>
      <c r="O468" s="513"/>
      <c r="P468" s="513"/>
      <c r="Q468" s="513"/>
      <c r="R468" s="513"/>
      <c r="S468" s="513"/>
      <c r="T468" s="513"/>
      <c r="U468" s="513"/>
      <c r="V468" s="513"/>
      <c r="W468" s="513"/>
      <c r="X468" s="513"/>
      <c r="Y468" s="513"/>
      <c r="Z468" s="513"/>
      <c r="AA468" s="513"/>
      <c r="AB468" s="513"/>
      <c r="AC468" s="513"/>
      <c r="AD468" s="513"/>
      <c r="AE468" s="513"/>
      <c r="AF468" s="513"/>
      <c r="AG468" s="513"/>
      <c r="AH468" s="513"/>
      <c r="AI468" s="513"/>
      <c r="AJ468" s="513"/>
      <c r="AK468" s="513"/>
      <c r="AL468" s="513"/>
      <c r="AM468" s="513"/>
      <c r="AN468" s="513"/>
      <c r="AO468" s="513"/>
      <c r="AP468" s="513"/>
      <c r="AQ468" s="513"/>
      <c r="AR468" s="513"/>
      <c r="AS468" s="513"/>
      <c r="AT468" s="513"/>
      <c r="AU468" s="513"/>
      <c r="AV468" s="513"/>
      <c r="AW468" s="513"/>
      <c r="AX468" s="513"/>
      <c r="AY468" s="513"/>
      <c r="AZ468" s="513"/>
      <c r="BA468" s="513"/>
      <c r="BB468" s="513"/>
    </row>
    <row collapsed="false" customFormat="false" customHeight="true" hidden="false" ht="12.6" outlineLevel="0" r="469">
      <c r="A469" s="540" t="s">
        <v>567</v>
      </c>
      <c r="B469" s="540"/>
      <c r="C469" s="540"/>
      <c r="D469" s="540"/>
      <c r="E469" s="540"/>
      <c r="F469" s="540"/>
      <c r="G469" s="540"/>
      <c r="H469" s="540"/>
      <c r="I469" s="540"/>
      <c r="J469" s="540"/>
      <c r="K469" s="540"/>
      <c r="L469" s="540"/>
      <c r="M469" s="540"/>
      <c r="N469" s="433"/>
      <c r="O469" s="433"/>
      <c r="P469" s="433"/>
      <c r="Q469" s="433"/>
      <c r="R469" s="433"/>
      <c r="S469" s="433"/>
      <c r="T469" s="433"/>
      <c r="U469" s="433"/>
      <c r="V469" s="433"/>
      <c r="W469" s="433"/>
      <c r="X469" s="433"/>
      <c r="Y469" s="433"/>
      <c r="Z469" s="433"/>
      <c r="AA469" s="433"/>
      <c r="AB469" s="433"/>
      <c r="AC469" s="433"/>
      <c r="AD469" s="433"/>
      <c r="AE469" s="433"/>
      <c r="AF469" s="433"/>
      <c r="AG469" s="433"/>
      <c r="AH469" s="433"/>
      <c r="AI469" s="433"/>
      <c r="AJ469" s="433"/>
      <c r="AK469" s="433"/>
      <c r="AL469" s="433"/>
      <c r="AM469" s="433"/>
      <c r="AN469" s="433"/>
      <c r="AO469" s="433"/>
      <c r="AP469" s="433"/>
      <c r="AQ469" s="433"/>
      <c r="AR469" s="433"/>
      <c r="AS469" s="433"/>
      <c r="AT469" s="433"/>
      <c r="AU469" s="433"/>
      <c r="AV469" s="433"/>
      <c r="AW469" s="433"/>
      <c r="AX469" s="433"/>
      <c r="AY469" s="433"/>
      <c r="AZ469" s="433"/>
      <c r="BA469" s="433"/>
      <c r="BB469" s="433"/>
    </row>
    <row collapsed="false" customFormat="false" customHeight="true" hidden="false" ht="14.25" outlineLevel="0" r="470">
      <c r="A470" s="540"/>
      <c r="B470" s="540"/>
      <c r="C470" s="540"/>
      <c r="D470" s="540"/>
      <c r="E470" s="540"/>
      <c r="F470" s="540"/>
      <c r="G470" s="540"/>
      <c r="H470" s="540"/>
      <c r="I470" s="540"/>
      <c r="J470" s="540"/>
      <c r="K470" s="540"/>
      <c r="L470" s="540"/>
      <c r="M470" s="540"/>
      <c r="N470" s="433"/>
      <c r="O470" s="433"/>
      <c r="P470" s="433"/>
      <c r="Q470" s="433"/>
      <c r="R470" s="433"/>
      <c r="S470" s="433"/>
      <c r="T470" s="433"/>
      <c r="U470" s="433"/>
      <c r="V470" s="433"/>
      <c r="W470" s="433"/>
      <c r="X470" s="433"/>
      <c r="Y470" s="433"/>
      <c r="Z470" s="433"/>
      <c r="AA470" s="433"/>
      <c r="AB470" s="433"/>
      <c r="AC470" s="433"/>
      <c r="AD470" s="433"/>
      <c r="AE470" s="433"/>
      <c r="AF470" s="433"/>
      <c r="AG470" s="433"/>
      <c r="AH470" s="433"/>
      <c r="AI470" s="433"/>
      <c r="AJ470" s="433"/>
      <c r="AK470" s="433"/>
      <c r="AL470" s="433"/>
      <c r="AM470" s="433"/>
      <c r="AN470" s="433"/>
      <c r="AO470" s="433"/>
      <c r="AP470" s="433"/>
      <c r="AQ470" s="433"/>
      <c r="AR470" s="433"/>
      <c r="AS470" s="433"/>
      <c r="AT470" s="433"/>
      <c r="AU470" s="433"/>
      <c r="AV470" s="433"/>
      <c r="AW470" s="433"/>
      <c r="AX470" s="433"/>
      <c r="AY470" s="433"/>
      <c r="AZ470" s="433"/>
      <c r="BA470" s="433"/>
      <c r="BB470" s="433"/>
    </row>
    <row collapsed="false" customFormat="false" customHeight="true" hidden="false" ht="12.6" outlineLevel="0" r="471">
      <c r="A471" s="543" t="s">
        <v>634</v>
      </c>
      <c r="B471" s="543"/>
      <c r="C471" s="543"/>
      <c r="D471" s="543"/>
      <c r="E471" s="543"/>
      <c r="F471" s="543"/>
      <c r="G471" s="543"/>
      <c r="H471" s="543"/>
      <c r="I471" s="543"/>
      <c r="J471" s="543"/>
      <c r="K471" s="543"/>
      <c r="L471" s="543"/>
      <c r="M471" s="543"/>
      <c r="N471" s="433"/>
      <c r="O471" s="433"/>
      <c r="P471" s="433"/>
      <c r="Q471" s="433"/>
      <c r="R471" s="433"/>
      <c r="S471" s="433"/>
      <c r="T471" s="433"/>
      <c r="U471" s="433"/>
      <c r="V471" s="433"/>
      <c r="W471" s="433"/>
      <c r="X471" s="433"/>
      <c r="Y471" s="433"/>
      <c r="Z471" s="433"/>
      <c r="AA471" s="433"/>
      <c r="AB471" s="433"/>
      <c r="AC471" s="433"/>
      <c r="AD471" s="433"/>
      <c r="AE471" s="433"/>
      <c r="AF471" s="433"/>
      <c r="AG471" s="433"/>
      <c r="AH471" s="433"/>
      <c r="AI471" s="433"/>
      <c r="AJ471" s="433"/>
      <c r="AK471" s="433"/>
      <c r="AL471" s="433"/>
      <c r="AM471" s="433"/>
      <c r="AN471" s="433"/>
      <c r="AO471" s="433"/>
      <c r="AP471" s="433"/>
      <c r="AQ471" s="433"/>
      <c r="AR471" s="433"/>
      <c r="AS471" s="433"/>
      <c r="AT471" s="433"/>
      <c r="AU471" s="433"/>
      <c r="AV471" s="433"/>
      <c r="AW471" s="433"/>
      <c r="AX471" s="433"/>
      <c r="AY471" s="433"/>
      <c r="AZ471" s="433"/>
      <c r="BA471" s="433"/>
      <c r="BB471" s="433"/>
    </row>
    <row collapsed="false" customFormat="false" customHeight="true" hidden="false" ht="12.6" outlineLevel="0" r="472">
      <c r="A472" s="425" t="s">
        <v>635</v>
      </c>
    </row>
    <row collapsed="false" customFormat="false" customHeight="true" hidden="false" ht="12.6" outlineLevel="0" r="473">
      <c r="A473" s="544"/>
      <c r="B473" s="544"/>
      <c r="C473" s="544"/>
      <c r="D473" s="544"/>
      <c r="E473" s="544"/>
      <c r="F473" s="544"/>
      <c r="G473" s="544"/>
      <c r="H473" s="544"/>
      <c r="I473" s="544"/>
      <c r="J473" s="544"/>
      <c r="K473" s="544"/>
      <c r="L473" s="544"/>
      <c r="M473" s="544"/>
      <c r="N473" s="544"/>
      <c r="O473" s="544"/>
      <c r="P473" s="544"/>
      <c r="Q473" s="544"/>
      <c r="R473" s="544"/>
      <c r="S473" s="544"/>
      <c r="T473" s="544"/>
      <c r="U473" s="544"/>
      <c r="V473" s="544"/>
      <c r="W473" s="544"/>
      <c r="X473" s="544"/>
      <c r="Y473" s="544"/>
      <c r="Z473" s="544"/>
      <c r="AA473" s="544"/>
      <c r="AB473" s="544"/>
      <c r="AC473" s="544"/>
      <c r="AD473" s="544"/>
      <c r="AE473" s="544"/>
      <c r="AF473" s="544"/>
      <c r="AG473" s="544"/>
      <c r="AH473" s="544"/>
      <c r="AI473" s="544"/>
      <c r="AJ473" s="544"/>
      <c r="AK473" s="544"/>
      <c r="AL473" s="544"/>
      <c r="AM473" s="544"/>
      <c r="AN473" s="544"/>
      <c r="AO473" s="544"/>
      <c r="AP473" s="544"/>
      <c r="AQ473" s="544"/>
      <c r="AR473" s="544"/>
      <c r="AS473" s="544"/>
      <c r="AT473" s="544"/>
      <c r="AU473" s="544"/>
      <c r="AV473" s="544"/>
      <c r="AW473" s="544"/>
      <c r="AX473" s="544"/>
      <c r="AY473" s="544"/>
      <c r="AZ473" s="544"/>
      <c r="BA473" s="544"/>
      <c r="BB473" s="544"/>
    </row>
    <row collapsed="false" customFormat="false" customHeight="true" hidden="false" ht="12.6" outlineLevel="0" r="474">
      <c r="A474" s="544"/>
      <c r="B474" s="544"/>
      <c r="C474" s="544"/>
      <c r="D474" s="544"/>
      <c r="E474" s="544"/>
      <c r="F474" s="544"/>
      <c r="G474" s="544"/>
      <c r="H474" s="544"/>
      <c r="I474" s="544"/>
      <c r="J474" s="544"/>
      <c r="K474" s="544"/>
      <c r="L474" s="544"/>
      <c r="M474" s="544"/>
      <c r="N474" s="544"/>
      <c r="O474" s="544"/>
      <c r="P474" s="544"/>
      <c r="Q474" s="544"/>
      <c r="R474" s="544"/>
      <c r="S474" s="544"/>
      <c r="T474" s="544"/>
      <c r="U474" s="544"/>
      <c r="V474" s="544"/>
      <c r="W474" s="544"/>
      <c r="X474" s="544"/>
      <c r="Y474" s="544"/>
      <c r="Z474" s="544"/>
      <c r="AA474" s="544"/>
      <c r="AB474" s="544"/>
      <c r="AC474" s="544"/>
      <c r="AD474" s="544"/>
      <c r="AE474" s="544"/>
      <c r="AF474" s="544"/>
      <c r="AG474" s="544"/>
      <c r="AH474" s="544"/>
      <c r="AI474" s="544"/>
      <c r="AJ474" s="544"/>
      <c r="AK474" s="544"/>
      <c r="AL474" s="544"/>
      <c r="AM474" s="544"/>
      <c r="AN474" s="544"/>
      <c r="AO474" s="544"/>
      <c r="AP474" s="544"/>
      <c r="AQ474" s="544"/>
      <c r="AR474" s="544"/>
      <c r="AS474" s="544"/>
      <c r="AT474" s="544"/>
      <c r="AU474" s="544"/>
      <c r="AV474" s="544"/>
      <c r="AW474" s="544"/>
      <c r="AX474" s="544"/>
      <c r="AY474" s="544"/>
      <c r="AZ474" s="544"/>
      <c r="BA474" s="544"/>
      <c r="BB474" s="544"/>
    </row>
    <row collapsed="false" customFormat="false" customHeight="true" hidden="false" ht="12.6" outlineLevel="0" r="475">
      <c r="A475" s="544"/>
      <c r="B475" s="544"/>
      <c r="C475" s="544"/>
      <c r="D475" s="544"/>
      <c r="E475" s="544"/>
      <c r="F475" s="544"/>
      <c r="G475" s="544"/>
      <c r="H475" s="544"/>
      <c r="I475" s="544"/>
      <c r="J475" s="544"/>
      <c r="K475" s="544"/>
      <c r="L475" s="544"/>
      <c r="M475" s="544"/>
      <c r="N475" s="544"/>
      <c r="O475" s="544"/>
      <c r="P475" s="544"/>
      <c r="Q475" s="544"/>
      <c r="R475" s="544"/>
      <c r="S475" s="544"/>
      <c r="T475" s="544"/>
      <c r="U475" s="544"/>
      <c r="V475" s="544"/>
      <c r="W475" s="544"/>
      <c r="X475" s="544"/>
      <c r="Y475" s="544"/>
      <c r="Z475" s="544"/>
      <c r="AA475" s="544"/>
      <c r="AB475" s="544"/>
      <c r="AC475" s="544"/>
      <c r="AD475" s="544"/>
      <c r="AE475" s="544"/>
      <c r="AF475" s="544"/>
      <c r="AG475" s="544"/>
      <c r="AH475" s="544"/>
      <c r="AI475" s="544"/>
      <c r="AJ475" s="544"/>
      <c r="AK475" s="544"/>
      <c r="AL475" s="544"/>
      <c r="AM475" s="544"/>
      <c r="AN475" s="544"/>
      <c r="AO475" s="544"/>
      <c r="AP475" s="544"/>
      <c r="AQ475" s="544"/>
      <c r="AR475" s="544"/>
      <c r="AS475" s="544"/>
      <c r="AT475" s="544"/>
      <c r="AU475" s="544"/>
      <c r="AV475" s="544"/>
      <c r="AW475" s="544"/>
      <c r="AX475" s="544"/>
      <c r="AY475" s="544"/>
      <c r="AZ475" s="544"/>
      <c r="BA475" s="544"/>
      <c r="BB475" s="544"/>
    </row>
    <row collapsed="false" customFormat="false" customHeight="true" hidden="false" ht="12.6" outlineLevel="0" r="476">
      <c r="A476" s="544"/>
      <c r="B476" s="544"/>
      <c r="C476" s="544"/>
      <c r="D476" s="544"/>
      <c r="E476" s="544"/>
      <c r="F476" s="544"/>
      <c r="G476" s="544"/>
      <c r="H476" s="544"/>
      <c r="I476" s="544"/>
      <c r="J476" s="544"/>
      <c r="K476" s="544"/>
      <c r="L476" s="544"/>
      <c r="M476" s="544"/>
      <c r="N476" s="544"/>
      <c r="O476" s="544"/>
      <c r="P476" s="544"/>
      <c r="Q476" s="544"/>
      <c r="R476" s="544"/>
      <c r="S476" s="544"/>
      <c r="T476" s="544"/>
      <c r="U476" s="544"/>
      <c r="V476" s="544"/>
      <c r="W476" s="544"/>
      <c r="X476" s="544"/>
      <c r="Y476" s="544"/>
      <c r="Z476" s="544"/>
      <c r="AA476" s="544"/>
      <c r="AB476" s="544"/>
      <c r="AC476" s="544"/>
      <c r="AD476" s="544"/>
      <c r="AE476" s="544"/>
      <c r="AF476" s="544"/>
      <c r="AG476" s="544"/>
      <c r="AH476" s="544"/>
      <c r="AI476" s="544"/>
      <c r="AJ476" s="544"/>
      <c r="AK476" s="544"/>
      <c r="AL476" s="544"/>
      <c r="AM476" s="544"/>
      <c r="AN476" s="544"/>
      <c r="AO476" s="544"/>
      <c r="AP476" s="544"/>
      <c r="AQ476" s="544"/>
      <c r="AR476" s="544"/>
      <c r="AS476" s="544"/>
      <c r="AT476" s="544"/>
      <c r="AU476" s="544"/>
      <c r="AV476" s="544"/>
      <c r="AW476" s="544"/>
      <c r="AX476" s="544"/>
      <c r="AY476" s="544"/>
      <c r="AZ476" s="544"/>
      <c r="BA476" s="544"/>
      <c r="BB476" s="544"/>
    </row>
    <row collapsed="false" customFormat="false" customHeight="true" hidden="false" ht="12.6" outlineLevel="0" r="477">
      <c r="A477" s="544"/>
      <c r="B477" s="544"/>
      <c r="C477" s="544"/>
      <c r="D477" s="544"/>
      <c r="E477" s="544"/>
      <c r="F477" s="544"/>
      <c r="G477" s="544"/>
      <c r="H477" s="544"/>
      <c r="I477" s="544"/>
      <c r="J477" s="544"/>
      <c r="K477" s="544"/>
      <c r="L477" s="544"/>
      <c r="M477" s="544"/>
      <c r="N477" s="544"/>
      <c r="O477" s="544"/>
      <c r="P477" s="544"/>
      <c r="Q477" s="544"/>
      <c r="R477" s="544"/>
      <c r="S477" s="544"/>
      <c r="T477" s="544"/>
      <c r="U477" s="544"/>
      <c r="V477" s="544"/>
      <c r="W477" s="544"/>
      <c r="X477" s="544"/>
      <c r="Y477" s="544"/>
      <c r="Z477" s="544"/>
      <c r="AA477" s="544"/>
      <c r="AB477" s="544"/>
      <c r="AC477" s="544"/>
      <c r="AD477" s="544"/>
      <c r="AE477" s="544"/>
      <c r="AF477" s="544"/>
      <c r="AG477" s="544"/>
      <c r="AH477" s="544"/>
      <c r="AI477" s="544"/>
      <c r="AJ477" s="544"/>
      <c r="AK477" s="544"/>
      <c r="AL477" s="544"/>
      <c r="AM477" s="544"/>
      <c r="AN477" s="544"/>
      <c r="AO477" s="544"/>
      <c r="AP477" s="544"/>
      <c r="AQ477" s="544"/>
      <c r="AR477" s="544"/>
      <c r="AS477" s="544"/>
      <c r="AT477" s="544"/>
      <c r="AU477" s="544"/>
      <c r="AV477" s="544"/>
      <c r="AW477" s="544"/>
      <c r="AX477" s="544"/>
      <c r="AY477" s="544"/>
      <c r="AZ477" s="544"/>
      <c r="BA477" s="544"/>
      <c r="BB477" s="544"/>
    </row>
    <row collapsed="false" customFormat="false" customHeight="true" hidden="false" ht="12.6" outlineLevel="0" r="478">
      <c r="A478" s="544"/>
      <c r="B478" s="544"/>
      <c r="C478" s="544"/>
      <c r="D478" s="544"/>
      <c r="E478" s="544"/>
      <c r="F478" s="544"/>
      <c r="G478" s="544"/>
      <c r="H478" s="544"/>
      <c r="I478" s="544"/>
      <c r="J478" s="544"/>
      <c r="K478" s="544"/>
      <c r="L478" s="544"/>
      <c r="M478" s="544"/>
      <c r="N478" s="544"/>
      <c r="O478" s="544"/>
      <c r="P478" s="544"/>
      <c r="Q478" s="544"/>
      <c r="R478" s="544"/>
      <c r="S478" s="544"/>
      <c r="T478" s="544"/>
      <c r="U478" s="544"/>
      <c r="V478" s="544"/>
      <c r="W478" s="544"/>
      <c r="X478" s="544"/>
      <c r="Y478" s="544"/>
      <c r="Z478" s="544"/>
      <c r="AA478" s="544"/>
      <c r="AB478" s="544"/>
      <c r="AC478" s="544"/>
      <c r="AD478" s="544"/>
      <c r="AE478" s="544"/>
      <c r="AF478" s="544"/>
      <c r="AG478" s="544"/>
      <c r="AH478" s="544"/>
      <c r="AI478" s="544"/>
      <c r="AJ478" s="544"/>
      <c r="AK478" s="544"/>
      <c r="AL478" s="544"/>
      <c r="AM478" s="544"/>
      <c r="AN478" s="544"/>
      <c r="AO478" s="544"/>
      <c r="AP478" s="544"/>
      <c r="AQ478" s="544"/>
      <c r="AR478" s="544"/>
      <c r="AS478" s="544"/>
      <c r="AT478" s="544"/>
      <c r="AU478" s="544"/>
      <c r="AV478" s="544"/>
      <c r="AW478" s="544"/>
      <c r="AX478" s="544"/>
      <c r="AY478" s="544"/>
      <c r="AZ478" s="544"/>
      <c r="BA478" s="544"/>
      <c r="BB478" s="544"/>
    </row>
    <row collapsed="false" customFormat="false" customHeight="true" hidden="false" ht="12.6" outlineLevel="0" r="479">
      <c r="A479" s="544"/>
      <c r="B479" s="544"/>
      <c r="C479" s="544"/>
      <c r="D479" s="544"/>
      <c r="E479" s="544"/>
      <c r="F479" s="544"/>
      <c r="G479" s="544"/>
      <c r="H479" s="544"/>
      <c r="I479" s="544"/>
      <c r="J479" s="544"/>
      <c r="K479" s="544"/>
      <c r="L479" s="544"/>
      <c r="M479" s="544"/>
      <c r="N479" s="544"/>
      <c r="O479" s="544"/>
      <c r="P479" s="544"/>
      <c r="Q479" s="544"/>
      <c r="R479" s="544"/>
      <c r="S479" s="544"/>
      <c r="T479" s="544"/>
      <c r="U479" s="544"/>
      <c r="V479" s="544"/>
      <c r="W479" s="544"/>
      <c r="X479" s="544"/>
      <c r="Y479" s="544"/>
      <c r="Z479" s="544"/>
      <c r="AA479" s="544"/>
      <c r="AB479" s="544"/>
      <c r="AC479" s="544"/>
      <c r="AD479" s="544"/>
      <c r="AE479" s="544"/>
      <c r="AF479" s="544"/>
      <c r="AG479" s="544"/>
      <c r="AH479" s="544"/>
      <c r="AI479" s="544"/>
      <c r="AJ479" s="544"/>
      <c r="AK479" s="544"/>
      <c r="AL479" s="544"/>
      <c r="AM479" s="544"/>
      <c r="AN479" s="544"/>
      <c r="AO479" s="544"/>
      <c r="AP479" s="544"/>
      <c r="AQ479" s="544"/>
      <c r="AR479" s="544"/>
      <c r="AS479" s="544"/>
      <c r="AT479" s="544"/>
      <c r="AU479" s="544"/>
      <c r="AV479" s="544"/>
      <c r="AW479" s="544"/>
      <c r="AX479" s="544"/>
      <c r="AY479" s="544"/>
      <c r="AZ479" s="544"/>
      <c r="BA479" s="544"/>
      <c r="BB479" s="544"/>
    </row>
    <row collapsed="false" customFormat="false" customHeight="true" hidden="false" ht="12.6" outlineLevel="0" r="480">
      <c r="A480" s="544"/>
      <c r="B480" s="544"/>
      <c r="C480" s="544"/>
      <c r="D480" s="544"/>
      <c r="E480" s="544"/>
      <c r="F480" s="544"/>
      <c r="G480" s="544"/>
      <c r="H480" s="544"/>
      <c r="I480" s="544"/>
      <c r="J480" s="544"/>
      <c r="K480" s="544"/>
      <c r="L480" s="544"/>
      <c r="M480" s="544"/>
      <c r="N480" s="544"/>
      <c r="O480" s="544"/>
      <c r="P480" s="544"/>
      <c r="Q480" s="544"/>
      <c r="R480" s="544"/>
      <c r="S480" s="544"/>
      <c r="T480" s="544"/>
      <c r="U480" s="544"/>
      <c r="V480" s="544"/>
      <c r="W480" s="544"/>
      <c r="X480" s="544"/>
      <c r="Y480" s="544"/>
      <c r="Z480" s="544"/>
      <c r="AA480" s="544"/>
      <c r="AB480" s="544"/>
      <c r="AC480" s="544"/>
      <c r="AD480" s="544"/>
      <c r="AE480" s="544"/>
      <c r="AF480" s="544"/>
      <c r="AG480" s="544"/>
      <c r="AH480" s="544"/>
      <c r="AI480" s="544"/>
      <c r="AJ480" s="544"/>
      <c r="AK480" s="544"/>
      <c r="AL480" s="544"/>
      <c r="AM480" s="544"/>
      <c r="AN480" s="544"/>
      <c r="AO480" s="544"/>
      <c r="AP480" s="544"/>
      <c r="AQ480" s="544"/>
      <c r="AR480" s="544"/>
      <c r="AS480" s="544"/>
      <c r="AT480" s="544"/>
      <c r="AU480" s="544"/>
      <c r="AV480" s="544"/>
      <c r="AW480" s="544"/>
      <c r="AX480" s="544"/>
      <c r="AY480" s="544"/>
      <c r="AZ480" s="544"/>
      <c r="BA480" s="544"/>
      <c r="BB480" s="544"/>
    </row>
    <row collapsed="false" customFormat="false" customHeight="true" hidden="false" ht="12.6" outlineLevel="0" r="481">
      <c r="A481" s="425" t="s">
        <v>636</v>
      </c>
    </row>
    <row collapsed="false" customFormat="false" customHeight="true" hidden="false" ht="12.6" outlineLevel="0" r="482">
      <c r="A482" s="89" t="s">
        <v>454</v>
      </c>
    </row>
    <row collapsed="false" customFormat="false" customHeight="true" hidden="false" ht="12.6" outlineLevel="0" r="483">
      <c r="A483" s="454"/>
      <c r="B483" s="455"/>
      <c r="C483" s="455"/>
      <c r="D483" s="455"/>
      <c r="E483" s="455"/>
      <c r="F483" s="455"/>
      <c r="G483" s="455"/>
      <c r="H483" s="455"/>
      <c r="I483" s="455"/>
      <c r="J483" s="455"/>
      <c r="K483" s="455"/>
      <c r="L483" s="455"/>
      <c r="M483" s="495"/>
      <c r="N483" s="545" t="s">
        <v>435</v>
      </c>
      <c r="O483" s="545"/>
      <c r="P483" s="545"/>
      <c r="Q483" s="545"/>
      <c r="R483" s="545"/>
      <c r="S483" s="545"/>
      <c r="T483" s="545"/>
      <c r="U483" s="545"/>
      <c r="V483" s="545"/>
      <c r="W483" s="545"/>
      <c r="X483" s="545"/>
      <c r="Y483" s="545"/>
      <c r="Z483" s="545"/>
      <c r="AA483" s="545"/>
      <c r="AB483" s="545"/>
      <c r="AC483" s="545"/>
      <c r="AD483" s="545"/>
      <c r="AE483" s="545"/>
      <c r="AF483" s="545"/>
      <c r="AG483" s="545"/>
      <c r="AH483" s="545"/>
      <c r="AI483" s="545"/>
      <c r="AJ483" s="545"/>
      <c r="AK483" s="545"/>
      <c r="AL483" s="545"/>
      <c r="AM483" s="545"/>
      <c r="AN483" s="545"/>
      <c r="AO483" s="545"/>
      <c r="AP483" s="545"/>
      <c r="AQ483" s="545"/>
      <c r="AR483" s="545"/>
      <c r="AS483" s="545"/>
      <c r="AT483" s="545"/>
      <c r="AU483" s="545"/>
      <c r="AV483" s="545"/>
      <c r="AW483" s="545"/>
      <c r="AX483" s="545"/>
      <c r="AY483" s="545"/>
      <c r="AZ483" s="545"/>
      <c r="BA483" s="545"/>
      <c r="BB483" s="545"/>
    </row>
    <row collapsed="false" customFormat="false" customHeight="true" hidden="false" ht="12.6" outlineLevel="0" r="484">
      <c r="A484" s="458"/>
      <c r="B484" s="414"/>
      <c r="C484" s="414"/>
      <c r="D484" s="414"/>
      <c r="E484" s="414"/>
      <c r="F484" s="414"/>
      <c r="G484" s="414"/>
      <c r="H484" s="414"/>
      <c r="I484" s="414"/>
      <c r="J484" s="414"/>
      <c r="K484" s="414"/>
      <c r="L484" s="414"/>
      <c r="M484" s="496"/>
      <c r="N484" s="454"/>
      <c r="O484" s="455"/>
      <c r="P484" s="455"/>
      <c r="Q484" s="455"/>
      <c r="R484" s="455"/>
      <c r="S484" s="495"/>
      <c r="T484" s="454"/>
      <c r="U484" s="455"/>
      <c r="V484" s="455"/>
      <c r="W484" s="455"/>
      <c r="X484" s="455"/>
      <c r="Y484" s="455"/>
      <c r="Z484" s="495"/>
      <c r="AA484" s="454"/>
      <c r="AB484" s="455"/>
      <c r="AC484" s="455"/>
      <c r="AD484" s="455"/>
      <c r="AE484" s="455"/>
      <c r="AF484" s="455"/>
      <c r="AG484" s="495"/>
      <c r="AH484" s="427" t="s">
        <v>637</v>
      </c>
      <c r="AI484" s="427"/>
      <c r="AJ484" s="427"/>
      <c r="AK484" s="427"/>
      <c r="AL484" s="427"/>
      <c r="AM484" s="427"/>
      <c r="AN484" s="427"/>
      <c r="AO484" s="427"/>
      <c r="AP484" s="427"/>
      <c r="AQ484" s="454"/>
      <c r="AR484" s="455"/>
      <c r="AS484" s="455"/>
      <c r="AT484" s="455"/>
      <c r="AU484" s="455"/>
      <c r="AV484" s="455"/>
      <c r="AW484" s="455"/>
      <c r="AX484" s="455"/>
      <c r="AY484" s="455"/>
      <c r="AZ484" s="455"/>
      <c r="BA484" s="455"/>
      <c r="BB484" s="495"/>
    </row>
    <row collapsed="false" customFormat="false" customHeight="true" hidden="false" ht="12.6" outlineLevel="0" r="485">
      <c r="A485" s="458"/>
      <c r="B485" s="414"/>
      <c r="C485" s="414"/>
      <c r="D485" s="414"/>
      <c r="E485" s="414"/>
      <c r="F485" s="414"/>
      <c r="G485" s="414"/>
      <c r="H485" s="414"/>
      <c r="I485" s="414"/>
      <c r="J485" s="414"/>
      <c r="K485" s="414"/>
      <c r="L485" s="414"/>
      <c r="M485" s="496"/>
      <c r="N485" s="459" t="s">
        <v>638</v>
      </c>
      <c r="O485" s="459"/>
      <c r="P485" s="459"/>
      <c r="Q485" s="459"/>
      <c r="R485" s="459"/>
      <c r="S485" s="459"/>
      <c r="T485" s="458"/>
      <c r="U485" s="414"/>
      <c r="V485" s="414"/>
      <c r="W485" s="414"/>
      <c r="X485" s="414"/>
      <c r="Y485" s="414"/>
      <c r="Z485" s="496"/>
      <c r="AA485" s="458" t="s">
        <v>637</v>
      </c>
      <c r="AB485" s="414"/>
      <c r="AC485" s="414"/>
      <c r="AD485" s="414"/>
      <c r="AE485" s="414"/>
      <c r="AF485" s="414"/>
      <c r="AG485" s="496"/>
      <c r="AH485" s="459" t="s">
        <v>639</v>
      </c>
      <c r="AI485" s="459"/>
      <c r="AJ485" s="459"/>
      <c r="AK485" s="459"/>
      <c r="AL485" s="459"/>
      <c r="AM485" s="459"/>
      <c r="AN485" s="459"/>
      <c r="AO485" s="459"/>
      <c r="AP485" s="459"/>
      <c r="AQ485" s="459" t="s">
        <v>638</v>
      </c>
      <c r="AR485" s="459"/>
      <c r="AS485" s="459"/>
      <c r="AT485" s="459"/>
      <c r="AU485" s="459"/>
      <c r="AV485" s="459"/>
      <c r="AW485" s="459"/>
      <c r="AX485" s="459"/>
      <c r="AY485" s="459"/>
      <c r="AZ485" s="459"/>
      <c r="BA485" s="459"/>
      <c r="BB485" s="459"/>
    </row>
    <row collapsed="false" customFormat="false" customHeight="true" hidden="false" ht="12.6" outlineLevel="0" r="486">
      <c r="A486" s="459" t="s">
        <v>640</v>
      </c>
      <c r="B486" s="459"/>
      <c r="C486" s="459"/>
      <c r="D486" s="459"/>
      <c r="E486" s="459"/>
      <c r="F486" s="459"/>
      <c r="G486" s="459"/>
      <c r="H486" s="459"/>
      <c r="I486" s="459"/>
      <c r="J486" s="459"/>
      <c r="K486" s="459"/>
      <c r="L486" s="459"/>
      <c r="M486" s="459"/>
      <c r="N486" s="459" t="s">
        <v>537</v>
      </c>
      <c r="O486" s="459"/>
      <c r="P486" s="459"/>
      <c r="Q486" s="459"/>
      <c r="R486" s="459"/>
      <c r="S486" s="459"/>
      <c r="T486" s="459" t="s">
        <v>641</v>
      </c>
      <c r="U486" s="459"/>
      <c r="V486" s="459"/>
      <c r="W486" s="459"/>
      <c r="X486" s="459"/>
      <c r="Y486" s="459"/>
      <c r="Z486" s="459"/>
      <c r="AA486" s="459" t="s">
        <v>642</v>
      </c>
      <c r="AB486" s="459"/>
      <c r="AC486" s="459"/>
      <c r="AD486" s="459"/>
      <c r="AE486" s="459"/>
      <c r="AF486" s="459"/>
      <c r="AG486" s="459"/>
      <c r="AH486" s="459" t="s">
        <v>643</v>
      </c>
      <c r="AI486" s="459"/>
      <c r="AJ486" s="459"/>
      <c r="AK486" s="459"/>
      <c r="AL486" s="459"/>
      <c r="AM486" s="459"/>
      <c r="AN486" s="459"/>
      <c r="AO486" s="459"/>
      <c r="AP486" s="459"/>
      <c r="AQ486" s="459" t="s">
        <v>605</v>
      </c>
      <c r="AR486" s="459"/>
      <c r="AS486" s="459"/>
      <c r="AT486" s="459"/>
      <c r="AU486" s="459"/>
      <c r="AV486" s="459"/>
      <c r="AW486" s="459"/>
      <c r="AX486" s="459"/>
      <c r="AY486" s="459"/>
      <c r="AZ486" s="459"/>
      <c r="BA486" s="459"/>
      <c r="BB486" s="459"/>
    </row>
    <row collapsed="false" customFormat="false" customHeight="true" hidden="false" ht="12.6" outlineLevel="0" r="487">
      <c r="A487" s="458"/>
      <c r="B487" s="414"/>
      <c r="C487" s="414"/>
      <c r="D487" s="414"/>
      <c r="E487" s="414"/>
      <c r="F487" s="414"/>
      <c r="G487" s="414"/>
      <c r="H487" s="414"/>
      <c r="I487" s="414"/>
      <c r="J487" s="414"/>
      <c r="K487" s="414"/>
      <c r="L487" s="414"/>
      <c r="M487" s="496"/>
      <c r="N487" s="459" t="s">
        <v>538</v>
      </c>
      <c r="O487" s="459"/>
      <c r="P487" s="459"/>
      <c r="Q487" s="459"/>
      <c r="R487" s="459"/>
      <c r="S487" s="459"/>
      <c r="T487" s="459" t="s">
        <v>644</v>
      </c>
      <c r="U487" s="459"/>
      <c r="V487" s="459"/>
      <c r="W487" s="459"/>
      <c r="X487" s="459"/>
      <c r="Y487" s="459"/>
      <c r="Z487" s="459"/>
      <c r="AA487" s="459" t="s">
        <v>645</v>
      </c>
      <c r="AB487" s="459"/>
      <c r="AC487" s="459"/>
      <c r="AD487" s="459"/>
      <c r="AE487" s="459"/>
      <c r="AF487" s="459"/>
      <c r="AG487" s="459"/>
      <c r="AH487" s="459" t="s">
        <v>646</v>
      </c>
      <c r="AI487" s="459"/>
      <c r="AJ487" s="459"/>
      <c r="AK487" s="459"/>
      <c r="AL487" s="459"/>
      <c r="AM487" s="459"/>
      <c r="AN487" s="459"/>
      <c r="AO487" s="459"/>
      <c r="AP487" s="459"/>
      <c r="AQ487" s="459" t="s">
        <v>538</v>
      </c>
      <c r="AR487" s="459"/>
      <c r="AS487" s="459"/>
      <c r="AT487" s="459"/>
      <c r="AU487" s="459"/>
      <c r="AV487" s="459"/>
      <c r="AW487" s="459"/>
      <c r="AX487" s="459"/>
      <c r="AY487" s="459"/>
      <c r="AZ487" s="459"/>
      <c r="BA487" s="459"/>
      <c r="BB487" s="459"/>
    </row>
    <row collapsed="false" customFormat="false" customHeight="true" hidden="false" ht="12.6" outlineLevel="0" r="488">
      <c r="A488" s="458"/>
      <c r="B488" s="414"/>
      <c r="C488" s="414"/>
      <c r="D488" s="414"/>
      <c r="E488" s="414"/>
      <c r="F488" s="414"/>
      <c r="G488" s="414"/>
      <c r="H488" s="414"/>
      <c r="I488" s="414"/>
      <c r="J488" s="414"/>
      <c r="K488" s="414"/>
      <c r="L488" s="414"/>
      <c r="M488" s="496"/>
      <c r="N488" s="459" t="s">
        <v>539</v>
      </c>
      <c r="O488" s="459"/>
      <c r="P488" s="459"/>
      <c r="Q488" s="459"/>
      <c r="R488" s="459"/>
      <c r="S488" s="459"/>
      <c r="T488" s="458"/>
      <c r="U488" s="414"/>
      <c r="V488" s="414"/>
      <c r="W488" s="414"/>
      <c r="X488" s="414"/>
      <c r="Y488" s="414"/>
      <c r="Z488" s="496"/>
      <c r="AA488" s="458"/>
      <c r="AB488" s="414"/>
      <c r="AC488" s="414"/>
      <c r="AD488" s="414"/>
      <c r="AE488" s="414"/>
      <c r="AF488" s="414"/>
      <c r="AG488" s="496"/>
      <c r="AH488" s="459" t="s">
        <v>647</v>
      </c>
      <c r="AI488" s="459"/>
      <c r="AJ488" s="459"/>
      <c r="AK488" s="459"/>
      <c r="AL488" s="459"/>
      <c r="AM488" s="459"/>
      <c r="AN488" s="459"/>
      <c r="AO488" s="459"/>
      <c r="AP488" s="459"/>
      <c r="AQ488" s="459" t="s">
        <v>539</v>
      </c>
      <c r="AR488" s="459"/>
      <c r="AS488" s="459"/>
      <c r="AT488" s="459"/>
      <c r="AU488" s="459"/>
      <c r="AV488" s="459"/>
      <c r="AW488" s="459"/>
      <c r="AX488" s="459"/>
      <c r="AY488" s="459"/>
      <c r="AZ488" s="459"/>
      <c r="BA488" s="459"/>
      <c r="BB488" s="459"/>
    </row>
    <row collapsed="false" customFormat="false" customHeight="true" hidden="false" ht="12.6" outlineLevel="0" r="489">
      <c r="A489" s="428" t="s">
        <v>475</v>
      </c>
      <c r="B489" s="428"/>
      <c r="C489" s="428"/>
      <c r="D489" s="428"/>
      <c r="E489" s="428"/>
      <c r="F489" s="428"/>
      <c r="G489" s="428"/>
      <c r="H489" s="428"/>
      <c r="I489" s="428"/>
      <c r="J489" s="428"/>
      <c r="K489" s="428"/>
      <c r="L489" s="428"/>
      <c r="M489" s="428"/>
      <c r="N489" s="428" t="s">
        <v>476</v>
      </c>
      <c r="O489" s="428"/>
      <c r="P489" s="428"/>
      <c r="Q489" s="428"/>
      <c r="R489" s="428"/>
      <c r="S489" s="428"/>
      <c r="T489" s="428" t="s">
        <v>477</v>
      </c>
      <c r="U489" s="428"/>
      <c r="V489" s="428"/>
      <c r="W489" s="428"/>
      <c r="X489" s="428"/>
      <c r="Y489" s="428"/>
      <c r="Z489" s="428"/>
      <c r="AA489" s="428" t="s">
        <v>478</v>
      </c>
      <c r="AB489" s="428"/>
      <c r="AC489" s="428"/>
      <c r="AD489" s="428"/>
      <c r="AE489" s="428"/>
      <c r="AF489" s="428"/>
      <c r="AG489" s="428"/>
      <c r="AH489" s="428" t="s">
        <v>479</v>
      </c>
      <c r="AI489" s="428"/>
      <c r="AJ489" s="428"/>
      <c r="AK489" s="428"/>
      <c r="AL489" s="428"/>
      <c r="AM489" s="428"/>
      <c r="AN489" s="428"/>
      <c r="AO489" s="428"/>
      <c r="AP489" s="428"/>
      <c r="AQ489" s="428" t="s">
        <v>480</v>
      </c>
      <c r="AR489" s="428"/>
      <c r="AS489" s="428"/>
      <c r="AT489" s="428"/>
      <c r="AU489" s="428"/>
      <c r="AV489" s="428"/>
      <c r="AW489" s="428"/>
      <c r="AX489" s="428"/>
      <c r="AY489" s="428"/>
      <c r="AZ489" s="428"/>
      <c r="BA489" s="428"/>
      <c r="BB489" s="428"/>
    </row>
    <row collapsed="false" customFormat="false" customHeight="true" hidden="false" ht="12.6" outlineLevel="0" r="490">
      <c r="A490" s="534" t="s">
        <v>648</v>
      </c>
      <c r="B490" s="534"/>
      <c r="C490" s="534"/>
      <c r="D490" s="534"/>
      <c r="E490" s="534"/>
      <c r="F490" s="534"/>
      <c r="G490" s="534"/>
      <c r="H490" s="534"/>
      <c r="I490" s="534"/>
      <c r="J490" s="534"/>
      <c r="K490" s="534"/>
      <c r="L490" s="534"/>
      <c r="M490" s="534"/>
      <c r="N490" s="546"/>
      <c r="O490" s="546"/>
      <c r="P490" s="546"/>
      <c r="Q490" s="546"/>
      <c r="R490" s="546"/>
      <c r="S490" s="546"/>
      <c r="T490" s="539"/>
      <c r="U490" s="539"/>
      <c r="V490" s="539"/>
      <c r="W490" s="539"/>
      <c r="X490" s="539"/>
      <c r="Y490" s="539"/>
      <c r="Z490" s="539"/>
      <c r="AA490" s="539"/>
      <c r="AB490" s="539"/>
      <c r="AC490" s="539"/>
      <c r="AD490" s="539"/>
      <c r="AE490" s="539"/>
      <c r="AF490" s="539"/>
      <c r="AG490" s="539"/>
      <c r="AH490" s="539"/>
      <c r="AI490" s="539"/>
      <c r="AJ490" s="539"/>
      <c r="AK490" s="539"/>
      <c r="AL490" s="539"/>
      <c r="AM490" s="539"/>
      <c r="AN490" s="539"/>
      <c r="AO490" s="539"/>
      <c r="AP490" s="539"/>
      <c r="AQ490" s="539"/>
      <c r="AR490" s="539"/>
      <c r="AS490" s="539"/>
      <c r="AT490" s="539"/>
      <c r="AU490" s="539"/>
      <c r="AV490" s="539"/>
      <c r="AW490" s="539"/>
      <c r="AX490" s="539"/>
      <c r="AY490" s="539"/>
      <c r="AZ490" s="539"/>
      <c r="BA490" s="539"/>
      <c r="BB490" s="539"/>
    </row>
    <row collapsed="false" customFormat="false" customHeight="true" hidden="false" ht="12.6" outlineLevel="0" r="491">
      <c r="A491" s="533" t="s">
        <v>649</v>
      </c>
      <c r="B491" s="533"/>
      <c r="C491" s="533"/>
      <c r="D491" s="533"/>
      <c r="E491" s="533"/>
      <c r="F491" s="533"/>
      <c r="G491" s="533"/>
      <c r="H491" s="533"/>
      <c r="I491" s="533"/>
      <c r="J491" s="533"/>
      <c r="K491" s="533"/>
      <c r="L491" s="533"/>
      <c r="M491" s="533"/>
      <c r="N491" s="547"/>
      <c r="O491" s="547"/>
      <c r="P491" s="547"/>
      <c r="Q491" s="547"/>
      <c r="R491" s="547"/>
      <c r="S491" s="547"/>
      <c r="T491" s="433"/>
      <c r="U491" s="433"/>
      <c r="V491" s="433"/>
      <c r="W491" s="433"/>
      <c r="X491" s="433"/>
      <c r="Y491" s="433"/>
      <c r="Z491" s="433"/>
      <c r="AA491" s="433"/>
      <c r="AB491" s="433"/>
      <c r="AC491" s="433"/>
      <c r="AD491" s="433"/>
      <c r="AE491" s="433"/>
      <c r="AF491" s="433"/>
      <c r="AG491" s="433"/>
      <c r="AH491" s="433"/>
      <c r="AI491" s="433"/>
      <c r="AJ491" s="433"/>
      <c r="AK491" s="433"/>
      <c r="AL491" s="433"/>
      <c r="AM491" s="433"/>
      <c r="AN491" s="433"/>
      <c r="AO491" s="433"/>
      <c r="AP491" s="433"/>
      <c r="AQ491" s="433"/>
      <c r="AR491" s="433"/>
      <c r="AS491" s="433"/>
      <c r="AT491" s="433"/>
      <c r="AU491" s="433"/>
      <c r="AV491" s="433"/>
      <c r="AW491" s="433"/>
      <c r="AX491" s="433"/>
      <c r="AY491" s="433"/>
      <c r="AZ491" s="433"/>
      <c r="BA491" s="433"/>
      <c r="BB491" s="433"/>
    </row>
    <row collapsed="false" customFormat="false" customHeight="true" hidden="false" ht="12.6" outlineLevel="0" r="492">
      <c r="A492" s="534" t="s">
        <v>650</v>
      </c>
      <c r="B492" s="534"/>
      <c r="C492" s="534"/>
      <c r="D492" s="534"/>
      <c r="E492" s="534"/>
      <c r="F492" s="534"/>
      <c r="G492" s="534"/>
      <c r="H492" s="534"/>
      <c r="I492" s="534"/>
      <c r="J492" s="534"/>
      <c r="K492" s="534"/>
      <c r="L492" s="534"/>
      <c r="M492" s="534"/>
      <c r="N492" s="547"/>
      <c r="O492" s="547"/>
      <c r="P492" s="547"/>
      <c r="Q492" s="547"/>
      <c r="R492" s="547"/>
      <c r="S492" s="547"/>
      <c r="T492" s="433"/>
      <c r="U492" s="433"/>
      <c r="V492" s="433"/>
      <c r="W492" s="433"/>
      <c r="X492" s="433"/>
      <c r="Y492" s="433"/>
      <c r="Z492" s="433"/>
      <c r="AA492" s="433"/>
      <c r="AB492" s="433"/>
      <c r="AC492" s="433"/>
      <c r="AD492" s="433"/>
      <c r="AE492" s="433"/>
      <c r="AF492" s="433"/>
      <c r="AG492" s="433"/>
      <c r="AH492" s="433"/>
      <c r="AI492" s="433"/>
      <c r="AJ492" s="433"/>
      <c r="AK492" s="433"/>
      <c r="AL492" s="433"/>
      <c r="AM492" s="433"/>
      <c r="AN492" s="433"/>
      <c r="AO492" s="433"/>
      <c r="AP492" s="433"/>
      <c r="AQ492" s="433"/>
      <c r="AR492" s="433"/>
      <c r="AS492" s="433"/>
      <c r="AT492" s="433"/>
      <c r="AU492" s="433"/>
      <c r="AV492" s="433"/>
      <c r="AW492" s="433"/>
      <c r="AX492" s="433"/>
      <c r="AY492" s="433"/>
      <c r="AZ492" s="433"/>
      <c r="BA492" s="433"/>
      <c r="BB492" s="433"/>
    </row>
    <row collapsed="false" customFormat="false" customHeight="true" hidden="false" ht="12.6" outlineLevel="0" r="493">
      <c r="A493" s="548" t="s">
        <v>651</v>
      </c>
      <c r="B493" s="548"/>
      <c r="C493" s="548"/>
      <c r="D493" s="548"/>
      <c r="E493" s="548"/>
      <c r="F493" s="548"/>
      <c r="G493" s="548"/>
      <c r="H493" s="548"/>
      <c r="I493" s="548"/>
      <c r="J493" s="548"/>
      <c r="K493" s="548"/>
      <c r="L493" s="548"/>
      <c r="M493" s="548"/>
      <c r="N493" s="547"/>
      <c r="O493" s="547"/>
      <c r="P493" s="547"/>
      <c r="Q493" s="547"/>
      <c r="R493" s="547"/>
      <c r="S493" s="547"/>
      <c r="T493" s="433"/>
      <c r="U493" s="433"/>
      <c r="V493" s="433"/>
      <c r="W493" s="433"/>
      <c r="X493" s="433"/>
      <c r="Y493" s="433"/>
      <c r="Z493" s="433"/>
      <c r="AA493" s="433"/>
      <c r="AB493" s="433"/>
      <c r="AC493" s="433"/>
      <c r="AD493" s="433"/>
      <c r="AE493" s="433"/>
      <c r="AF493" s="433"/>
      <c r="AG493" s="433"/>
      <c r="AH493" s="433"/>
      <c r="AI493" s="433"/>
      <c r="AJ493" s="433"/>
      <c r="AK493" s="433"/>
      <c r="AL493" s="433"/>
      <c r="AM493" s="433"/>
      <c r="AN493" s="433"/>
      <c r="AO493" s="433"/>
      <c r="AP493" s="433"/>
      <c r="AQ493" s="433"/>
      <c r="AR493" s="433"/>
      <c r="AS493" s="433"/>
      <c r="AT493" s="433"/>
      <c r="AU493" s="433"/>
      <c r="AV493" s="433"/>
      <c r="AW493" s="433"/>
      <c r="AX493" s="433"/>
      <c r="AY493" s="433"/>
      <c r="AZ493" s="433"/>
      <c r="BA493" s="433"/>
      <c r="BB493" s="433"/>
    </row>
    <row collapsed="false" customFormat="false" customHeight="true" hidden="false" ht="12.6" outlineLevel="0" r="494">
      <c r="A494" s="548" t="s">
        <v>652</v>
      </c>
      <c r="B494" s="548"/>
      <c r="C494" s="548"/>
      <c r="D494" s="548"/>
      <c r="E494" s="548"/>
      <c r="F494" s="548"/>
      <c r="G494" s="548"/>
      <c r="H494" s="548"/>
      <c r="I494" s="548"/>
      <c r="J494" s="548"/>
      <c r="K494" s="548"/>
      <c r="L494" s="548"/>
      <c r="M494" s="548"/>
      <c r="N494" s="547"/>
      <c r="O494" s="547"/>
      <c r="P494" s="547"/>
      <c r="Q494" s="547"/>
      <c r="R494" s="547"/>
      <c r="S494" s="547"/>
      <c r="T494" s="433"/>
      <c r="U494" s="433"/>
      <c r="V494" s="433"/>
      <c r="W494" s="433"/>
      <c r="X494" s="433"/>
      <c r="Y494" s="433"/>
      <c r="Z494" s="433"/>
      <c r="AA494" s="433"/>
      <c r="AB494" s="433"/>
      <c r="AC494" s="433"/>
      <c r="AD494" s="433"/>
      <c r="AE494" s="433"/>
      <c r="AF494" s="433"/>
      <c r="AG494" s="433"/>
      <c r="AH494" s="433"/>
      <c r="AI494" s="433"/>
      <c r="AJ494" s="433"/>
      <c r="AK494" s="433"/>
      <c r="AL494" s="433"/>
      <c r="AM494" s="433"/>
      <c r="AN494" s="433"/>
      <c r="AO494" s="433"/>
      <c r="AP494" s="433"/>
      <c r="AQ494" s="433"/>
      <c r="AR494" s="433"/>
      <c r="AS494" s="433"/>
      <c r="AT494" s="433"/>
      <c r="AU494" s="433"/>
      <c r="AV494" s="433"/>
      <c r="AW494" s="433"/>
      <c r="AX494" s="433"/>
      <c r="AY494" s="433"/>
      <c r="AZ494" s="433"/>
      <c r="BA494" s="433"/>
      <c r="BB494" s="433"/>
    </row>
    <row collapsed="false" customFormat="false" customHeight="true" hidden="false" ht="12.6" outlineLevel="0" r="495">
      <c r="A495" s="548" t="s">
        <v>653</v>
      </c>
      <c r="B495" s="548"/>
      <c r="C495" s="548"/>
      <c r="D495" s="548"/>
      <c r="E495" s="548"/>
      <c r="F495" s="548"/>
      <c r="G495" s="548"/>
      <c r="H495" s="548"/>
      <c r="I495" s="548"/>
      <c r="J495" s="548"/>
      <c r="K495" s="548"/>
      <c r="L495" s="548"/>
      <c r="M495" s="548"/>
      <c r="N495" s="547"/>
      <c r="O495" s="547"/>
      <c r="P495" s="547"/>
      <c r="Q495" s="547"/>
      <c r="R495" s="547"/>
      <c r="S495" s="547"/>
      <c r="T495" s="433"/>
      <c r="U495" s="433"/>
      <c r="V495" s="433"/>
      <c r="W495" s="433"/>
      <c r="X495" s="433"/>
      <c r="Y495" s="433"/>
      <c r="Z495" s="433"/>
      <c r="AA495" s="433"/>
      <c r="AB495" s="433"/>
      <c r="AC495" s="433"/>
      <c r="AD495" s="433"/>
      <c r="AE495" s="433"/>
      <c r="AF495" s="433"/>
      <c r="AG495" s="433"/>
      <c r="AH495" s="433"/>
      <c r="AI495" s="433"/>
      <c r="AJ495" s="433"/>
      <c r="AK495" s="433"/>
      <c r="AL495" s="433"/>
      <c r="AM495" s="433"/>
      <c r="AN495" s="433"/>
      <c r="AO495" s="433"/>
      <c r="AP495" s="433"/>
      <c r="AQ495" s="433"/>
      <c r="AR495" s="433"/>
      <c r="AS495" s="433"/>
      <c r="AT495" s="433"/>
      <c r="AU495" s="433"/>
      <c r="AV495" s="433"/>
      <c r="AW495" s="433"/>
      <c r="AX495" s="433"/>
      <c r="AY495" s="433"/>
      <c r="AZ495" s="433"/>
      <c r="BA495" s="433"/>
      <c r="BB495" s="433"/>
    </row>
    <row collapsed="false" customFormat="false" customHeight="true" hidden="false" ht="12.6" outlineLevel="0" r="496">
      <c r="A496" s="548" t="s">
        <v>654</v>
      </c>
      <c r="B496" s="548"/>
      <c r="C496" s="548"/>
      <c r="D496" s="548"/>
      <c r="E496" s="548"/>
      <c r="F496" s="548"/>
      <c r="G496" s="548"/>
      <c r="H496" s="548"/>
      <c r="I496" s="548"/>
      <c r="J496" s="548"/>
      <c r="K496" s="548"/>
      <c r="L496" s="548"/>
      <c r="M496" s="548"/>
      <c r="N496" s="547"/>
      <c r="O496" s="547"/>
      <c r="P496" s="547"/>
      <c r="Q496" s="547"/>
      <c r="R496" s="547"/>
      <c r="S496" s="547"/>
      <c r="T496" s="433"/>
      <c r="U496" s="433"/>
      <c r="V496" s="433"/>
      <c r="W496" s="433"/>
      <c r="X496" s="433"/>
      <c r="Y496" s="433"/>
      <c r="Z496" s="433"/>
      <c r="AA496" s="433"/>
      <c r="AB496" s="433"/>
      <c r="AC496" s="433"/>
      <c r="AD496" s="433"/>
      <c r="AE496" s="433"/>
      <c r="AF496" s="433"/>
      <c r="AG496" s="433"/>
      <c r="AH496" s="433"/>
      <c r="AI496" s="433"/>
      <c r="AJ496" s="433"/>
      <c r="AK496" s="433"/>
      <c r="AL496" s="433"/>
      <c r="AM496" s="433"/>
      <c r="AN496" s="433"/>
      <c r="AO496" s="433"/>
      <c r="AP496" s="433"/>
      <c r="AQ496" s="433"/>
      <c r="AR496" s="433"/>
      <c r="AS496" s="433"/>
      <c r="AT496" s="433"/>
      <c r="AU496" s="433"/>
      <c r="AV496" s="433"/>
      <c r="AW496" s="433"/>
      <c r="AX496" s="433"/>
      <c r="AY496" s="433"/>
      <c r="AZ496" s="433"/>
      <c r="BA496" s="433"/>
      <c r="BB496" s="433"/>
    </row>
    <row collapsed="false" customFormat="false" customHeight="true" hidden="false" ht="12.6" outlineLevel="0" r="497">
      <c r="A497" s="533" t="s">
        <v>655</v>
      </c>
      <c r="B497" s="533"/>
      <c r="C497" s="533"/>
      <c r="D497" s="533"/>
      <c r="E497" s="533"/>
      <c r="F497" s="533"/>
      <c r="G497" s="533"/>
      <c r="H497" s="533"/>
      <c r="I497" s="533"/>
      <c r="J497" s="533"/>
      <c r="K497" s="533"/>
      <c r="L497" s="533"/>
      <c r="M497" s="533"/>
      <c r="N497" s="547"/>
      <c r="O497" s="547"/>
      <c r="P497" s="547"/>
      <c r="Q497" s="547"/>
      <c r="R497" s="547"/>
      <c r="S497" s="547"/>
      <c r="T497" s="433"/>
      <c r="U497" s="433"/>
      <c r="V497" s="433"/>
      <c r="W497" s="433"/>
      <c r="X497" s="433"/>
      <c r="Y497" s="433"/>
      <c r="Z497" s="433"/>
      <c r="AA497" s="433"/>
      <c r="AB497" s="433"/>
      <c r="AC497" s="433"/>
      <c r="AD497" s="433"/>
      <c r="AE497" s="433"/>
      <c r="AF497" s="433"/>
      <c r="AG497" s="433"/>
      <c r="AH497" s="433"/>
      <c r="AI497" s="433"/>
      <c r="AJ497" s="433"/>
      <c r="AK497" s="433"/>
      <c r="AL497" s="433"/>
      <c r="AM497" s="433"/>
      <c r="AN497" s="433"/>
      <c r="AO497" s="433"/>
      <c r="AP497" s="433"/>
      <c r="AQ497" s="433"/>
      <c r="AR497" s="433"/>
      <c r="AS497" s="433"/>
      <c r="AT497" s="433"/>
      <c r="AU497" s="433"/>
      <c r="AV497" s="433"/>
      <c r="AW497" s="433"/>
      <c r="AX497" s="433"/>
      <c r="AY497" s="433"/>
      <c r="AZ497" s="433"/>
      <c r="BA497" s="433"/>
      <c r="BB497" s="433"/>
    </row>
    <row collapsed="false" customFormat="false" customHeight="true" hidden="false" ht="12.6" outlineLevel="0" r="498">
      <c r="A498" s="534" t="s">
        <v>656</v>
      </c>
      <c r="B498" s="534"/>
      <c r="C498" s="534"/>
      <c r="D498" s="534"/>
      <c r="E498" s="534"/>
      <c r="F498" s="534"/>
      <c r="G498" s="534"/>
      <c r="H498" s="534"/>
      <c r="I498" s="534"/>
      <c r="J498" s="534"/>
      <c r="K498" s="534"/>
      <c r="L498" s="534"/>
      <c r="M498" s="534"/>
      <c r="N498" s="547"/>
      <c r="O498" s="547"/>
      <c r="P498" s="547"/>
      <c r="Q498" s="547"/>
      <c r="R498" s="547"/>
      <c r="S498" s="547"/>
      <c r="T498" s="433"/>
      <c r="U498" s="433"/>
      <c r="V498" s="433"/>
      <c r="W498" s="433"/>
      <c r="X498" s="433"/>
      <c r="Y498" s="433"/>
      <c r="Z498" s="433"/>
      <c r="AA498" s="433"/>
      <c r="AB498" s="433"/>
      <c r="AC498" s="433"/>
      <c r="AD498" s="433"/>
      <c r="AE498" s="433"/>
      <c r="AF498" s="433"/>
      <c r="AG498" s="433"/>
      <c r="AH498" s="433"/>
      <c r="AI498" s="433"/>
      <c r="AJ498" s="433"/>
      <c r="AK498" s="433"/>
      <c r="AL498" s="433"/>
      <c r="AM498" s="433"/>
      <c r="AN498" s="433"/>
      <c r="AO498" s="433"/>
      <c r="AP498" s="433"/>
      <c r="AQ498" s="433"/>
      <c r="AR498" s="433"/>
      <c r="AS498" s="433"/>
      <c r="AT498" s="433"/>
      <c r="AU498" s="433"/>
      <c r="AV498" s="433"/>
      <c r="AW498" s="433"/>
      <c r="AX498" s="433"/>
      <c r="AY498" s="433"/>
      <c r="AZ498" s="433"/>
      <c r="BA498" s="433"/>
      <c r="BB498" s="433"/>
    </row>
    <row collapsed="false" customFormat="false" customHeight="true" hidden="false" ht="12.6" outlineLevel="0" r="499">
      <c r="A499" s="548" t="s">
        <v>657</v>
      </c>
      <c r="B499" s="548"/>
      <c r="C499" s="548"/>
      <c r="D499" s="548"/>
      <c r="E499" s="548"/>
      <c r="F499" s="548"/>
      <c r="G499" s="548"/>
      <c r="H499" s="548"/>
      <c r="I499" s="548"/>
      <c r="J499" s="548"/>
      <c r="K499" s="548"/>
      <c r="L499" s="548"/>
      <c r="M499" s="548"/>
      <c r="N499" s="547"/>
      <c r="O499" s="547"/>
      <c r="P499" s="547"/>
      <c r="Q499" s="547"/>
      <c r="R499" s="547"/>
      <c r="S499" s="547"/>
      <c r="T499" s="433"/>
      <c r="U499" s="433"/>
      <c r="V499" s="433"/>
      <c r="W499" s="433"/>
      <c r="X499" s="433"/>
      <c r="Y499" s="433"/>
      <c r="Z499" s="433"/>
      <c r="AA499" s="433"/>
      <c r="AB499" s="433"/>
      <c r="AC499" s="433"/>
      <c r="AD499" s="433"/>
      <c r="AE499" s="433"/>
      <c r="AF499" s="433"/>
      <c r="AG499" s="433"/>
      <c r="AH499" s="433"/>
      <c r="AI499" s="433"/>
      <c r="AJ499" s="433"/>
      <c r="AK499" s="433"/>
      <c r="AL499" s="433"/>
      <c r="AM499" s="433"/>
      <c r="AN499" s="433"/>
      <c r="AO499" s="433"/>
      <c r="AP499" s="433"/>
      <c r="AQ499" s="433"/>
      <c r="AR499" s="433"/>
      <c r="AS499" s="433"/>
      <c r="AT499" s="433"/>
      <c r="AU499" s="433"/>
      <c r="AV499" s="433"/>
      <c r="AW499" s="433"/>
      <c r="AX499" s="433"/>
      <c r="AY499" s="433"/>
      <c r="AZ499" s="433"/>
      <c r="BA499" s="433"/>
      <c r="BB499" s="433"/>
    </row>
    <row collapsed="false" customFormat="false" customHeight="true" hidden="false" ht="12.6" outlineLevel="0" r="501">
      <c r="A501" s="89" t="s">
        <v>494</v>
      </c>
    </row>
    <row collapsed="false" customFormat="false" customHeight="true" hidden="false" ht="12.6" outlineLevel="0" r="502">
      <c r="A502" s="426" t="s">
        <v>654</v>
      </c>
      <c r="B502" s="426"/>
      <c r="C502" s="426"/>
      <c r="D502" s="426"/>
      <c r="E502" s="426"/>
      <c r="F502" s="426"/>
      <c r="G502" s="426"/>
      <c r="H502" s="426"/>
      <c r="I502" s="426"/>
      <c r="J502" s="426"/>
      <c r="K502" s="426"/>
      <c r="L502" s="426"/>
      <c r="M502" s="426"/>
      <c r="N502" s="426"/>
      <c r="O502" s="426"/>
      <c r="P502" s="426"/>
      <c r="Q502" s="426"/>
      <c r="R502" s="426"/>
      <c r="S502" s="426"/>
      <c r="T502" s="426"/>
      <c r="U502" s="426"/>
      <c r="V502" s="426"/>
      <c r="W502" s="426"/>
      <c r="X502" s="426"/>
      <c r="Y502" s="426"/>
      <c r="Z502" s="426"/>
      <c r="AA502" s="426"/>
      <c r="AB502" s="426"/>
      <c r="AC502" s="426"/>
      <c r="AD502" s="426"/>
      <c r="AE502" s="426"/>
      <c r="AF502" s="426"/>
      <c r="AG502" s="426"/>
      <c r="AH502" s="426"/>
      <c r="AI502" s="426"/>
      <c r="AJ502" s="426"/>
      <c r="AK502" s="426"/>
      <c r="AL502" s="456" t="s">
        <v>576</v>
      </c>
      <c r="AM502" s="456"/>
      <c r="AN502" s="456"/>
      <c r="AO502" s="456"/>
      <c r="AP502" s="456"/>
      <c r="AQ502" s="456"/>
      <c r="AR502" s="456"/>
      <c r="AS502" s="456"/>
      <c r="AT502" s="456"/>
      <c r="AU502" s="456"/>
      <c r="AV502" s="456"/>
      <c r="AW502" s="456"/>
      <c r="AX502" s="456"/>
      <c r="AY502" s="456"/>
      <c r="AZ502" s="456"/>
      <c r="BA502" s="456"/>
      <c r="BB502" s="456"/>
    </row>
    <row collapsed="false" customFormat="true" customHeight="true" hidden="false" ht="12.6" outlineLevel="0" r="503" s="425">
      <c r="A503" s="549" t="s">
        <v>658</v>
      </c>
      <c r="B503" s="549"/>
      <c r="C503" s="549"/>
      <c r="D503" s="549"/>
      <c r="E503" s="549"/>
      <c r="F503" s="549"/>
      <c r="G503" s="549"/>
      <c r="H503" s="549"/>
      <c r="I503" s="549"/>
      <c r="J503" s="549"/>
      <c r="K503" s="549"/>
      <c r="L503" s="549"/>
      <c r="M503" s="549"/>
      <c r="N503" s="549"/>
      <c r="O503" s="549"/>
      <c r="P503" s="549"/>
      <c r="Q503" s="549"/>
      <c r="R503" s="549"/>
      <c r="S503" s="549"/>
      <c r="T503" s="549"/>
      <c r="U503" s="549"/>
      <c r="V503" s="549"/>
      <c r="W503" s="549"/>
      <c r="X503" s="549"/>
      <c r="Y503" s="549"/>
      <c r="Z503" s="549"/>
      <c r="AA503" s="549"/>
      <c r="AB503" s="549"/>
      <c r="AC503" s="549"/>
      <c r="AD503" s="549"/>
      <c r="AE503" s="549"/>
      <c r="AF503" s="549"/>
      <c r="AG503" s="549"/>
      <c r="AH503" s="549"/>
      <c r="AI503" s="549"/>
      <c r="AJ503" s="549"/>
      <c r="AK503" s="549"/>
      <c r="AL503" s="550"/>
      <c r="AM503" s="550"/>
      <c r="AN503" s="550"/>
      <c r="AO503" s="550"/>
      <c r="AP503" s="550"/>
      <c r="AQ503" s="550"/>
      <c r="AR503" s="550"/>
      <c r="AS503" s="550"/>
      <c r="AT503" s="550"/>
      <c r="AU503" s="550"/>
      <c r="AV503" s="550"/>
      <c r="AW503" s="550"/>
      <c r="AX503" s="550"/>
      <c r="AY503" s="550"/>
      <c r="AZ503" s="550"/>
      <c r="BA503" s="550"/>
      <c r="BB503" s="550"/>
    </row>
    <row collapsed="false" customFormat="true" customHeight="true" hidden="false" ht="12.6" outlineLevel="0" r="504" s="425">
      <c r="A504" s="551" t="s">
        <v>659</v>
      </c>
      <c r="B504" s="551"/>
      <c r="C504" s="551"/>
      <c r="D504" s="551"/>
      <c r="E504" s="551"/>
      <c r="F504" s="551"/>
      <c r="G504" s="551"/>
      <c r="H504" s="551"/>
      <c r="I504" s="551"/>
      <c r="J504" s="551"/>
      <c r="K504" s="551"/>
      <c r="L504" s="551"/>
      <c r="M504" s="551"/>
      <c r="N504" s="551"/>
      <c r="O504" s="551"/>
      <c r="P504" s="551"/>
      <c r="Q504" s="551"/>
      <c r="R504" s="551"/>
      <c r="S504" s="551"/>
      <c r="T504" s="551"/>
      <c r="U504" s="551"/>
      <c r="V504" s="551"/>
      <c r="W504" s="551"/>
      <c r="X504" s="551"/>
      <c r="Y504" s="551"/>
      <c r="Z504" s="551"/>
      <c r="AA504" s="551"/>
      <c r="AB504" s="551"/>
      <c r="AC504" s="551"/>
      <c r="AD504" s="551"/>
      <c r="AE504" s="551"/>
      <c r="AF504" s="551"/>
      <c r="AG504" s="551"/>
      <c r="AH504" s="551"/>
      <c r="AI504" s="551"/>
      <c r="AJ504" s="551"/>
      <c r="AK504" s="551"/>
      <c r="AL504" s="550"/>
      <c r="AM504" s="550"/>
      <c r="AN504" s="550"/>
      <c r="AO504" s="550"/>
      <c r="AP504" s="550"/>
      <c r="AQ504" s="550"/>
      <c r="AR504" s="550"/>
      <c r="AS504" s="550"/>
      <c r="AT504" s="550"/>
      <c r="AU504" s="550"/>
      <c r="AV504" s="550"/>
      <c r="AW504" s="550"/>
      <c r="AX504" s="550"/>
      <c r="AY504" s="550"/>
      <c r="AZ504" s="550"/>
      <c r="BA504" s="550"/>
      <c r="BB504" s="550"/>
    </row>
    <row collapsed="false" customFormat="false" customHeight="true" hidden="false" ht="12.6" outlineLevel="0" r="505">
      <c r="A505" s="89" t="s">
        <v>660</v>
      </c>
    </row>
    <row collapsed="false" customFormat="false" customHeight="true" hidden="false" ht="12.6" outlineLevel="0" r="506">
      <c r="A506" s="493"/>
      <c r="B506" s="493"/>
      <c r="C506" s="493"/>
      <c r="D506" s="493"/>
      <c r="E506" s="493"/>
      <c r="F506" s="493"/>
      <c r="G506" s="493"/>
      <c r="H506" s="493"/>
      <c r="I506" s="493"/>
      <c r="J506" s="493"/>
      <c r="K506" s="493"/>
      <c r="L506" s="493"/>
      <c r="M506" s="493"/>
      <c r="N506" s="493"/>
      <c r="O506" s="493"/>
      <c r="P506" s="493"/>
      <c r="Q506" s="493"/>
      <c r="R506" s="493"/>
      <c r="S506" s="493"/>
      <c r="T506" s="493"/>
      <c r="U506" s="493"/>
      <c r="V506" s="493"/>
      <c r="W506" s="493"/>
      <c r="X506" s="493"/>
      <c r="Y506" s="493"/>
      <c r="Z506" s="493"/>
      <c r="AA506" s="493"/>
      <c r="AB506" s="493"/>
      <c r="AC506" s="493"/>
      <c r="AD506" s="493"/>
      <c r="AE506" s="493"/>
      <c r="AF506" s="493"/>
      <c r="AG506" s="493"/>
      <c r="AH506" s="493"/>
      <c r="AI506" s="493"/>
      <c r="AJ506" s="493"/>
      <c r="AK506" s="493"/>
      <c r="AL506" s="493"/>
      <c r="AM506" s="493"/>
      <c r="AN506" s="493"/>
      <c r="AO506" s="493"/>
      <c r="AP506" s="493"/>
      <c r="AQ506" s="493"/>
      <c r="AR506" s="493"/>
      <c r="AS506" s="493"/>
      <c r="AT506" s="493"/>
      <c r="AU506" s="493"/>
      <c r="AV506" s="493"/>
      <c r="AW506" s="493"/>
      <c r="AX506" s="493"/>
      <c r="AY506" s="493"/>
      <c r="AZ506" s="493"/>
      <c r="BA506" s="493"/>
      <c r="BB506" s="493"/>
    </row>
    <row collapsed="false" customFormat="false" customHeight="true" hidden="false" ht="12.6" outlineLevel="0" r="507">
      <c r="A507" s="493"/>
      <c r="B507" s="493"/>
      <c r="C507" s="493"/>
      <c r="D507" s="493"/>
      <c r="E507" s="493"/>
      <c r="F507" s="493"/>
      <c r="G507" s="493"/>
      <c r="H507" s="493"/>
      <c r="I507" s="493"/>
      <c r="J507" s="493"/>
      <c r="K507" s="493"/>
      <c r="L507" s="493"/>
      <c r="M507" s="493"/>
      <c r="N507" s="493"/>
      <c r="O507" s="493"/>
      <c r="P507" s="493"/>
      <c r="Q507" s="493"/>
      <c r="R507" s="493"/>
      <c r="S507" s="493"/>
      <c r="T507" s="493"/>
      <c r="U507" s="493"/>
      <c r="V507" s="493"/>
      <c r="W507" s="493"/>
      <c r="X507" s="493"/>
      <c r="Y507" s="493"/>
      <c r="Z507" s="493"/>
      <c r="AA507" s="493"/>
      <c r="AB507" s="493"/>
      <c r="AC507" s="493"/>
      <c r="AD507" s="493"/>
      <c r="AE507" s="493"/>
      <c r="AF507" s="493"/>
      <c r="AG507" s="493"/>
      <c r="AH507" s="493"/>
      <c r="AI507" s="493"/>
      <c r="AJ507" s="493"/>
      <c r="AK507" s="493"/>
      <c r="AL507" s="493"/>
      <c r="AM507" s="493"/>
      <c r="AN507" s="493"/>
      <c r="AO507" s="493"/>
      <c r="AP507" s="493"/>
      <c r="AQ507" s="493"/>
      <c r="AR507" s="493"/>
      <c r="AS507" s="493"/>
      <c r="AT507" s="493"/>
      <c r="AU507" s="493"/>
      <c r="AV507" s="493"/>
      <c r="AW507" s="493"/>
      <c r="AX507" s="493"/>
      <c r="AY507" s="493"/>
      <c r="AZ507" s="493"/>
      <c r="BA507" s="493"/>
      <c r="BB507" s="493"/>
    </row>
    <row collapsed="false" customFormat="false" customHeight="true" hidden="false" ht="12.6" outlineLevel="0" r="508">
      <c r="A508" s="493"/>
      <c r="B508" s="493"/>
      <c r="C508" s="493"/>
      <c r="D508" s="493"/>
      <c r="E508" s="493"/>
      <c r="F508" s="493"/>
      <c r="G508" s="493"/>
      <c r="H508" s="493"/>
      <c r="I508" s="493"/>
      <c r="J508" s="493"/>
      <c r="K508" s="493"/>
      <c r="L508" s="493"/>
      <c r="M508" s="493"/>
      <c r="N508" s="493"/>
      <c r="O508" s="493"/>
      <c r="P508" s="493"/>
      <c r="Q508" s="493"/>
      <c r="R508" s="493"/>
      <c r="S508" s="493"/>
      <c r="T508" s="493"/>
      <c r="U508" s="493"/>
      <c r="V508" s="493"/>
      <c r="W508" s="493"/>
      <c r="X508" s="493"/>
      <c r="Y508" s="493"/>
      <c r="Z508" s="493"/>
      <c r="AA508" s="493"/>
      <c r="AB508" s="493"/>
      <c r="AC508" s="493"/>
      <c r="AD508" s="493"/>
      <c r="AE508" s="493"/>
      <c r="AF508" s="493"/>
      <c r="AG508" s="493"/>
      <c r="AH508" s="493"/>
      <c r="AI508" s="493"/>
      <c r="AJ508" s="493"/>
      <c r="AK508" s="493"/>
      <c r="AL508" s="493"/>
      <c r="AM508" s="493"/>
      <c r="AN508" s="493"/>
      <c r="AO508" s="493"/>
      <c r="AP508" s="493"/>
      <c r="AQ508" s="493"/>
      <c r="AR508" s="493"/>
      <c r="AS508" s="493"/>
      <c r="AT508" s="493"/>
      <c r="AU508" s="493"/>
      <c r="AV508" s="493"/>
      <c r="AW508" s="493"/>
      <c r="AX508" s="493"/>
      <c r="AY508" s="493"/>
      <c r="AZ508" s="493"/>
      <c r="BA508" s="493"/>
      <c r="BB508" s="493"/>
    </row>
    <row collapsed="false" customFormat="false" customHeight="true" hidden="false" ht="12.6" outlineLevel="0" r="509">
      <c r="A509" s="493"/>
      <c r="B509" s="493"/>
      <c r="C509" s="493"/>
      <c r="D509" s="493"/>
      <c r="E509" s="493"/>
      <c r="F509" s="493"/>
      <c r="G509" s="493"/>
      <c r="H509" s="493"/>
      <c r="I509" s="493"/>
      <c r="J509" s="493"/>
      <c r="K509" s="493"/>
      <c r="L509" s="493"/>
      <c r="M509" s="493"/>
      <c r="N509" s="493"/>
      <c r="O509" s="493"/>
      <c r="P509" s="493"/>
      <c r="Q509" s="493"/>
      <c r="R509" s="493"/>
      <c r="S509" s="493"/>
      <c r="T509" s="493"/>
      <c r="U509" s="493"/>
      <c r="V509" s="493"/>
      <c r="W509" s="493"/>
      <c r="X509" s="493"/>
      <c r="Y509" s="493"/>
      <c r="Z509" s="493"/>
      <c r="AA509" s="493"/>
      <c r="AB509" s="493"/>
      <c r="AC509" s="493"/>
      <c r="AD509" s="493"/>
      <c r="AE509" s="493"/>
      <c r="AF509" s="493"/>
      <c r="AG509" s="493"/>
      <c r="AH509" s="493"/>
      <c r="AI509" s="493"/>
      <c r="AJ509" s="493"/>
      <c r="AK509" s="493"/>
      <c r="AL509" s="493"/>
      <c r="AM509" s="493"/>
      <c r="AN509" s="493"/>
      <c r="AO509" s="493"/>
      <c r="AP509" s="493"/>
      <c r="AQ509" s="493"/>
      <c r="AR509" s="493"/>
      <c r="AS509" s="493"/>
      <c r="AT509" s="493"/>
      <c r="AU509" s="493"/>
      <c r="AV509" s="493"/>
      <c r="AW509" s="493"/>
      <c r="AX509" s="493"/>
      <c r="AY509" s="493"/>
      <c r="AZ509" s="493"/>
      <c r="BA509" s="493"/>
      <c r="BB509" s="493"/>
    </row>
    <row collapsed="false" customFormat="false" customHeight="true" hidden="false" ht="12.6" outlineLevel="0" r="510">
      <c r="A510" s="493"/>
      <c r="B510" s="493"/>
      <c r="C510" s="493"/>
      <c r="D510" s="493"/>
      <c r="E510" s="493"/>
      <c r="F510" s="493"/>
      <c r="G510" s="493"/>
      <c r="H510" s="493"/>
      <c r="I510" s="493"/>
      <c r="J510" s="493"/>
      <c r="K510" s="493"/>
      <c r="L510" s="493"/>
      <c r="M510" s="493"/>
      <c r="N510" s="493"/>
      <c r="O510" s="493"/>
      <c r="P510" s="493"/>
      <c r="Q510" s="493"/>
      <c r="R510" s="493"/>
      <c r="S510" s="493"/>
      <c r="T510" s="493"/>
      <c r="U510" s="493"/>
      <c r="V510" s="493"/>
      <c r="W510" s="493"/>
      <c r="X510" s="493"/>
      <c r="Y510" s="493"/>
      <c r="Z510" s="493"/>
      <c r="AA510" s="493"/>
      <c r="AB510" s="493"/>
      <c r="AC510" s="493"/>
      <c r="AD510" s="493"/>
      <c r="AE510" s="493"/>
      <c r="AF510" s="493"/>
      <c r="AG510" s="493"/>
      <c r="AH510" s="493"/>
      <c r="AI510" s="493"/>
      <c r="AJ510" s="493"/>
      <c r="AK510" s="493"/>
      <c r="AL510" s="493"/>
      <c r="AM510" s="493"/>
      <c r="AN510" s="493"/>
      <c r="AO510" s="493"/>
      <c r="AP510" s="493"/>
      <c r="AQ510" s="493"/>
      <c r="AR510" s="493"/>
      <c r="AS510" s="493"/>
      <c r="AT510" s="493"/>
      <c r="AU510" s="493"/>
      <c r="AV510" s="493"/>
      <c r="AW510" s="493"/>
      <c r="AX510" s="493"/>
      <c r="AY510" s="493"/>
      <c r="AZ510" s="493"/>
      <c r="BA510" s="493"/>
      <c r="BB510" s="493"/>
    </row>
    <row collapsed="false" customFormat="false" customHeight="true" hidden="false" ht="12.6" outlineLevel="0" r="511">
      <c r="A511" s="408" t="s">
        <v>50</v>
      </c>
    </row>
    <row collapsed="false" customFormat="false" customHeight="true" hidden="false" ht="12.6" outlineLevel="0" r="512">
      <c r="A512" s="408" t="s">
        <v>420</v>
      </c>
      <c r="B512" s="409"/>
      <c r="C512" s="410" t="str">
        <f aca="false">$C$2</f>
        <v>Agro-eko Lovinobaňa, s.r.o.</v>
      </c>
      <c r="D512" s="410"/>
      <c r="E512" s="410"/>
      <c r="F512" s="410"/>
      <c r="G512" s="410"/>
      <c r="H512" s="410"/>
      <c r="I512" s="410"/>
      <c r="J512" s="410"/>
      <c r="K512" s="410"/>
      <c r="L512" s="410"/>
      <c r="M512" s="410"/>
      <c r="N512" s="410"/>
      <c r="O512" s="410"/>
      <c r="P512" s="410"/>
      <c r="Q512" s="410"/>
      <c r="R512" s="410"/>
      <c r="S512" s="410"/>
      <c r="T512" s="410"/>
      <c r="U512" s="410"/>
      <c r="V512" s="410"/>
      <c r="W512" s="410"/>
      <c r="X512" s="410"/>
      <c r="Y512" s="410"/>
      <c r="Z512" s="410"/>
      <c r="AB512" s="89" t="s">
        <v>28</v>
      </c>
      <c r="AD512" s="411" t="n">
        <f aca="false">$AD$2</f>
        <v>43979971</v>
      </c>
      <c r="AE512" s="411"/>
      <c r="AF512" s="411"/>
      <c r="AG512" s="411"/>
      <c r="AH512" s="411"/>
      <c r="AI512" s="411"/>
      <c r="AJ512" s="411"/>
      <c r="AK512" s="411"/>
      <c r="AL512" s="89" t="s">
        <v>29</v>
      </c>
      <c r="AN512" s="412" t="str">
        <f aca="false">$AN$2</f>
        <v>2022534844</v>
      </c>
      <c r="AO512" s="412"/>
      <c r="AP512" s="412"/>
      <c r="AQ512" s="412"/>
      <c r="AR512" s="412"/>
      <c r="AS512" s="412"/>
      <c r="AT512" s="412"/>
      <c r="AU512" s="412"/>
      <c r="AV512" s="412"/>
      <c r="AW512" s="412"/>
      <c r="AX512" s="412"/>
      <c r="AY512" s="412"/>
      <c r="AZ512" s="412"/>
      <c r="BA512" s="412"/>
      <c r="BB512" s="412"/>
    </row>
    <row collapsed="false" customFormat="false" customHeight="true" hidden="false" ht="12.6" outlineLevel="0" r="513">
      <c r="A513" s="425"/>
    </row>
    <row collapsed="false" customFormat="false" customHeight="true" hidden="false" ht="12.6" outlineLevel="0" r="514">
      <c r="A514" s="425" t="s">
        <v>661</v>
      </c>
    </row>
    <row collapsed="false" customFormat="false" customHeight="true" hidden="false" ht="12.6" outlineLevel="0" r="515">
      <c r="A515" s="552" t="s">
        <v>640</v>
      </c>
      <c r="B515" s="552"/>
      <c r="C515" s="552"/>
      <c r="D515" s="552"/>
      <c r="E515" s="552"/>
      <c r="F515" s="552"/>
      <c r="G515" s="552"/>
      <c r="H515" s="552"/>
      <c r="I515" s="552"/>
      <c r="J515" s="552"/>
      <c r="K515" s="552"/>
      <c r="L515" s="552"/>
      <c r="M515" s="552"/>
      <c r="N515" s="552"/>
      <c r="O515" s="552"/>
      <c r="P515" s="552"/>
      <c r="Q515" s="552"/>
      <c r="R515" s="552"/>
      <c r="S515" s="552"/>
      <c r="T515" s="552"/>
      <c r="U515" s="552"/>
      <c r="V515" s="552"/>
      <c r="W515" s="552"/>
      <c r="X515" s="552"/>
      <c r="Y515" s="552"/>
      <c r="Z515" s="552"/>
      <c r="AA515" s="552"/>
      <c r="AB515" s="552"/>
      <c r="AC515" s="552"/>
      <c r="AD515" s="552"/>
      <c r="AE515" s="552"/>
      <c r="AF515" s="552"/>
      <c r="AG515" s="552"/>
      <c r="AH515" s="552"/>
      <c r="AI515" s="552"/>
      <c r="AJ515" s="552"/>
      <c r="AK515" s="552"/>
      <c r="AL515" s="427" t="s">
        <v>662</v>
      </c>
      <c r="AM515" s="427"/>
      <c r="AN515" s="427"/>
      <c r="AO515" s="427"/>
      <c r="AP515" s="427"/>
      <c r="AQ515" s="427"/>
      <c r="AR515" s="427"/>
      <c r="AS515" s="427"/>
      <c r="AT515" s="427"/>
      <c r="AU515" s="427"/>
      <c r="AV515" s="427"/>
      <c r="AW515" s="427"/>
      <c r="AX515" s="427"/>
      <c r="AY515" s="427"/>
      <c r="AZ515" s="427"/>
      <c r="BA515" s="427"/>
      <c r="BB515" s="427"/>
    </row>
    <row collapsed="false" customFormat="false" customHeight="true" hidden="false" ht="12.6" outlineLevel="0" r="516">
      <c r="A516" s="552"/>
      <c r="B516" s="552"/>
      <c r="C516" s="552"/>
      <c r="D516" s="552"/>
      <c r="E516" s="552"/>
      <c r="F516" s="552"/>
      <c r="G516" s="552"/>
      <c r="H516" s="552"/>
      <c r="I516" s="552"/>
      <c r="J516" s="552"/>
      <c r="K516" s="552"/>
      <c r="L516" s="552"/>
      <c r="M516" s="552"/>
      <c r="N516" s="552"/>
      <c r="O516" s="552"/>
      <c r="P516" s="552"/>
      <c r="Q516" s="552"/>
      <c r="R516" s="552"/>
      <c r="S516" s="552"/>
      <c r="T516" s="552"/>
      <c r="U516" s="552"/>
      <c r="V516" s="552"/>
      <c r="W516" s="552"/>
      <c r="X516" s="552"/>
      <c r="Y516" s="552"/>
      <c r="Z516" s="552"/>
      <c r="AA516" s="552"/>
      <c r="AB516" s="552"/>
      <c r="AC516" s="552"/>
      <c r="AD516" s="552"/>
      <c r="AE516" s="552"/>
      <c r="AF516" s="552"/>
      <c r="AG516" s="552"/>
      <c r="AH516" s="552"/>
      <c r="AI516" s="552"/>
      <c r="AJ516" s="552"/>
      <c r="AK516" s="552"/>
      <c r="AL516" s="428" t="s">
        <v>437</v>
      </c>
      <c r="AM516" s="428"/>
      <c r="AN516" s="428"/>
      <c r="AO516" s="428"/>
      <c r="AP516" s="428"/>
      <c r="AQ516" s="428"/>
      <c r="AR516" s="428"/>
      <c r="AS516" s="428"/>
      <c r="AT516" s="428"/>
      <c r="AU516" s="428"/>
      <c r="AV516" s="428"/>
      <c r="AW516" s="428"/>
      <c r="AX516" s="428"/>
      <c r="AY516" s="428"/>
      <c r="AZ516" s="428"/>
      <c r="BA516" s="428"/>
      <c r="BB516" s="428"/>
    </row>
    <row collapsed="false" customFormat="false" customHeight="true" hidden="false" ht="12.6" outlineLevel="0" r="517">
      <c r="A517" s="553" t="s">
        <v>663</v>
      </c>
      <c r="B517" s="553"/>
      <c r="C517" s="553"/>
      <c r="D517" s="553"/>
      <c r="E517" s="553"/>
      <c r="F517" s="553"/>
      <c r="G517" s="553"/>
      <c r="H517" s="553"/>
      <c r="I517" s="553"/>
      <c r="J517" s="553"/>
      <c r="K517" s="553"/>
      <c r="L517" s="553"/>
      <c r="M517" s="553"/>
      <c r="N517" s="553"/>
      <c r="O517" s="553"/>
      <c r="P517" s="553"/>
      <c r="Q517" s="553"/>
      <c r="R517" s="553"/>
      <c r="S517" s="553"/>
      <c r="T517" s="553"/>
      <c r="U517" s="553"/>
      <c r="V517" s="553"/>
      <c r="W517" s="553"/>
      <c r="X517" s="553"/>
      <c r="Y517" s="553"/>
      <c r="Z517" s="553"/>
      <c r="AA517" s="553"/>
      <c r="AB517" s="553"/>
      <c r="AC517" s="553"/>
      <c r="AD517" s="553"/>
      <c r="AE517" s="553"/>
      <c r="AF517" s="553"/>
      <c r="AG517" s="553"/>
      <c r="AH517" s="553"/>
      <c r="AI517" s="553"/>
      <c r="AJ517" s="553"/>
      <c r="AK517" s="553"/>
      <c r="AL517" s="550"/>
      <c r="AM517" s="550"/>
      <c r="AN517" s="550"/>
      <c r="AO517" s="550"/>
      <c r="AP517" s="550"/>
      <c r="AQ517" s="550"/>
      <c r="AR517" s="550"/>
      <c r="AS517" s="550"/>
      <c r="AT517" s="550"/>
      <c r="AU517" s="550"/>
      <c r="AV517" s="550"/>
      <c r="AW517" s="550"/>
      <c r="AX517" s="550"/>
      <c r="AY517" s="550"/>
      <c r="AZ517" s="550"/>
      <c r="BA517" s="550"/>
      <c r="BB517" s="550"/>
    </row>
    <row collapsed="false" customFormat="false" customHeight="true" hidden="false" ht="12.6" outlineLevel="0" r="518">
      <c r="A518" s="425" t="s">
        <v>664</v>
      </c>
    </row>
    <row collapsed="false" customFormat="false" customHeight="true" hidden="false" ht="9.95" outlineLevel="0" r="519">
      <c r="A519" s="493"/>
      <c r="B519" s="493"/>
      <c r="C519" s="493"/>
      <c r="D519" s="493"/>
      <c r="E519" s="493"/>
      <c r="F519" s="493"/>
      <c r="G519" s="493"/>
      <c r="H519" s="493"/>
      <c r="I519" s="493"/>
      <c r="J519" s="493"/>
      <c r="K519" s="493"/>
      <c r="L519" s="493"/>
      <c r="M519" s="493"/>
      <c r="N519" s="493"/>
      <c r="O519" s="493"/>
      <c r="P519" s="493"/>
      <c r="Q519" s="493"/>
      <c r="R519" s="493"/>
      <c r="S519" s="493"/>
      <c r="T519" s="493"/>
      <c r="U519" s="493"/>
      <c r="V519" s="493"/>
      <c r="W519" s="493"/>
      <c r="X519" s="493"/>
      <c r="Y519" s="493"/>
      <c r="Z519" s="493"/>
      <c r="AA519" s="493"/>
      <c r="AB519" s="493"/>
      <c r="AC519" s="493"/>
      <c r="AD519" s="493"/>
      <c r="AE519" s="493"/>
      <c r="AF519" s="493"/>
      <c r="AG519" s="493"/>
      <c r="AH519" s="493"/>
      <c r="AI519" s="493"/>
      <c r="AJ519" s="493"/>
      <c r="AK519" s="493"/>
      <c r="AL519" s="493"/>
      <c r="AM519" s="493"/>
      <c r="AN519" s="493"/>
      <c r="AO519" s="493"/>
      <c r="AP519" s="493"/>
      <c r="AQ519" s="493"/>
      <c r="AR519" s="493"/>
      <c r="AS519" s="493"/>
      <c r="AT519" s="493"/>
      <c r="AU519" s="493"/>
      <c r="AV519" s="493"/>
      <c r="AW519" s="493"/>
      <c r="AX519" s="493"/>
      <c r="AY519" s="493"/>
      <c r="AZ519" s="493"/>
      <c r="BA519" s="493"/>
      <c r="BB519" s="493"/>
    </row>
    <row collapsed="false" customFormat="false" customHeight="true" hidden="false" ht="9.95" outlineLevel="0" r="520">
      <c r="A520" s="493"/>
      <c r="B520" s="493"/>
      <c r="C520" s="493"/>
      <c r="D520" s="493"/>
      <c r="E520" s="493"/>
      <c r="F520" s="493"/>
      <c r="G520" s="493"/>
      <c r="H520" s="493"/>
      <c r="I520" s="493"/>
      <c r="J520" s="493"/>
      <c r="K520" s="493"/>
      <c r="L520" s="493"/>
      <c r="M520" s="493"/>
      <c r="N520" s="493"/>
      <c r="O520" s="493"/>
      <c r="P520" s="493"/>
      <c r="Q520" s="493"/>
      <c r="R520" s="493"/>
      <c r="S520" s="493"/>
      <c r="T520" s="493"/>
      <c r="U520" s="493"/>
      <c r="V520" s="493"/>
      <c r="W520" s="493"/>
      <c r="X520" s="493"/>
      <c r="Y520" s="493"/>
      <c r="Z520" s="493"/>
      <c r="AA520" s="493"/>
      <c r="AB520" s="493"/>
      <c r="AC520" s="493"/>
      <c r="AD520" s="493"/>
      <c r="AE520" s="493"/>
      <c r="AF520" s="493"/>
      <c r="AG520" s="493"/>
      <c r="AH520" s="493"/>
      <c r="AI520" s="493"/>
      <c r="AJ520" s="493"/>
      <c r="AK520" s="493"/>
      <c r="AL520" s="493"/>
      <c r="AM520" s="493"/>
      <c r="AN520" s="493"/>
      <c r="AO520" s="493"/>
      <c r="AP520" s="493"/>
      <c r="AQ520" s="493"/>
      <c r="AR520" s="493"/>
      <c r="AS520" s="493"/>
      <c r="AT520" s="493"/>
      <c r="AU520" s="493"/>
      <c r="AV520" s="493"/>
      <c r="AW520" s="493"/>
      <c r="AX520" s="493"/>
      <c r="AY520" s="493"/>
      <c r="AZ520" s="493"/>
      <c r="BA520" s="493"/>
      <c r="BB520" s="493"/>
    </row>
    <row collapsed="false" customFormat="false" customHeight="true" hidden="false" ht="9.95" outlineLevel="0" r="521">
      <c r="A521" s="493"/>
      <c r="B521" s="493"/>
      <c r="C521" s="493"/>
      <c r="D521" s="493"/>
      <c r="E521" s="493"/>
      <c r="F521" s="493"/>
      <c r="G521" s="493"/>
      <c r="H521" s="493"/>
      <c r="I521" s="493"/>
      <c r="J521" s="493"/>
      <c r="K521" s="493"/>
      <c r="L521" s="493"/>
      <c r="M521" s="493"/>
      <c r="N521" s="493"/>
      <c r="O521" s="493"/>
      <c r="P521" s="493"/>
      <c r="Q521" s="493"/>
      <c r="R521" s="493"/>
      <c r="S521" s="493"/>
      <c r="T521" s="493"/>
      <c r="U521" s="493"/>
      <c r="V521" s="493"/>
      <c r="W521" s="493"/>
      <c r="X521" s="493"/>
      <c r="Y521" s="493"/>
      <c r="Z521" s="493"/>
      <c r="AA521" s="493"/>
      <c r="AB521" s="493"/>
      <c r="AC521" s="493"/>
      <c r="AD521" s="493"/>
      <c r="AE521" s="493"/>
      <c r="AF521" s="493"/>
      <c r="AG521" s="493"/>
      <c r="AH521" s="493"/>
      <c r="AI521" s="493"/>
      <c r="AJ521" s="493"/>
      <c r="AK521" s="493"/>
      <c r="AL521" s="493"/>
      <c r="AM521" s="493"/>
      <c r="AN521" s="493"/>
      <c r="AO521" s="493"/>
      <c r="AP521" s="493"/>
      <c r="AQ521" s="493"/>
      <c r="AR521" s="493"/>
      <c r="AS521" s="493"/>
      <c r="AT521" s="493"/>
      <c r="AU521" s="493"/>
      <c r="AV521" s="493"/>
      <c r="AW521" s="493"/>
      <c r="AX521" s="493"/>
      <c r="AY521" s="493"/>
      <c r="AZ521" s="493"/>
      <c r="BA521" s="493"/>
      <c r="BB521" s="493"/>
    </row>
    <row collapsed="false" customFormat="false" customHeight="true" hidden="false" ht="9.95" outlineLevel="0" r="522">
      <c r="A522" s="493"/>
      <c r="B522" s="493"/>
      <c r="C522" s="493"/>
      <c r="D522" s="493"/>
      <c r="E522" s="493"/>
      <c r="F522" s="493"/>
      <c r="G522" s="493"/>
      <c r="H522" s="493"/>
      <c r="I522" s="493"/>
      <c r="J522" s="493"/>
      <c r="K522" s="493"/>
      <c r="L522" s="493"/>
      <c r="M522" s="493"/>
      <c r="N522" s="493"/>
      <c r="O522" s="493"/>
      <c r="P522" s="493"/>
      <c r="Q522" s="493"/>
      <c r="R522" s="493"/>
      <c r="S522" s="493"/>
      <c r="T522" s="493"/>
      <c r="U522" s="493"/>
      <c r="V522" s="493"/>
      <c r="W522" s="493"/>
      <c r="X522" s="493"/>
      <c r="Y522" s="493"/>
      <c r="Z522" s="493"/>
      <c r="AA522" s="493"/>
      <c r="AB522" s="493"/>
      <c r="AC522" s="493"/>
      <c r="AD522" s="493"/>
      <c r="AE522" s="493"/>
      <c r="AF522" s="493"/>
      <c r="AG522" s="493"/>
      <c r="AH522" s="493"/>
      <c r="AI522" s="493"/>
      <c r="AJ522" s="493"/>
      <c r="AK522" s="493"/>
      <c r="AL522" s="493"/>
      <c r="AM522" s="493"/>
      <c r="AN522" s="493"/>
      <c r="AO522" s="493"/>
      <c r="AP522" s="493"/>
      <c r="AQ522" s="493"/>
      <c r="AR522" s="493"/>
      <c r="AS522" s="493"/>
      <c r="AT522" s="493"/>
      <c r="AU522" s="493"/>
      <c r="AV522" s="493"/>
      <c r="AW522" s="493"/>
      <c r="AX522" s="493"/>
      <c r="AY522" s="493"/>
      <c r="AZ522" s="493"/>
      <c r="BA522" s="493"/>
      <c r="BB522" s="493"/>
    </row>
    <row collapsed="false" customFormat="false" customHeight="true" hidden="false" ht="9.95" outlineLevel="0" r="523">
      <c r="A523" s="493"/>
      <c r="B523" s="493"/>
      <c r="C523" s="493"/>
      <c r="D523" s="493"/>
      <c r="E523" s="493"/>
      <c r="F523" s="493"/>
      <c r="G523" s="493"/>
      <c r="H523" s="493"/>
      <c r="I523" s="493"/>
      <c r="J523" s="493"/>
      <c r="K523" s="493"/>
      <c r="L523" s="493"/>
      <c r="M523" s="493"/>
      <c r="N523" s="493"/>
      <c r="O523" s="493"/>
      <c r="P523" s="493"/>
      <c r="Q523" s="493"/>
      <c r="R523" s="493"/>
      <c r="S523" s="493"/>
      <c r="T523" s="493"/>
      <c r="U523" s="493"/>
      <c r="V523" s="493"/>
      <c r="W523" s="493"/>
      <c r="X523" s="493"/>
      <c r="Y523" s="493"/>
      <c r="Z523" s="493"/>
      <c r="AA523" s="493"/>
      <c r="AB523" s="493"/>
      <c r="AC523" s="493"/>
      <c r="AD523" s="493"/>
      <c r="AE523" s="493"/>
      <c r="AF523" s="493"/>
      <c r="AG523" s="493"/>
      <c r="AH523" s="493"/>
      <c r="AI523" s="493"/>
      <c r="AJ523" s="493"/>
      <c r="AK523" s="493"/>
      <c r="AL523" s="493"/>
      <c r="AM523" s="493"/>
      <c r="AN523" s="493"/>
      <c r="AO523" s="493"/>
      <c r="AP523" s="493"/>
      <c r="AQ523" s="493"/>
      <c r="AR523" s="493"/>
      <c r="AS523" s="493"/>
      <c r="AT523" s="493"/>
      <c r="AU523" s="493"/>
      <c r="AV523" s="493"/>
      <c r="AW523" s="493"/>
      <c r="AX523" s="493"/>
      <c r="AY523" s="493"/>
      <c r="AZ523" s="493"/>
      <c r="BA523" s="493"/>
      <c r="BB523" s="493"/>
    </row>
    <row collapsed="false" customFormat="false" customHeight="true" hidden="false" ht="9.95" outlineLevel="0" r="524">
      <c r="A524" s="493"/>
      <c r="B524" s="493"/>
      <c r="C524" s="493"/>
      <c r="D524" s="493"/>
      <c r="E524" s="493"/>
      <c r="F524" s="493"/>
      <c r="G524" s="493"/>
      <c r="H524" s="493"/>
      <c r="I524" s="493"/>
      <c r="J524" s="493"/>
      <c r="K524" s="493"/>
      <c r="L524" s="493"/>
      <c r="M524" s="493"/>
      <c r="N524" s="493"/>
      <c r="O524" s="493"/>
      <c r="P524" s="493"/>
      <c r="Q524" s="493"/>
      <c r="R524" s="493"/>
      <c r="S524" s="493"/>
      <c r="T524" s="493"/>
      <c r="U524" s="493"/>
      <c r="V524" s="493"/>
      <c r="W524" s="493"/>
      <c r="X524" s="493"/>
      <c r="Y524" s="493"/>
      <c r="Z524" s="493"/>
      <c r="AA524" s="493"/>
      <c r="AB524" s="493"/>
      <c r="AC524" s="493"/>
      <c r="AD524" s="493"/>
      <c r="AE524" s="493"/>
      <c r="AF524" s="493"/>
      <c r="AG524" s="493"/>
      <c r="AH524" s="493"/>
      <c r="AI524" s="493"/>
      <c r="AJ524" s="493"/>
      <c r="AK524" s="493"/>
      <c r="AL524" s="493"/>
      <c r="AM524" s="493"/>
      <c r="AN524" s="493"/>
      <c r="AO524" s="493"/>
      <c r="AP524" s="493"/>
      <c r="AQ524" s="493"/>
      <c r="AR524" s="493"/>
      <c r="AS524" s="493"/>
      <c r="AT524" s="493"/>
      <c r="AU524" s="493"/>
      <c r="AV524" s="493"/>
      <c r="AW524" s="493"/>
      <c r="AX524" s="493"/>
      <c r="AY524" s="493"/>
      <c r="AZ524" s="493"/>
      <c r="BA524" s="493"/>
      <c r="BB524" s="493"/>
    </row>
    <row collapsed="false" customFormat="true" customHeight="true" hidden="false" ht="9.95" outlineLevel="0" r="525" s="555">
      <c r="A525" s="554" t="s">
        <v>665</v>
      </c>
      <c r="B525" s="554"/>
      <c r="C525" s="554"/>
      <c r="D525" s="554"/>
      <c r="E525" s="554"/>
      <c r="F525" s="554"/>
      <c r="G525" s="554"/>
      <c r="H525" s="554"/>
      <c r="I525" s="554"/>
      <c r="J525" s="554"/>
      <c r="K525" s="554"/>
      <c r="L525" s="554"/>
      <c r="M525" s="554"/>
      <c r="N525" s="554"/>
      <c r="O525" s="554"/>
      <c r="P525" s="554"/>
      <c r="Q525" s="554"/>
      <c r="R525" s="554"/>
      <c r="S525" s="554"/>
      <c r="T525" s="554"/>
      <c r="U525" s="554"/>
      <c r="V525" s="554"/>
      <c r="W525" s="554"/>
      <c r="X525" s="554"/>
      <c r="Y525" s="554"/>
      <c r="Z525" s="554"/>
      <c r="AA525" s="554"/>
      <c r="AB525" s="554"/>
      <c r="AC525" s="554"/>
      <c r="AD525" s="554"/>
      <c r="AE525" s="554"/>
      <c r="AF525" s="554"/>
      <c r="AG525" s="554"/>
      <c r="AH525" s="554"/>
      <c r="AI525" s="554"/>
      <c r="AJ525" s="554"/>
      <c r="AK525" s="554"/>
      <c r="AL525" s="554"/>
      <c r="AM525" s="554"/>
      <c r="AN525" s="554"/>
      <c r="AO525" s="554"/>
      <c r="AP525" s="554"/>
      <c r="AQ525" s="554"/>
      <c r="AR525" s="554"/>
      <c r="AS525" s="554"/>
      <c r="AT525" s="554"/>
      <c r="AU525" s="554"/>
      <c r="AV525" s="554"/>
      <c r="AW525" s="554"/>
      <c r="AX525" s="554"/>
      <c r="AY525" s="554"/>
      <c r="AZ525" s="554"/>
      <c r="BA525" s="554"/>
      <c r="BB525" s="554"/>
    </row>
    <row collapsed="false" customFormat="false" customHeight="true" hidden="false" ht="12.6" outlineLevel="0" r="526">
      <c r="A526" s="89" t="s">
        <v>454</v>
      </c>
    </row>
    <row collapsed="false" customFormat="false" customHeight="true" hidden="false" ht="11.1" outlineLevel="0" r="527">
      <c r="A527" s="427"/>
      <c r="B527" s="427"/>
      <c r="C527" s="427"/>
      <c r="D527" s="427"/>
      <c r="E527" s="427"/>
      <c r="F527" s="427"/>
      <c r="G527" s="427"/>
      <c r="H527" s="427"/>
      <c r="I527" s="427"/>
      <c r="J527" s="427"/>
      <c r="K527" s="427"/>
      <c r="L527" s="427"/>
      <c r="M527" s="427"/>
      <c r="N527" s="427"/>
      <c r="O527" s="427"/>
      <c r="P527" s="427"/>
      <c r="Q527" s="427"/>
      <c r="R527" s="427"/>
      <c r="S527" s="427"/>
      <c r="T527" s="427"/>
      <c r="U527" s="427"/>
      <c r="V527" s="427"/>
      <c r="W527" s="427"/>
      <c r="X527" s="427"/>
      <c r="Y527" s="427"/>
      <c r="Z527" s="427"/>
      <c r="AA527" s="427"/>
      <c r="AB527" s="427"/>
      <c r="AC527" s="427"/>
      <c r="AD527" s="427"/>
      <c r="AE527" s="427"/>
      <c r="AF527" s="427"/>
      <c r="AG527" s="427"/>
      <c r="AH527" s="427"/>
      <c r="AI527" s="427"/>
      <c r="AJ527" s="427"/>
      <c r="AK527" s="427"/>
      <c r="AL527" s="427" t="s">
        <v>666</v>
      </c>
      <c r="AM527" s="427"/>
      <c r="AN527" s="427"/>
      <c r="AO527" s="427"/>
      <c r="AP527" s="427"/>
      <c r="AQ527" s="427"/>
      <c r="AR527" s="427"/>
      <c r="AS527" s="427"/>
      <c r="AT527" s="427"/>
      <c r="AU527" s="427"/>
      <c r="AV527" s="427"/>
      <c r="AW527" s="427"/>
      <c r="AX527" s="427"/>
      <c r="AY527" s="427"/>
      <c r="AZ527" s="427"/>
      <c r="BA527" s="427"/>
      <c r="BB527" s="427"/>
    </row>
    <row collapsed="false" customFormat="false" customHeight="true" hidden="false" ht="11.1" outlineLevel="0" r="528">
      <c r="A528" s="459"/>
      <c r="B528" s="459"/>
      <c r="C528" s="459"/>
      <c r="D528" s="459"/>
      <c r="E528" s="459"/>
      <c r="F528" s="459"/>
      <c r="G528" s="459"/>
      <c r="H528" s="459"/>
      <c r="I528" s="459"/>
      <c r="J528" s="459"/>
      <c r="K528" s="459"/>
      <c r="L528" s="459"/>
      <c r="M528" s="459"/>
      <c r="N528" s="459"/>
      <c r="O528" s="459"/>
      <c r="P528" s="459"/>
      <c r="Q528" s="459"/>
      <c r="R528" s="459"/>
      <c r="S528" s="459"/>
      <c r="T528" s="459"/>
      <c r="U528" s="459"/>
      <c r="V528" s="459"/>
      <c r="W528" s="459"/>
      <c r="X528" s="459"/>
      <c r="Y528" s="459"/>
      <c r="Z528" s="459"/>
      <c r="AA528" s="459" t="s">
        <v>667</v>
      </c>
      <c r="AB528" s="459"/>
      <c r="AC528" s="459"/>
      <c r="AD528" s="459"/>
      <c r="AE528" s="459"/>
      <c r="AF528" s="459"/>
      <c r="AG528" s="459"/>
      <c r="AH528" s="459"/>
      <c r="AI528" s="459"/>
      <c r="AJ528" s="459"/>
      <c r="AK528" s="459"/>
      <c r="AL528" s="459" t="s">
        <v>668</v>
      </c>
      <c r="AM528" s="459"/>
      <c r="AN528" s="459"/>
      <c r="AO528" s="459"/>
      <c r="AP528" s="459"/>
      <c r="AQ528" s="459"/>
      <c r="AR528" s="459"/>
      <c r="AS528" s="459"/>
      <c r="AT528" s="459"/>
      <c r="AU528" s="459"/>
      <c r="AV528" s="459"/>
      <c r="AW528" s="459"/>
      <c r="AX528" s="459"/>
      <c r="AY528" s="459"/>
      <c r="AZ528" s="459"/>
      <c r="BA528" s="459"/>
      <c r="BB528" s="459"/>
    </row>
    <row collapsed="false" customFormat="false" customHeight="true" hidden="false" ht="11.1" outlineLevel="0" r="529">
      <c r="A529" s="459" t="s">
        <v>434</v>
      </c>
      <c r="B529" s="459"/>
      <c r="C529" s="459"/>
      <c r="D529" s="459"/>
      <c r="E529" s="459"/>
      <c r="F529" s="459"/>
      <c r="G529" s="459"/>
      <c r="H529" s="459"/>
      <c r="I529" s="459"/>
      <c r="J529" s="459"/>
      <c r="K529" s="459"/>
      <c r="L529" s="459"/>
      <c r="M529" s="459"/>
      <c r="N529" s="459"/>
      <c r="O529" s="459"/>
      <c r="P529" s="459" t="s">
        <v>669</v>
      </c>
      <c r="Q529" s="459"/>
      <c r="R529" s="459"/>
      <c r="S529" s="459"/>
      <c r="T529" s="459"/>
      <c r="U529" s="459"/>
      <c r="V529" s="459"/>
      <c r="W529" s="459"/>
      <c r="X529" s="459"/>
      <c r="Y529" s="459"/>
      <c r="Z529" s="459"/>
      <c r="AA529" s="459" t="s">
        <v>670</v>
      </c>
      <c r="AB529" s="459"/>
      <c r="AC529" s="459"/>
      <c r="AD529" s="459"/>
      <c r="AE529" s="459"/>
      <c r="AF529" s="459"/>
      <c r="AG529" s="459"/>
      <c r="AH529" s="459"/>
      <c r="AI529" s="459"/>
      <c r="AJ529" s="459"/>
      <c r="AK529" s="459"/>
      <c r="AL529" s="459" t="s">
        <v>671</v>
      </c>
      <c r="AM529" s="459"/>
      <c r="AN529" s="459"/>
      <c r="AO529" s="459"/>
      <c r="AP529" s="459"/>
      <c r="AQ529" s="459"/>
      <c r="AR529" s="459"/>
      <c r="AS529" s="459"/>
      <c r="AT529" s="459"/>
      <c r="AU529" s="459"/>
      <c r="AV529" s="459"/>
      <c r="AW529" s="459"/>
      <c r="AX529" s="459"/>
      <c r="AY529" s="459"/>
      <c r="AZ529" s="459"/>
      <c r="BA529" s="459"/>
      <c r="BB529" s="459"/>
    </row>
    <row collapsed="false" customFormat="false" customHeight="true" hidden="false" ht="11.1" outlineLevel="0" r="530">
      <c r="A530" s="459"/>
      <c r="B530" s="459"/>
      <c r="C530" s="459"/>
      <c r="D530" s="459"/>
      <c r="E530" s="459"/>
      <c r="F530" s="459"/>
      <c r="G530" s="459"/>
      <c r="H530" s="459"/>
      <c r="I530" s="459"/>
      <c r="J530" s="459"/>
      <c r="K530" s="459"/>
      <c r="L530" s="459"/>
      <c r="M530" s="459"/>
      <c r="N530" s="459"/>
      <c r="O530" s="459"/>
      <c r="P530" s="459" t="s">
        <v>437</v>
      </c>
      <c r="Q530" s="459"/>
      <c r="R530" s="459"/>
      <c r="S530" s="459"/>
      <c r="T530" s="459"/>
      <c r="U530" s="459"/>
      <c r="V530" s="459"/>
      <c r="W530" s="459"/>
      <c r="X530" s="459"/>
      <c r="Y530" s="459"/>
      <c r="Z530" s="459"/>
      <c r="AA530" s="459" t="s">
        <v>437</v>
      </c>
      <c r="AB530" s="459"/>
      <c r="AC530" s="459"/>
      <c r="AD530" s="459"/>
      <c r="AE530" s="459"/>
      <c r="AF530" s="459"/>
      <c r="AG530" s="459"/>
      <c r="AH530" s="459"/>
      <c r="AI530" s="459"/>
      <c r="AJ530" s="459"/>
      <c r="AK530" s="459"/>
      <c r="AL530" s="459" t="s">
        <v>486</v>
      </c>
      <c r="AM530" s="459"/>
      <c r="AN530" s="459"/>
      <c r="AO530" s="459"/>
      <c r="AP530" s="459"/>
      <c r="AQ530" s="459"/>
      <c r="AR530" s="459"/>
      <c r="AS530" s="459"/>
      <c r="AT530" s="459"/>
      <c r="AU530" s="459"/>
      <c r="AV530" s="459"/>
      <c r="AW530" s="459"/>
      <c r="AX530" s="459"/>
      <c r="AY530" s="459"/>
      <c r="AZ530" s="459"/>
      <c r="BA530" s="459"/>
      <c r="BB530" s="459"/>
    </row>
    <row collapsed="false" customFormat="false" customHeight="true" hidden="false" ht="11.1" outlineLevel="0" r="531">
      <c r="A531" s="428" t="s">
        <v>475</v>
      </c>
      <c r="B531" s="428"/>
      <c r="C531" s="428"/>
      <c r="D531" s="428"/>
      <c r="E531" s="428"/>
      <c r="F531" s="428"/>
      <c r="G531" s="428"/>
      <c r="H531" s="428"/>
      <c r="I531" s="428"/>
      <c r="J531" s="428"/>
      <c r="K531" s="428"/>
      <c r="L531" s="428"/>
      <c r="M531" s="428"/>
      <c r="N531" s="428"/>
      <c r="O531" s="428"/>
      <c r="P531" s="428" t="s">
        <v>476</v>
      </c>
      <c r="Q531" s="428"/>
      <c r="R531" s="428"/>
      <c r="S531" s="428"/>
      <c r="T531" s="428"/>
      <c r="U531" s="428"/>
      <c r="V531" s="428"/>
      <c r="W531" s="428"/>
      <c r="X531" s="428"/>
      <c r="Y531" s="428"/>
      <c r="Z531" s="428"/>
      <c r="AA531" s="428" t="s">
        <v>477</v>
      </c>
      <c r="AB531" s="428"/>
      <c r="AC531" s="428"/>
      <c r="AD531" s="428"/>
      <c r="AE531" s="428"/>
      <c r="AF531" s="428"/>
      <c r="AG531" s="428"/>
      <c r="AH531" s="428"/>
      <c r="AI531" s="428"/>
      <c r="AJ531" s="428"/>
      <c r="AK531" s="428"/>
      <c r="AL531" s="428" t="s">
        <v>478</v>
      </c>
      <c r="AM531" s="428"/>
      <c r="AN531" s="428"/>
      <c r="AO531" s="428"/>
      <c r="AP531" s="428"/>
      <c r="AQ531" s="428"/>
      <c r="AR531" s="428"/>
      <c r="AS531" s="428"/>
      <c r="AT531" s="428"/>
      <c r="AU531" s="428"/>
      <c r="AV531" s="428"/>
      <c r="AW531" s="428"/>
      <c r="AX531" s="428"/>
      <c r="AY531" s="428"/>
      <c r="AZ531" s="428"/>
      <c r="BA531" s="428"/>
      <c r="BB531" s="428"/>
    </row>
    <row collapsed="false" customFormat="false" customHeight="true" hidden="false" ht="12.6" outlineLevel="0" r="532">
      <c r="A532" s="534" t="s">
        <v>672</v>
      </c>
      <c r="B532" s="534"/>
      <c r="C532" s="534"/>
      <c r="D532" s="534"/>
      <c r="E532" s="534"/>
      <c r="F532" s="534"/>
      <c r="G532" s="534"/>
      <c r="H532" s="534"/>
      <c r="I532" s="534"/>
      <c r="J532" s="534"/>
      <c r="K532" s="534"/>
      <c r="L532" s="534"/>
      <c r="M532" s="534"/>
      <c r="N532" s="534"/>
      <c r="O532" s="534"/>
      <c r="P532" s="539"/>
      <c r="Q532" s="539"/>
      <c r="R532" s="539"/>
      <c r="S532" s="539"/>
      <c r="T532" s="539"/>
      <c r="U532" s="539"/>
      <c r="V532" s="539"/>
      <c r="W532" s="539"/>
      <c r="X532" s="539"/>
      <c r="Y532" s="539"/>
      <c r="Z532" s="539"/>
      <c r="AA532" s="539"/>
      <c r="AB532" s="539"/>
      <c r="AC532" s="539"/>
      <c r="AD532" s="539"/>
      <c r="AE532" s="539"/>
      <c r="AF532" s="539"/>
      <c r="AG532" s="539"/>
      <c r="AH532" s="539"/>
      <c r="AI532" s="539"/>
      <c r="AJ532" s="539"/>
      <c r="AK532" s="539"/>
      <c r="AL532" s="539"/>
      <c r="AM532" s="539"/>
      <c r="AN532" s="539"/>
      <c r="AO532" s="539"/>
      <c r="AP532" s="539"/>
      <c r="AQ532" s="539"/>
      <c r="AR532" s="539"/>
      <c r="AS532" s="539"/>
      <c r="AT532" s="539"/>
      <c r="AU532" s="539"/>
      <c r="AV532" s="539"/>
      <c r="AW532" s="539"/>
      <c r="AX532" s="539"/>
      <c r="AY532" s="539"/>
      <c r="AZ532" s="539"/>
      <c r="BA532" s="539"/>
      <c r="BB532" s="539"/>
    </row>
    <row collapsed="false" customFormat="false" customHeight="true" hidden="false" ht="12.6" outlineLevel="0" r="533">
      <c r="A533" s="548" t="s">
        <v>673</v>
      </c>
      <c r="B533" s="548"/>
      <c r="C533" s="548"/>
      <c r="D533" s="548"/>
      <c r="E533" s="548"/>
      <c r="F533" s="548"/>
      <c r="G533" s="548"/>
      <c r="H533" s="548"/>
      <c r="I533" s="548"/>
      <c r="J533" s="548"/>
      <c r="K533" s="548"/>
      <c r="L533" s="548"/>
      <c r="M533" s="548"/>
      <c r="N533" s="548"/>
      <c r="O533" s="548"/>
      <c r="P533" s="433"/>
      <c r="Q533" s="433"/>
      <c r="R533" s="433"/>
      <c r="S533" s="433"/>
      <c r="T533" s="433"/>
      <c r="U533" s="433"/>
      <c r="V533" s="433"/>
      <c r="W533" s="433"/>
      <c r="X533" s="433"/>
      <c r="Y533" s="433"/>
      <c r="Z533" s="433"/>
      <c r="AA533" s="433"/>
      <c r="AB533" s="433"/>
      <c r="AC533" s="433"/>
      <c r="AD533" s="433"/>
      <c r="AE533" s="433"/>
      <c r="AF533" s="433"/>
      <c r="AG533" s="433"/>
      <c r="AH533" s="433"/>
      <c r="AI533" s="433"/>
      <c r="AJ533" s="433"/>
      <c r="AK533" s="433"/>
      <c r="AL533" s="433"/>
      <c r="AM533" s="433"/>
      <c r="AN533" s="433"/>
      <c r="AO533" s="433"/>
      <c r="AP533" s="433"/>
      <c r="AQ533" s="433"/>
      <c r="AR533" s="433"/>
      <c r="AS533" s="433"/>
      <c r="AT533" s="433"/>
      <c r="AU533" s="433"/>
      <c r="AV533" s="433"/>
      <c r="AW533" s="433"/>
      <c r="AX533" s="433"/>
      <c r="AY533" s="433"/>
      <c r="AZ533" s="433"/>
      <c r="BA533" s="433"/>
      <c r="BB533" s="433"/>
    </row>
    <row collapsed="false" customFormat="false" customHeight="true" hidden="false" ht="12.6" outlineLevel="0" r="534">
      <c r="A534" s="548" t="s">
        <v>674</v>
      </c>
      <c r="B534" s="548"/>
      <c r="C534" s="548"/>
      <c r="D534" s="548"/>
      <c r="E534" s="548"/>
      <c r="F534" s="548"/>
      <c r="G534" s="548"/>
      <c r="H534" s="548"/>
      <c r="I534" s="548"/>
      <c r="J534" s="548"/>
      <c r="K534" s="548"/>
      <c r="L534" s="548"/>
      <c r="M534" s="548"/>
      <c r="N534" s="548"/>
      <c r="O534" s="548"/>
      <c r="P534" s="433"/>
      <c r="Q534" s="433"/>
      <c r="R534" s="433"/>
      <c r="S534" s="433"/>
      <c r="T534" s="433"/>
      <c r="U534" s="433"/>
      <c r="V534" s="433"/>
      <c r="W534" s="433"/>
      <c r="X534" s="433"/>
      <c r="Y534" s="433"/>
      <c r="Z534" s="433"/>
      <c r="AA534" s="433"/>
      <c r="AB534" s="433"/>
      <c r="AC534" s="433"/>
      <c r="AD534" s="433"/>
      <c r="AE534" s="433"/>
      <c r="AF534" s="433"/>
      <c r="AG534" s="433"/>
      <c r="AH534" s="433"/>
      <c r="AI534" s="433"/>
      <c r="AJ534" s="433"/>
      <c r="AK534" s="433"/>
      <c r="AL534" s="433"/>
      <c r="AM534" s="433"/>
      <c r="AN534" s="433"/>
      <c r="AO534" s="433"/>
      <c r="AP534" s="433"/>
      <c r="AQ534" s="433"/>
      <c r="AR534" s="433"/>
      <c r="AS534" s="433"/>
      <c r="AT534" s="433"/>
      <c r="AU534" s="433"/>
      <c r="AV534" s="433"/>
      <c r="AW534" s="433"/>
      <c r="AX534" s="433"/>
      <c r="AY534" s="433"/>
      <c r="AZ534" s="433"/>
      <c r="BA534" s="433"/>
      <c r="BB534" s="433"/>
    </row>
    <row collapsed="false" customFormat="false" customHeight="true" hidden="false" ht="12.6" outlineLevel="0" r="535">
      <c r="A535" s="89" t="s">
        <v>494</v>
      </c>
    </row>
    <row collapsed="false" customFormat="false" customHeight="true" hidden="false" ht="11.1" outlineLevel="0" r="536">
      <c r="A536" s="427"/>
      <c r="B536" s="427"/>
      <c r="C536" s="427"/>
      <c r="D536" s="427"/>
      <c r="E536" s="427"/>
      <c r="F536" s="427"/>
      <c r="G536" s="427"/>
      <c r="H536" s="427"/>
      <c r="I536" s="427"/>
      <c r="J536" s="427"/>
      <c r="K536" s="427"/>
      <c r="L536" s="427"/>
      <c r="M536" s="427"/>
      <c r="N536" s="427"/>
      <c r="O536" s="427"/>
      <c r="P536" s="427"/>
      <c r="Q536" s="427"/>
      <c r="R536" s="427"/>
      <c r="S536" s="427"/>
      <c r="T536" s="427"/>
      <c r="U536" s="427"/>
      <c r="V536" s="427"/>
      <c r="W536" s="427"/>
      <c r="X536" s="427"/>
      <c r="Y536" s="427"/>
      <c r="Z536" s="427"/>
      <c r="AA536" s="427"/>
      <c r="AB536" s="427"/>
      <c r="AC536" s="427"/>
      <c r="AD536" s="427"/>
      <c r="AE536" s="427"/>
      <c r="AF536" s="427"/>
      <c r="AG536" s="427"/>
      <c r="AH536" s="427" t="s">
        <v>666</v>
      </c>
      <c r="AI536" s="427"/>
      <c r="AJ536" s="427"/>
      <c r="AK536" s="427"/>
      <c r="AL536" s="427"/>
      <c r="AM536" s="427"/>
      <c r="AN536" s="427"/>
      <c r="AO536" s="427"/>
      <c r="AP536" s="427"/>
      <c r="AQ536" s="427"/>
      <c r="AR536" s="427"/>
      <c r="AS536" s="427"/>
      <c r="AT536" s="427"/>
      <c r="AU536" s="427"/>
      <c r="AV536" s="427"/>
      <c r="AW536" s="427"/>
      <c r="AX536" s="427"/>
      <c r="AY536" s="427"/>
      <c r="AZ536" s="427"/>
      <c r="BA536" s="427"/>
      <c r="BB536" s="427"/>
    </row>
    <row collapsed="false" customFormat="false" customHeight="true" hidden="false" ht="11.1" outlineLevel="0" r="537">
      <c r="A537" s="459"/>
      <c r="B537" s="459"/>
      <c r="C537" s="459"/>
      <c r="D537" s="459"/>
      <c r="E537" s="459"/>
      <c r="F537" s="459"/>
      <c r="G537" s="459"/>
      <c r="H537" s="459"/>
      <c r="I537" s="459"/>
      <c r="J537" s="459"/>
      <c r="K537" s="459"/>
      <c r="L537" s="459"/>
      <c r="M537" s="459"/>
      <c r="N537" s="459"/>
      <c r="O537" s="459"/>
      <c r="P537" s="459"/>
      <c r="Q537" s="459"/>
      <c r="R537" s="459"/>
      <c r="S537" s="459"/>
      <c r="T537" s="459"/>
      <c r="U537" s="459" t="s">
        <v>675</v>
      </c>
      <c r="V537" s="459"/>
      <c r="W537" s="459"/>
      <c r="X537" s="459"/>
      <c r="Y537" s="459"/>
      <c r="Z537" s="459"/>
      <c r="AA537" s="459"/>
      <c r="AB537" s="459"/>
      <c r="AC537" s="459"/>
      <c r="AD537" s="459"/>
      <c r="AE537" s="459"/>
      <c r="AF537" s="459"/>
      <c r="AG537" s="459"/>
      <c r="AH537" s="459" t="s">
        <v>676</v>
      </c>
      <c r="AI537" s="459"/>
      <c r="AJ537" s="459"/>
      <c r="AK537" s="459"/>
      <c r="AL537" s="459"/>
      <c r="AM537" s="459"/>
      <c r="AN537" s="459"/>
      <c r="AO537" s="459"/>
      <c r="AP537" s="459"/>
      <c r="AQ537" s="459"/>
      <c r="AR537" s="459"/>
      <c r="AS537" s="459"/>
      <c r="AT537" s="459"/>
      <c r="AU537" s="459"/>
      <c r="AV537" s="459"/>
      <c r="AW537" s="459"/>
      <c r="AX537" s="459"/>
      <c r="AY537" s="459"/>
      <c r="AZ537" s="459"/>
      <c r="BA537" s="459"/>
      <c r="BB537" s="459"/>
    </row>
    <row collapsed="false" customFormat="false" customHeight="true" hidden="false" ht="11.1" outlineLevel="0" r="538">
      <c r="A538" s="459" t="s">
        <v>677</v>
      </c>
      <c r="B538" s="459"/>
      <c r="C538" s="459"/>
      <c r="D538" s="459"/>
      <c r="E538" s="459"/>
      <c r="F538" s="459"/>
      <c r="G538" s="459"/>
      <c r="H538" s="459"/>
      <c r="I538" s="459"/>
      <c r="J538" s="459"/>
      <c r="K538" s="459"/>
      <c r="L538" s="459"/>
      <c r="M538" s="459"/>
      <c r="N538" s="459"/>
      <c r="O538" s="459"/>
      <c r="P538" s="459"/>
      <c r="Q538" s="459"/>
      <c r="R538" s="459"/>
      <c r="S538" s="459"/>
      <c r="T538" s="459"/>
      <c r="U538" s="459" t="s">
        <v>500</v>
      </c>
      <c r="V538" s="459"/>
      <c r="W538" s="459"/>
      <c r="X538" s="459"/>
      <c r="Y538" s="459"/>
      <c r="Z538" s="459"/>
      <c r="AA538" s="459"/>
      <c r="AB538" s="459"/>
      <c r="AC538" s="459"/>
      <c r="AD538" s="459"/>
      <c r="AE538" s="459"/>
      <c r="AF538" s="459"/>
      <c r="AG538" s="459"/>
      <c r="AH538" s="459" t="s">
        <v>678</v>
      </c>
      <c r="AI538" s="459"/>
      <c r="AJ538" s="459"/>
      <c r="AK538" s="459"/>
      <c r="AL538" s="459"/>
      <c r="AM538" s="459"/>
      <c r="AN538" s="459"/>
      <c r="AO538" s="459"/>
      <c r="AP538" s="459"/>
      <c r="AQ538" s="459"/>
      <c r="AR538" s="459"/>
      <c r="AS538" s="459"/>
      <c r="AT538" s="459"/>
      <c r="AU538" s="459"/>
      <c r="AV538" s="459"/>
      <c r="AW538" s="459"/>
      <c r="AX538" s="459"/>
      <c r="AY538" s="459"/>
      <c r="AZ538" s="459"/>
      <c r="BA538" s="459"/>
      <c r="BB538" s="459"/>
    </row>
    <row collapsed="false" customFormat="false" customHeight="true" hidden="false" ht="11.1" outlineLevel="0" r="539">
      <c r="A539" s="459"/>
      <c r="B539" s="459"/>
      <c r="C539" s="459"/>
      <c r="D539" s="459"/>
      <c r="E539" s="459"/>
      <c r="F539" s="459"/>
      <c r="G539" s="459"/>
      <c r="H539" s="459"/>
      <c r="I539" s="459"/>
      <c r="J539" s="459"/>
      <c r="K539" s="459"/>
      <c r="L539" s="459"/>
      <c r="M539" s="459"/>
      <c r="N539" s="459"/>
      <c r="O539" s="459"/>
      <c r="P539" s="459"/>
      <c r="Q539" s="459"/>
      <c r="R539" s="459"/>
      <c r="S539" s="459"/>
      <c r="T539" s="459"/>
      <c r="U539" s="459"/>
      <c r="V539" s="459"/>
      <c r="W539" s="459"/>
      <c r="X539" s="459"/>
      <c r="Y539" s="459"/>
      <c r="Z539" s="459"/>
      <c r="AA539" s="459"/>
      <c r="AB539" s="459"/>
      <c r="AC539" s="459"/>
      <c r="AD539" s="459"/>
      <c r="AE539" s="459"/>
      <c r="AF539" s="459"/>
      <c r="AG539" s="459"/>
      <c r="AH539" s="459" t="s">
        <v>539</v>
      </c>
      <c r="AI539" s="459"/>
      <c r="AJ539" s="459"/>
      <c r="AK539" s="459"/>
      <c r="AL539" s="459"/>
      <c r="AM539" s="459"/>
      <c r="AN539" s="459"/>
      <c r="AO539" s="459"/>
      <c r="AP539" s="459"/>
      <c r="AQ539" s="459"/>
      <c r="AR539" s="459"/>
      <c r="AS539" s="459"/>
      <c r="AT539" s="459"/>
      <c r="AU539" s="459"/>
      <c r="AV539" s="459"/>
      <c r="AW539" s="459"/>
      <c r="AX539" s="459"/>
      <c r="AY539" s="459"/>
      <c r="AZ539" s="459"/>
      <c r="BA539" s="459"/>
      <c r="BB539" s="459"/>
    </row>
    <row collapsed="false" customFormat="false" customHeight="true" hidden="false" ht="11.1" outlineLevel="0" r="540">
      <c r="A540" s="428" t="s">
        <v>475</v>
      </c>
      <c r="B540" s="428"/>
      <c r="C540" s="428"/>
      <c r="D540" s="428"/>
      <c r="E540" s="428"/>
      <c r="F540" s="428"/>
      <c r="G540" s="428"/>
      <c r="H540" s="428"/>
      <c r="I540" s="428"/>
      <c r="J540" s="428"/>
      <c r="K540" s="428"/>
      <c r="L540" s="428"/>
      <c r="M540" s="428"/>
      <c r="N540" s="428"/>
      <c r="O540" s="428"/>
      <c r="P540" s="428"/>
      <c r="Q540" s="428"/>
      <c r="R540" s="428"/>
      <c r="S540" s="428"/>
      <c r="T540" s="428"/>
      <c r="U540" s="428" t="s">
        <v>476</v>
      </c>
      <c r="V540" s="428"/>
      <c r="W540" s="428"/>
      <c r="X540" s="428"/>
      <c r="Y540" s="428"/>
      <c r="Z540" s="428"/>
      <c r="AA540" s="428"/>
      <c r="AB540" s="428"/>
      <c r="AC540" s="428"/>
      <c r="AD540" s="428"/>
      <c r="AE540" s="428"/>
      <c r="AF540" s="428"/>
      <c r="AG540" s="428"/>
      <c r="AH540" s="428" t="s">
        <v>477</v>
      </c>
      <c r="AI540" s="428"/>
      <c r="AJ540" s="428"/>
      <c r="AK540" s="428"/>
      <c r="AL540" s="428"/>
      <c r="AM540" s="428"/>
      <c r="AN540" s="428"/>
      <c r="AO540" s="428"/>
      <c r="AP540" s="428"/>
      <c r="AQ540" s="428"/>
      <c r="AR540" s="428"/>
      <c r="AS540" s="428"/>
      <c r="AT540" s="428"/>
      <c r="AU540" s="428"/>
      <c r="AV540" s="428"/>
      <c r="AW540" s="428"/>
      <c r="AX540" s="428"/>
      <c r="AY540" s="428"/>
      <c r="AZ540" s="428"/>
      <c r="BA540" s="428"/>
      <c r="BB540" s="428"/>
    </row>
    <row collapsed="false" customFormat="false" customHeight="true" hidden="false" ht="11.1" outlineLevel="0" r="541">
      <c r="A541" s="533" t="s">
        <v>679</v>
      </c>
      <c r="B541" s="533"/>
      <c r="C541" s="533"/>
      <c r="D541" s="533"/>
      <c r="E541" s="533"/>
      <c r="F541" s="533"/>
      <c r="G541" s="533"/>
      <c r="H541" s="533"/>
      <c r="I541" s="533"/>
      <c r="J541" s="533"/>
      <c r="K541" s="533"/>
      <c r="L541" s="533"/>
      <c r="M541" s="533"/>
      <c r="N541" s="533"/>
      <c r="O541" s="533"/>
      <c r="P541" s="533"/>
      <c r="Q541" s="533"/>
      <c r="R541" s="533"/>
      <c r="S541" s="533"/>
      <c r="T541" s="533"/>
      <c r="U541" s="433"/>
      <c r="V541" s="433"/>
      <c r="W541" s="433"/>
      <c r="X541" s="433"/>
      <c r="Y541" s="433"/>
      <c r="Z541" s="433"/>
      <c r="AA541" s="433"/>
      <c r="AB541" s="433"/>
      <c r="AC541" s="433"/>
      <c r="AD541" s="433"/>
      <c r="AE541" s="433"/>
      <c r="AF541" s="433"/>
      <c r="AG541" s="433"/>
      <c r="AH541" s="433"/>
      <c r="AI541" s="433"/>
      <c r="AJ541" s="433"/>
      <c r="AK541" s="433"/>
      <c r="AL541" s="433"/>
      <c r="AM541" s="433"/>
      <c r="AN541" s="433"/>
      <c r="AO541" s="433"/>
      <c r="AP541" s="433"/>
      <c r="AQ541" s="433"/>
      <c r="AR541" s="433"/>
      <c r="AS541" s="433"/>
      <c r="AT541" s="433"/>
      <c r="AU541" s="433"/>
      <c r="AV541" s="433"/>
      <c r="AW541" s="433"/>
      <c r="AX541" s="433"/>
      <c r="AY541" s="433"/>
      <c r="AZ541" s="433"/>
      <c r="BA541" s="433"/>
      <c r="BB541" s="433"/>
    </row>
    <row collapsed="false" customFormat="false" customHeight="true" hidden="false" ht="11.1" outlineLevel="0" r="542">
      <c r="A542" s="534" t="s">
        <v>680</v>
      </c>
      <c r="B542" s="534"/>
      <c r="C542" s="534"/>
      <c r="D542" s="534"/>
      <c r="E542" s="534"/>
      <c r="F542" s="534"/>
      <c r="G542" s="534"/>
      <c r="H542" s="534"/>
      <c r="I542" s="534"/>
      <c r="J542" s="534"/>
      <c r="K542" s="534"/>
      <c r="L542" s="534"/>
      <c r="M542" s="534"/>
      <c r="N542" s="534"/>
      <c r="O542" s="534"/>
      <c r="P542" s="534"/>
      <c r="Q542" s="534"/>
      <c r="R542" s="534"/>
      <c r="S542" s="534"/>
      <c r="T542" s="534"/>
      <c r="U542" s="433"/>
      <c r="V542" s="433"/>
      <c r="W542" s="433"/>
      <c r="X542" s="433"/>
      <c r="Y542" s="433"/>
      <c r="Z542" s="433"/>
      <c r="AA542" s="433"/>
      <c r="AB542" s="433"/>
      <c r="AC542" s="433"/>
      <c r="AD542" s="433"/>
      <c r="AE542" s="433"/>
      <c r="AF542" s="433"/>
      <c r="AG542" s="433"/>
      <c r="AH542" s="433"/>
      <c r="AI542" s="433"/>
      <c r="AJ542" s="433"/>
      <c r="AK542" s="433"/>
      <c r="AL542" s="433"/>
      <c r="AM542" s="433"/>
      <c r="AN542" s="433"/>
      <c r="AO542" s="433"/>
      <c r="AP542" s="433"/>
      <c r="AQ542" s="433"/>
      <c r="AR542" s="433"/>
      <c r="AS542" s="433"/>
      <c r="AT542" s="433"/>
      <c r="AU542" s="433"/>
      <c r="AV542" s="433"/>
      <c r="AW542" s="433"/>
      <c r="AX542" s="433"/>
      <c r="AY542" s="433"/>
      <c r="AZ542" s="433"/>
      <c r="BA542" s="433"/>
      <c r="BB542" s="433"/>
    </row>
    <row collapsed="false" customFormat="false" customHeight="true" hidden="false" ht="11.1" outlineLevel="0" r="543">
      <c r="A543" s="533" t="s">
        <v>681</v>
      </c>
      <c r="B543" s="533"/>
      <c r="C543" s="533"/>
      <c r="D543" s="533"/>
      <c r="E543" s="533"/>
      <c r="F543" s="533"/>
      <c r="G543" s="533"/>
      <c r="H543" s="533"/>
      <c r="I543" s="533"/>
      <c r="J543" s="533"/>
      <c r="K543" s="533"/>
      <c r="L543" s="533"/>
      <c r="M543" s="533"/>
      <c r="N543" s="533"/>
      <c r="O543" s="533"/>
      <c r="P543" s="533"/>
      <c r="Q543" s="533"/>
      <c r="R543" s="533"/>
      <c r="S543" s="533"/>
      <c r="T543" s="533"/>
      <c r="U543" s="433"/>
      <c r="V543" s="433"/>
      <c r="W543" s="433"/>
      <c r="X543" s="433"/>
      <c r="Y543" s="433"/>
      <c r="Z543" s="433"/>
      <c r="AA543" s="433"/>
      <c r="AB543" s="433"/>
      <c r="AC543" s="433"/>
      <c r="AD543" s="433"/>
      <c r="AE543" s="433"/>
      <c r="AF543" s="433"/>
      <c r="AG543" s="433"/>
      <c r="AH543" s="433"/>
      <c r="AI543" s="433"/>
      <c r="AJ543" s="433"/>
      <c r="AK543" s="433"/>
      <c r="AL543" s="433"/>
      <c r="AM543" s="433"/>
      <c r="AN543" s="433"/>
      <c r="AO543" s="433"/>
      <c r="AP543" s="433"/>
      <c r="AQ543" s="433"/>
      <c r="AR543" s="433"/>
      <c r="AS543" s="433"/>
      <c r="AT543" s="433"/>
      <c r="AU543" s="433"/>
      <c r="AV543" s="433"/>
      <c r="AW543" s="433"/>
      <c r="AX543" s="433"/>
      <c r="AY543" s="433"/>
      <c r="AZ543" s="433"/>
      <c r="BA543" s="433"/>
      <c r="BB543" s="433"/>
    </row>
    <row collapsed="false" customFormat="false" customHeight="true" hidden="false" ht="11.1" outlineLevel="0" r="544">
      <c r="A544" s="534" t="s">
        <v>682</v>
      </c>
      <c r="B544" s="534"/>
      <c r="C544" s="534"/>
      <c r="D544" s="534"/>
      <c r="E544" s="534"/>
      <c r="F544" s="534"/>
      <c r="G544" s="534"/>
      <c r="H544" s="534"/>
      <c r="I544" s="534"/>
      <c r="J544" s="534"/>
      <c r="K544" s="534"/>
      <c r="L544" s="534"/>
      <c r="M544" s="534"/>
      <c r="N544" s="534"/>
      <c r="O544" s="534"/>
      <c r="P544" s="534"/>
      <c r="Q544" s="534"/>
      <c r="R544" s="534"/>
      <c r="S544" s="534"/>
      <c r="T544" s="534"/>
      <c r="U544" s="433"/>
      <c r="V544" s="433"/>
      <c r="W544" s="433"/>
      <c r="X544" s="433"/>
      <c r="Y544" s="433"/>
      <c r="Z544" s="433"/>
      <c r="AA544" s="433"/>
      <c r="AB544" s="433"/>
      <c r="AC544" s="433"/>
      <c r="AD544" s="433"/>
      <c r="AE544" s="433"/>
      <c r="AF544" s="433"/>
      <c r="AG544" s="433"/>
      <c r="AH544" s="433"/>
      <c r="AI544" s="433"/>
      <c r="AJ544" s="433"/>
      <c r="AK544" s="433"/>
      <c r="AL544" s="433"/>
      <c r="AM544" s="433"/>
      <c r="AN544" s="433"/>
      <c r="AO544" s="433"/>
      <c r="AP544" s="433"/>
      <c r="AQ544" s="433"/>
      <c r="AR544" s="433"/>
      <c r="AS544" s="433"/>
      <c r="AT544" s="433"/>
      <c r="AU544" s="433"/>
      <c r="AV544" s="433"/>
      <c r="AW544" s="433"/>
      <c r="AX544" s="433"/>
      <c r="AY544" s="433"/>
      <c r="AZ544" s="433"/>
      <c r="BA544" s="433"/>
      <c r="BB544" s="433"/>
    </row>
    <row collapsed="false" customFormat="false" customHeight="true" hidden="false" ht="12.6" outlineLevel="0" r="545">
      <c r="A545" s="548" t="s">
        <v>683</v>
      </c>
      <c r="B545" s="548"/>
      <c r="C545" s="548"/>
      <c r="D545" s="548"/>
      <c r="E545" s="548"/>
      <c r="F545" s="548"/>
      <c r="G545" s="548"/>
      <c r="H545" s="548"/>
      <c r="I545" s="548"/>
      <c r="J545" s="548"/>
      <c r="K545" s="548"/>
      <c r="L545" s="548"/>
      <c r="M545" s="548"/>
      <c r="N545" s="548"/>
      <c r="O545" s="548"/>
      <c r="P545" s="548"/>
      <c r="Q545" s="548"/>
      <c r="R545" s="548"/>
      <c r="S545" s="548"/>
      <c r="T545" s="548"/>
      <c r="U545" s="433"/>
      <c r="V545" s="433"/>
      <c r="W545" s="433"/>
      <c r="X545" s="433"/>
      <c r="Y545" s="433"/>
      <c r="Z545" s="433"/>
      <c r="AA545" s="433"/>
      <c r="AB545" s="433"/>
      <c r="AC545" s="433"/>
      <c r="AD545" s="433"/>
      <c r="AE545" s="433"/>
      <c r="AF545" s="433"/>
      <c r="AG545" s="433"/>
      <c r="AH545" s="433"/>
      <c r="AI545" s="433"/>
      <c r="AJ545" s="433"/>
      <c r="AK545" s="433"/>
      <c r="AL545" s="433"/>
      <c r="AM545" s="433"/>
      <c r="AN545" s="433"/>
      <c r="AO545" s="433"/>
      <c r="AP545" s="433"/>
      <c r="AQ545" s="433"/>
      <c r="AR545" s="433"/>
      <c r="AS545" s="433"/>
      <c r="AT545" s="433"/>
      <c r="AU545" s="433"/>
      <c r="AV545" s="433"/>
      <c r="AW545" s="433"/>
      <c r="AX545" s="433"/>
      <c r="AY545" s="433"/>
      <c r="AZ545" s="433"/>
      <c r="BA545" s="433"/>
      <c r="BB545" s="433"/>
    </row>
    <row collapsed="false" customFormat="false" customHeight="true" hidden="false" ht="12.6" outlineLevel="0" r="546">
      <c r="A546" s="534" t="s">
        <v>684</v>
      </c>
      <c r="B546" s="534"/>
      <c r="C546" s="534"/>
      <c r="D546" s="534"/>
      <c r="E546" s="534"/>
      <c r="F546" s="534"/>
      <c r="G546" s="534"/>
      <c r="H546" s="534"/>
      <c r="I546" s="534"/>
      <c r="J546" s="534"/>
      <c r="K546" s="534"/>
      <c r="L546" s="534"/>
      <c r="M546" s="534"/>
      <c r="N546" s="534"/>
      <c r="O546" s="534"/>
      <c r="P546" s="534"/>
      <c r="Q546" s="534"/>
      <c r="R546" s="534"/>
      <c r="S546" s="534"/>
      <c r="T546" s="534"/>
      <c r="U546" s="539"/>
      <c r="V546" s="539"/>
      <c r="W546" s="539"/>
      <c r="X546" s="539"/>
      <c r="Y546" s="539"/>
      <c r="Z546" s="539"/>
      <c r="AA546" s="539"/>
      <c r="AB546" s="539"/>
      <c r="AC546" s="539"/>
      <c r="AD546" s="539"/>
      <c r="AE546" s="539"/>
      <c r="AF546" s="539"/>
      <c r="AG546" s="539"/>
      <c r="AH546" s="539"/>
      <c r="AI546" s="539"/>
      <c r="AJ546" s="539"/>
      <c r="AK546" s="539"/>
      <c r="AL546" s="539"/>
      <c r="AM546" s="539"/>
      <c r="AN546" s="539"/>
      <c r="AO546" s="539"/>
      <c r="AP546" s="539"/>
      <c r="AQ546" s="539"/>
      <c r="AR546" s="539"/>
      <c r="AS546" s="539"/>
      <c r="AT546" s="539"/>
      <c r="AU546" s="539"/>
      <c r="AV546" s="539"/>
      <c r="AW546" s="539"/>
      <c r="AX546" s="539"/>
      <c r="AY546" s="539"/>
      <c r="AZ546" s="539"/>
      <c r="BA546" s="539"/>
      <c r="BB546" s="539"/>
    </row>
    <row collapsed="false" customFormat="false" customHeight="true" hidden="false" ht="12.6" outlineLevel="0" r="547">
      <c r="A547" s="89" t="s">
        <v>685</v>
      </c>
    </row>
    <row collapsed="false" customFormat="false" customHeight="true" hidden="false" ht="11.1" outlineLevel="0" r="548">
      <c r="A548" s="454"/>
      <c r="B548" s="455"/>
      <c r="C548" s="455"/>
      <c r="D548" s="455"/>
      <c r="E548" s="455"/>
      <c r="F548" s="455"/>
      <c r="G548" s="455"/>
      <c r="H548" s="455"/>
      <c r="I548" s="455"/>
      <c r="J548" s="455"/>
      <c r="K548" s="455"/>
      <c r="L548" s="495"/>
      <c r="M548" s="454"/>
      <c r="N548" s="455"/>
      <c r="O548" s="455"/>
      <c r="P548" s="455"/>
      <c r="Q548" s="455"/>
      <c r="R548" s="455"/>
      <c r="S548" s="455"/>
      <c r="T548" s="455"/>
      <c r="U548" s="455"/>
      <c r="V548" s="455"/>
      <c r="W548" s="495"/>
      <c r="X548" s="454"/>
      <c r="Y548" s="455"/>
      <c r="Z548" s="455"/>
      <c r="AA548" s="455"/>
      <c r="AB548" s="455"/>
      <c r="AC548" s="455"/>
      <c r="AD548" s="455"/>
      <c r="AE548" s="455"/>
      <c r="AF548" s="455"/>
      <c r="AG548" s="455"/>
      <c r="AH548" s="495"/>
      <c r="AI548" s="427" t="s">
        <v>666</v>
      </c>
      <c r="AJ548" s="427"/>
      <c r="AK548" s="427"/>
      <c r="AL548" s="427"/>
      <c r="AM548" s="427"/>
      <c r="AN548" s="427"/>
      <c r="AO548" s="427"/>
      <c r="AP548" s="427"/>
      <c r="AQ548" s="427"/>
      <c r="AR548" s="427"/>
      <c r="AS548" s="427"/>
      <c r="AT548" s="427"/>
      <c r="AU548" s="427"/>
      <c r="AV548" s="427"/>
      <c r="AW548" s="427"/>
      <c r="AX548" s="427"/>
      <c r="AY548" s="427"/>
      <c r="AZ548" s="427"/>
      <c r="BA548" s="427"/>
      <c r="BB548" s="427"/>
    </row>
    <row collapsed="false" customFormat="false" customHeight="true" hidden="false" ht="11.1" outlineLevel="0" r="549">
      <c r="A549" s="458"/>
      <c r="B549" s="414"/>
      <c r="C549" s="414"/>
      <c r="D549" s="414"/>
      <c r="E549" s="414"/>
      <c r="F549" s="414"/>
      <c r="G549" s="414"/>
      <c r="H549" s="414"/>
      <c r="I549" s="414"/>
      <c r="J549" s="414"/>
      <c r="K549" s="414"/>
      <c r="L549" s="496"/>
      <c r="M549" s="458"/>
      <c r="N549" s="414"/>
      <c r="O549" s="414"/>
      <c r="P549" s="414"/>
      <c r="Q549" s="414"/>
      <c r="R549" s="414"/>
      <c r="S549" s="414"/>
      <c r="T549" s="414"/>
      <c r="U549" s="414"/>
      <c r="V549" s="414"/>
      <c r="W549" s="496"/>
      <c r="X549" s="459" t="s">
        <v>667</v>
      </c>
      <c r="Y549" s="459"/>
      <c r="Z549" s="459"/>
      <c r="AA549" s="459"/>
      <c r="AB549" s="459"/>
      <c r="AC549" s="459"/>
      <c r="AD549" s="459"/>
      <c r="AE549" s="459"/>
      <c r="AF549" s="459"/>
      <c r="AG549" s="459"/>
      <c r="AH549" s="459"/>
      <c r="AI549" s="459" t="s">
        <v>686</v>
      </c>
      <c r="AJ549" s="459"/>
      <c r="AK549" s="459"/>
      <c r="AL549" s="459"/>
      <c r="AM549" s="459"/>
      <c r="AN549" s="459"/>
      <c r="AO549" s="459"/>
      <c r="AP549" s="459"/>
      <c r="AQ549" s="459"/>
      <c r="AR549" s="459"/>
      <c r="AS549" s="459"/>
      <c r="AT549" s="459"/>
      <c r="AU549" s="459"/>
      <c r="AV549" s="459"/>
      <c r="AW549" s="459"/>
      <c r="AX549" s="459"/>
      <c r="AY549" s="459"/>
      <c r="AZ549" s="459"/>
      <c r="BA549" s="459"/>
      <c r="BB549" s="459"/>
    </row>
    <row collapsed="false" customFormat="false" customHeight="true" hidden="false" ht="11.1" outlineLevel="0" r="550">
      <c r="A550" s="459" t="s">
        <v>434</v>
      </c>
      <c r="B550" s="459"/>
      <c r="C550" s="459"/>
      <c r="D550" s="459"/>
      <c r="E550" s="459"/>
      <c r="F550" s="459"/>
      <c r="G550" s="459"/>
      <c r="H550" s="459"/>
      <c r="I550" s="459"/>
      <c r="J550" s="459"/>
      <c r="K550" s="459"/>
      <c r="L550" s="459"/>
      <c r="M550" s="459" t="s">
        <v>675</v>
      </c>
      <c r="N550" s="459"/>
      <c r="O550" s="459"/>
      <c r="P550" s="459"/>
      <c r="Q550" s="459"/>
      <c r="R550" s="459"/>
      <c r="S550" s="459"/>
      <c r="T550" s="459"/>
      <c r="U550" s="459"/>
      <c r="V550" s="459"/>
      <c r="W550" s="459"/>
      <c r="X550" s="459" t="s">
        <v>670</v>
      </c>
      <c r="Y550" s="459"/>
      <c r="Z550" s="459"/>
      <c r="AA550" s="459"/>
      <c r="AB550" s="459"/>
      <c r="AC550" s="459"/>
      <c r="AD550" s="459"/>
      <c r="AE550" s="459"/>
      <c r="AF550" s="459"/>
      <c r="AG550" s="459"/>
      <c r="AH550" s="459"/>
      <c r="AI550" s="459" t="s">
        <v>687</v>
      </c>
      <c r="AJ550" s="459"/>
      <c r="AK550" s="459"/>
      <c r="AL550" s="459"/>
      <c r="AM550" s="459"/>
      <c r="AN550" s="459"/>
      <c r="AO550" s="459"/>
      <c r="AP550" s="459"/>
      <c r="AQ550" s="459"/>
      <c r="AR550" s="459"/>
      <c r="AS550" s="459"/>
      <c r="AT550" s="459"/>
      <c r="AU550" s="459"/>
      <c r="AV550" s="459"/>
      <c r="AW550" s="459"/>
      <c r="AX550" s="459"/>
      <c r="AY550" s="459"/>
      <c r="AZ550" s="459"/>
      <c r="BA550" s="459"/>
      <c r="BB550" s="459"/>
    </row>
    <row collapsed="false" customFormat="false" customHeight="true" hidden="false" ht="11.1" outlineLevel="0" r="551">
      <c r="A551" s="458"/>
      <c r="B551" s="414"/>
      <c r="C551" s="414"/>
      <c r="D551" s="414"/>
      <c r="E551" s="414"/>
      <c r="F551" s="414"/>
      <c r="G551" s="414"/>
      <c r="H551" s="414"/>
      <c r="I551" s="414"/>
      <c r="J551" s="414"/>
      <c r="K551" s="414"/>
      <c r="L551" s="496"/>
      <c r="M551" s="459" t="s">
        <v>500</v>
      </c>
      <c r="N551" s="459"/>
      <c r="O551" s="459"/>
      <c r="P551" s="459"/>
      <c r="Q551" s="459"/>
      <c r="R551" s="459"/>
      <c r="S551" s="459"/>
      <c r="T551" s="459"/>
      <c r="U551" s="459"/>
      <c r="V551" s="459"/>
      <c r="W551" s="459"/>
      <c r="X551" s="459" t="s">
        <v>437</v>
      </c>
      <c r="Y551" s="459"/>
      <c r="Z551" s="459"/>
      <c r="AA551" s="459"/>
      <c r="AB551" s="459"/>
      <c r="AC551" s="459"/>
      <c r="AD551" s="459"/>
      <c r="AE551" s="459"/>
      <c r="AF551" s="459"/>
      <c r="AG551" s="459"/>
      <c r="AH551" s="459"/>
      <c r="AI551" s="459" t="s">
        <v>688</v>
      </c>
      <c r="AJ551" s="459"/>
      <c r="AK551" s="459"/>
      <c r="AL551" s="459"/>
      <c r="AM551" s="459"/>
      <c r="AN551" s="459"/>
      <c r="AO551" s="459"/>
      <c r="AP551" s="459"/>
      <c r="AQ551" s="459"/>
      <c r="AR551" s="459"/>
      <c r="AS551" s="459"/>
      <c r="AT551" s="459"/>
      <c r="AU551" s="459"/>
      <c r="AV551" s="459"/>
      <c r="AW551" s="459"/>
      <c r="AX551" s="459"/>
      <c r="AY551" s="459"/>
      <c r="AZ551" s="459"/>
      <c r="BA551" s="459"/>
      <c r="BB551" s="459"/>
    </row>
    <row collapsed="false" customFormat="false" customHeight="true" hidden="false" ht="11.1" outlineLevel="0" r="552">
      <c r="A552" s="458"/>
      <c r="B552" s="414"/>
      <c r="C552" s="414"/>
      <c r="D552" s="414"/>
      <c r="E552" s="414"/>
      <c r="F552" s="414"/>
      <c r="G552" s="414"/>
      <c r="H552" s="414"/>
      <c r="I552" s="414"/>
      <c r="J552" s="414"/>
      <c r="K552" s="414"/>
      <c r="L552" s="496"/>
      <c r="M552" s="458"/>
      <c r="N552" s="414"/>
      <c r="O552" s="414"/>
      <c r="P552" s="414"/>
      <c r="Q552" s="414"/>
      <c r="R552" s="414"/>
      <c r="S552" s="414"/>
      <c r="T552" s="414"/>
      <c r="U552" s="414"/>
      <c r="V552" s="414"/>
      <c r="W552" s="496"/>
      <c r="X552" s="458"/>
      <c r="Y552" s="414"/>
      <c r="Z552" s="414"/>
      <c r="AA552" s="414"/>
      <c r="AB552" s="414"/>
      <c r="AC552" s="414"/>
      <c r="AD552" s="414"/>
      <c r="AE552" s="414"/>
      <c r="AF552" s="414"/>
      <c r="AG552" s="414"/>
      <c r="AH552" s="496"/>
      <c r="AI552" s="459" t="s">
        <v>486</v>
      </c>
      <c r="AJ552" s="459"/>
      <c r="AK552" s="459"/>
      <c r="AL552" s="459"/>
      <c r="AM552" s="459"/>
      <c r="AN552" s="459"/>
      <c r="AO552" s="459"/>
      <c r="AP552" s="459"/>
      <c r="AQ552" s="459"/>
      <c r="AR552" s="459"/>
      <c r="AS552" s="459"/>
      <c r="AT552" s="459"/>
      <c r="AU552" s="459"/>
      <c r="AV552" s="459"/>
      <c r="AW552" s="459"/>
      <c r="AX552" s="459"/>
      <c r="AY552" s="459"/>
      <c r="AZ552" s="459"/>
      <c r="BA552" s="459"/>
      <c r="BB552" s="459"/>
    </row>
    <row collapsed="false" customFormat="false" customHeight="true" hidden="false" ht="11.1" outlineLevel="0" r="553">
      <c r="A553" s="428" t="s">
        <v>475</v>
      </c>
      <c r="B553" s="428"/>
      <c r="C553" s="428"/>
      <c r="D553" s="428"/>
      <c r="E553" s="428"/>
      <c r="F553" s="428"/>
      <c r="G553" s="428"/>
      <c r="H553" s="428"/>
      <c r="I553" s="428"/>
      <c r="J553" s="428"/>
      <c r="K553" s="428"/>
      <c r="L553" s="428"/>
      <c r="M553" s="428" t="s">
        <v>476</v>
      </c>
      <c r="N553" s="428"/>
      <c r="O553" s="428"/>
      <c r="P553" s="428"/>
      <c r="Q553" s="428"/>
      <c r="R553" s="428"/>
      <c r="S553" s="428"/>
      <c r="T553" s="428"/>
      <c r="U553" s="428"/>
      <c r="V553" s="428"/>
      <c r="W553" s="428"/>
      <c r="X553" s="428" t="s">
        <v>477</v>
      </c>
      <c r="Y553" s="428"/>
      <c r="Z553" s="428"/>
      <c r="AA553" s="428"/>
      <c r="AB553" s="428"/>
      <c r="AC553" s="428"/>
      <c r="AD553" s="428"/>
      <c r="AE553" s="428"/>
      <c r="AF553" s="428"/>
      <c r="AG553" s="428"/>
      <c r="AH553" s="428"/>
      <c r="AI553" s="428" t="s">
        <v>478</v>
      </c>
      <c r="AJ553" s="428"/>
      <c r="AK553" s="428"/>
      <c r="AL553" s="428"/>
      <c r="AM553" s="428"/>
      <c r="AN553" s="428"/>
      <c r="AO553" s="428"/>
      <c r="AP553" s="428"/>
      <c r="AQ553" s="428"/>
      <c r="AR553" s="428"/>
      <c r="AS553" s="428"/>
      <c r="AT553" s="428"/>
      <c r="AU553" s="428"/>
      <c r="AV553" s="428"/>
      <c r="AW553" s="428"/>
      <c r="AX553" s="428"/>
      <c r="AY553" s="428"/>
      <c r="AZ553" s="428"/>
      <c r="BA553" s="428"/>
      <c r="BB553" s="428"/>
    </row>
    <row collapsed="false" customFormat="false" customHeight="true" hidden="false" ht="12.6" outlineLevel="0" r="554">
      <c r="A554" s="435" t="s">
        <v>689</v>
      </c>
      <c r="B554" s="436"/>
      <c r="C554" s="436"/>
      <c r="D554" s="436"/>
      <c r="E554" s="436"/>
      <c r="F554" s="436"/>
      <c r="G554" s="436"/>
      <c r="H554" s="436"/>
      <c r="I554" s="436"/>
      <c r="J554" s="436"/>
      <c r="K554" s="436"/>
      <c r="L554" s="437"/>
      <c r="M554" s="433"/>
      <c r="N554" s="433"/>
      <c r="O554" s="433"/>
      <c r="P554" s="433"/>
      <c r="Q554" s="433"/>
      <c r="R554" s="433"/>
      <c r="S554" s="433"/>
      <c r="T554" s="433"/>
      <c r="U554" s="433"/>
      <c r="V554" s="433"/>
      <c r="W554" s="433"/>
      <c r="X554" s="433"/>
      <c r="Y554" s="433"/>
      <c r="Z554" s="433"/>
      <c r="AA554" s="433"/>
      <c r="AB554" s="433"/>
      <c r="AC554" s="433"/>
      <c r="AD554" s="433"/>
      <c r="AE554" s="433"/>
      <c r="AF554" s="433"/>
      <c r="AG554" s="433"/>
      <c r="AH554" s="433"/>
      <c r="AI554" s="433"/>
      <c r="AJ554" s="433"/>
      <c r="AK554" s="433"/>
      <c r="AL554" s="433"/>
      <c r="AM554" s="433"/>
      <c r="AN554" s="433"/>
      <c r="AO554" s="433"/>
      <c r="AP554" s="433"/>
      <c r="AQ554" s="433"/>
      <c r="AR554" s="433"/>
      <c r="AS554" s="433"/>
      <c r="AT554" s="433"/>
      <c r="AU554" s="433"/>
      <c r="AV554" s="433"/>
      <c r="AW554" s="433"/>
      <c r="AX554" s="433"/>
      <c r="AY554" s="433"/>
      <c r="AZ554" s="433"/>
      <c r="BA554" s="433"/>
      <c r="BB554" s="433"/>
    </row>
    <row collapsed="false" customFormat="false" customHeight="true" hidden="false" ht="12.6" outlineLevel="0" r="555">
      <c r="A555" s="438" t="s">
        <v>690</v>
      </c>
      <c r="B555" s="439"/>
      <c r="C555" s="439"/>
      <c r="D555" s="439"/>
      <c r="E555" s="439"/>
      <c r="F555" s="439"/>
      <c r="G555" s="439"/>
      <c r="H555" s="439"/>
      <c r="I555" s="439"/>
      <c r="J555" s="439"/>
      <c r="K555" s="439"/>
      <c r="L555" s="440"/>
      <c r="M555" s="433"/>
      <c r="N555" s="433"/>
      <c r="O555" s="433"/>
      <c r="P555" s="433"/>
      <c r="Q555" s="433"/>
      <c r="R555" s="433"/>
      <c r="S555" s="433"/>
      <c r="T555" s="433"/>
      <c r="U555" s="433"/>
      <c r="V555" s="433"/>
      <c r="W555" s="433"/>
      <c r="X555" s="433"/>
      <c r="Y555" s="433"/>
      <c r="Z555" s="433"/>
      <c r="AA555" s="433"/>
      <c r="AB555" s="433"/>
      <c r="AC555" s="433"/>
      <c r="AD555" s="433"/>
      <c r="AE555" s="433"/>
      <c r="AF555" s="433"/>
      <c r="AG555" s="433"/>
      <c r="AH555" s="433"/>
      <c r="AI555" s="433"/>
      <c r="AJ555" s="433"/>
      <c r="AK555" s="433"/>
      <c r="AL555" s="433"/>
      <c r="AM555" s="433"/>
      <c r="AN555" s="433"/>
      <c r="AO555" s="433"/>
      <c r="AP555" s="433"/>
      <c r="AQ555" s="433"/>
      <c r="AR555" s="433"/>
      <c r="AS555" s="433"/>
      <c r="AT555" s="433"/>
      <c r="AU555" s="433"/>
      <c r="AV555" s="433"/>
      <c r="AW555" s="433"/>
      <c r="AX555" s="433"/>
      <c r="AY555" s="433"/>
      <c r="AZ555" s="433"/>
      <c r="BA555" s="433"/>
      <c r="BB555" s="433"/>
    </row>
    <row collapsed="false" customFormat="false" customHeight="true" hidden="false" ht="12.6" outlineLevel="0" r="556">
      <c r="A556" s="435" t="s">
        <v>691</v>
      </c>
      <c r="B556" s="436"/>
      <c r="C556" s="436"/>
      <c r="D556" s="436"/>
      <c r="E556" s="436"/>
      <c r="F556" s="436"/>
      <c r="G556" s="436"/>
      <c r="H556" s="436"/>
      <c r="I556" s="436"/>
      <c r="J556" s="436"/>
      <c r="K556" s="436"/>
      <c r="L556" s="437"/>
      <c r="M556" s="433"/>
      <c r="N556" s="433"/>
      <c r="O556" s="433"/>
      <c r="P556" s="433"/>
      <c r="Q556" s="433"/>
      <c r="R556" s="433"/>
      <c r="S556" s="433"/>
      <c r="T556" s="433"/>
      <c r="U556" s="433"/>
      <c r="V556" s="433"/>
      <c r="W556" s="433"/>
      <c r="X556" s="433"/>
      <c r="Y556" s="433"/>
      <c r="Z556" s="433"/>
      <c r="AA556" s="433"/>
      <c r="AB556" s="433"/>
      <c r="AC556" s="433"/>
      <c r="AD556" s="433"/>
      <c r="AE556" s="433"/>
      <c r="AF556" s="433"/>
      <c r="AG556" s="433"/>
      <c r="AH556" s="433"/>
      <c r="AI556" s="433"/>
      <c r="AJ556" s="433"/>
      <c r="AK556" s="433"/>
      <c r="AL556" s="433"/>
      <c r="AM556" s="433"/>
      <c r="AN556" s="433"/>
      <c r="AO556" s="433"/>
      <c r="AP556" s="433"/>
      <c r="AQ556" s="433"/>
      <c r="AR556" s="433"/>
      <c r="AS556" s="433"/>
      <c r="AT556" s="433"/>
      <c r="AU556" s="433"/>
      <c r="AV556" s="433"/>
      <c r="AW556" s="433"/>
      <c r="AX556" s="433"/>
      <c r="AY556" s="433"/>
      <c r="AZ556" s="433"/>
      <c r="BA556" s="433"/>
      <c r="BB556" s="433"/>
    </row>
    <row collapsed="false" customFormat="false" customHeight="true" hidden="false" ht="12.6" outlineLevel="0" r="557">
      <c r="A557" s="438" t="s">
        <v>690</v>
      </c>
      <c r="B557" s="439"/>
      <c r="C557" s="439"/>
      <c r="D557" s="439"/>
      <c r="E557" s="439"/>
      <c r="F557" s="439"/>
      <c r="G557" s="439"/>
      <c r="H557" s="439"/>
      <c r="I557" s="439"/>
      <c r="J557" s="439"/>
      <c r="K557" s="439"/>
      <c r="L557" s="440"/>
      <c r="M557" s="433"/>
      <c r="N557" s="433"/>
      <c r="O557" s="433"/>
      <c r="P557" s="433"/>
      <c r="Q557" s="433"/>
      <c r="R557" s="433"/>
      <c r="S557" s="433"/>
      <c r="T557" s="433"/>
      <c r="U557" s="433"/>
      <c r="V557" s="433"/>
      <c r="W557" s="433"/>
      <c r="X557" s="433"/>
      <c r="Y557" s="433"/>
      <c r="Z557" s="433"/>
      <c r="AA557" s="433"/>
      <c r="AB557" s="433"/>
      <c r="AC557" s="433"/>
      <c r="AD557" s="433"/>
      <c r="AE557" s="433"/>
      <c r="AF557" s="433"/>
      <c r="AG557" s="433"/>
      <c r="AH557" s="433"/>
      <c r="AI557" s="433"/>
      <c r="AJ557" s="433"/>
      <c r="AK557" s="433"/>
      <c r="AL557" s="433"/>
      <c r="AM557" s="433"/>
      <c r="AN557" s="433"/>
      <c r="AO557" s="433"/>
      <c r="AP557" s="433"/>
      <c r="AQ557" s="433"/>
      <c r="AR557" s="433"/>
      <c r="AS557" s="433"/>
      <c r="AT557" s="433"/>
      <c r="AU557" s="433"/>
      <c r="AV557" s="433"/>
      <c r="AW557" s="433"/>
      <c r="AX557" s="433"/>
      <c r="AY557" s="433"/>
      <c r="AZ557" s="433"/>
      <c r="BA557" s="433"/>
      <c r="BB557" s="433"/>
    </row>
    <row collapsed="false" customFormat="false" customHeight="true" hidden="false" ht="12.6" outlineLevel="0" r="558">
      <c r="A558" s="429" t="s">
        <v>674</v>
      </c>
      <c r="B558" s="430"/>
      <c r="C558" s="430"/>
      <c r="D558" s="430"/>
      <c r="E558" s="430"/>
      <c r="F558" s="430"/>
      <c r="G558" s="430"/>
      <c r="H558" s="430"/>
      <c r="I558" s="430"/>
      <c r="J558" s="430"/>
      <c r="K558" s="430"/>
      <c r="L558" s="431"/>
      <c r="M558" s="433"/>
      <c r="N558" s="433"/>
      <c r="O558" s="433"/>
      <c r="P558" s="433"/>
      <c r="Q558" s="433"/>
      <c r="R558" s="433"/>
      <c r="S558" s="433"/>
      <c r="T558" s="433"/>
      <c r="U558" s="433"/>
      <c r="V558" s="433"/>
      <c r="W558" s="433"/>
      <c r="X558" s="433"/>
      <c r="Y558" s="433"/>
      <c r="Z558" s="433"/>
      <c r="AA558" s="433"/>
      <c r="AB558" s="433"/>
      <c r="AC558" s="433"/>
      <c r="AD558" s="433"/>
      <c r="AE558" s="433"/>
      <c r="AF558" s="433"/>
      <c r="AG558" s="433"/>
      <c r="AH558" s="433"/>
      <c r="AI558" s="433"/>
      <c r="AJ558" s="433"/>
      <c r="AK558" s="433"/>
      <c r="AL558" s="433"/>
      <c r="AM558" s="433"/>
      <c r="AN558" s="433"/>
      <c r="AO558" s="433"/>
      <c r="AP558" s="433"/>
      <c r="AQ558" s="433"/>
      <c r="AR558" s="433"/>
      <c r="AS558" s="433"/>
      <c r="AT558" s="433"/>
      <c r="AU558" s="433"/>
      <c r="AV558" s="433"/>
      <c r="AW558" s="433"/>
      <c r="AX558" s="433"/>
      <c r="AY558" s="433"/>
      <c r="AZ558" s="433"/>
      <c r="BA558" s="433"/>
      <c r="BB558" s="433"/>
    </row>
    <row collapsed="false" customFormat="false" customHeight="true" hidden="false" ht="12.6" outlineLevel="0" r="559">
      <c r="A559" s="89" t="s">
        <v>692</v>
      </c>
    </row>
    <row collapsed="false" customFormat="false" customHeight="true" hidden="false" ht="11.1" outlineLevel="0" r="560">
      <c r="A560" s="556"/>
      <c r="B560" s="557"/>
      <c r="C560" s="557"/>
      <c r="D560" s="557"/>
      <c r="E560" s="557"/>
      <c r="F560" s="557"/>
      <c r="G560" s="557"/>
      <c r="H560" s="557"/>
      <c r="I560" s="557"/>
      <c r="J560" s="557"/>
      <c r="K560" s="557"/>
      <c r="L560" s="557"/>
      <c r="M560" s="557"/>
      <c r="N560" s="557"/>
      <c r="O560" s="557"/>
      <c r="P560" s="557"/>
      <c r="Q560" s="557"/>
      <c r="R560" s="557"/>
      <c r="S560" s="557"/>
      <c r="T560" s="558"/>
      <c r="U560" s="427"/>
      <c r="V560" s="427"/>
      <c r="W560" s="427"/>
      <c r="X560" s="427"/>
      <c r="Y560" s="427"/>
      <c r="Z560" s="427"/>
      <c r="AA560" s="427"/>
      <c r="AB560" s="427"/>
      <c r="AC560" s="427"/>
      <c r="AD560" s="427"/>
      <c r="AE560" s="427"/>
      <c r="AF560" s="427"/>
      <c r="AG560" s="427"/>
      <c r="AH560" s="427" t="s">
        <v>666</v>
      </c>
      <c r="AI560" s="427"/>
      <c r="AJ560" s="427"/>
      <c r="AK560" s="427"/>
      <c r="AL560" s="427"/>
      <c r="AM560" s="427"/>
      <c r="AN560" s="427"/>
      <c r="AO560" s="427"/>
      <c r="AP560" s="427"/>
      <c r="AQ560" s="427"/>
      <c r="AR560" s="427"/>
      <c r="AS560" s="427"/>
      <c r="AT560" s="427"/>
      <c r="AU560" s="427"/>
      <c r="AV560" s="427"/>
      <c r="AW560" s="427"/>
      <c r="AX560" s="427"/>
      <c r="AY560" s="427"/>
      <c r="AZ560" s="427"/>
      <c r="BA560" s="427"/>
      <c r="BB560" s="427"/>
    </row>
    <row collapsed="false" customFormat="false" customHeight="true" hidden="false" ht="11.1" outlineLevel="0" r="561">
      <c r="A561" s="458"/>
      <c r="B561" s="414"/>
      <c r="C561" s="414"/>
      <c r="D561" s="414"/>
      <c r="E561" s="414"/>
      <c r="F561" s="414"/>
      <c r="G561" s="414"/>
      <c r="H561" s="414"/>
      <c r="I561" s="414"/>
      <c r="J561" s="414"/>
      <c r="K561" s="414"/>
      <c r="L561" s="414"/>
      <c r="M561" s="414"/>
      <c r="N561" s="414"/>
      <c r="O561" s="414"/>
      <c r="P561" s="414"/>
      <c r="Q561" s="414"/>
      <c r="R561" s="414"/>
      <c r="S561" s="414"/>
      <c r="T561" s="496"/>
      <c r="U561" s="459"/>
      <c r="V561" s="459"/>
      <c r="W561" s="459"/>
      <c r="X561" s="459"/>
      <c r="Y561" s="459"/>
      <c r="Z561" s="459"/>
      <c r="AA561" s="459"/>
      <c r="AB561" s="459"/>
      <c r="AC561" s="459"/>
      <c r="AD561" s="459"/>
      <c r="AE561" s="459"/>
      <c r="AF561" s="459"/>
      <c r="AG561" s="459"/>
      <c r="AH561" s="459" t="s">
        <v>686</v>
      </c>
      <c r="AI561" s="459"/>
      <c r="AJ561" s="459"/>
      <c r="AK561" s="459"/>
      <c r="AL561" s="459"/>
      <c r="AM561" s="459"/>
      <c r="AN561" s="459"/>
      <c r="AO561" s="459"/>
      <c r="AP561" s="459"/>
      <c r="AQ561" s="459"/>
      <c r="AR561" s="459"/>
      <c r="AS561" s="459"/>
      <c r="AT561" s="459"/>
      <c r="AU561" s="459"/>
      <c r="AV561" s="459"/>
      <c r="AW561" s="459"/>
      <c r="AX561" s="459"/>
      <c r="AY561" s="459"/>
      <c r="AZ561" s="459"/>
      <c r="BA561" s="459"/>
      <c r="BB561" s="459"/>
    </row>
    <row collapsed="false" customFormat="false" customHeight="true" hidden="false" ht="11.1" outlineLevel="0" r="562">
      <c r="A562" s="459" t="s">
        <v>693</v>
      </c>
      <c r="B562" s="459"/>
      <c r="C562" s="459"/>
      <c r="D562" s="459"/>
      <c r="E562" s="459"/>
      <c r="F562" s="459"/>
      <c r="G562" s="459"/>
      <c r="H562" s="459"/>
      <c r="I562" s="459"/>
      <c r="J562" s="459"/>
      <c r="K562" s="459"/>
      <c r="L562" s="459"/>
      <c r="M562" s="459"/>
      <c r="N562" s="459"/>
      <c r="O562" s="459"/>
      <c r="P562" s="459"/>
      <c r="Q562" s="459"/>
      <c r="R562" s="459"/>
      <c r="S562" s="459"/>
      <c r="T562" s="459"/>
      <c r="U562" s="459" t="s">
        <v>675</v>
      </c>
      <c r="V562" s="459"/>
      <c r="W562" s="459"/>
      <c r="X562" s="459"/>
      <c r="Y562" s="459"/>
      <c r="Z562" s="459"/>
      <c r="AA562" s="459"/>
      <c r="AB562" s="459"/>
      <c r="AC562" s="459"/>
      <c r="AD562" s="459"/>
      <c r="AE562" s="459"/>
      <c r="AF562" s="459"/>
      <c r="AG562" s="459"/>
      <c r="AH562" s="459" t="s">
        <v>687</v>
      </c>
      <c r="AI562" s="459"/>
      <c r="AJ562" s="459"/>
      <c r="AK562" s="459"/>
      <c r="AL562" s="459"/>
      <c r="AM562" s="459"/>
      <c r="AN562" s="459"/>
      <c r="AO562" s="459"/>
      <c r="AP562" s="459"/>
      <c r="AQ562" s="459"/>
      <c r="AR562" s="459"/>
      <c r="AS562" s="459"/>
      <c r="AT562" s="459"/>
      <c r="AU562" s="459"/>
      <c r="AV562" s="459"/>
      <c r="AW562" s="459"/>
      <c r="AX562" s="459"/>
      <c r="AY562" s="459"/>
      <c r="AZ562" s="459"/>
      <c r="BA562" s="459"/>
      <c r="BB562" s="459"/>
    </row>
    <row collapsed="false" customFormat="false" customHeight="true" hidden="false" ht="11.1" outlineLevel="0" r="563">
      <c r="A563" s="459" t="s">
        <v>694</v>
      </c>
      <c r="B563" s="459"/>
      <c r="C563" s="459"/>
      <c r="D563" s="459"/>
      <c r="E563" s="459"/>
      <c r="F563" s="459"/>
      <c r="G563" s="459"/>
      <c r="H563" s="459"/>
      <c r="I563" s="459"/>
      <c r="J563" s="459"/>
      <c r="K563" s="459"/>
      <c r="L563" s="459"/>
      <c r="M563" s="459"/>
      <c r="N563" s="459"/>
      <c r="O563" s="459"/>
      <c r="P563" s="459"/>
      <c r="Q563" s="459"/>
      <c r="R563" s="459"/>
      <c r="S563" s="459"/>
      <c r="T563" s="459"/>
      <c r="U563" s="459" t="s">
        <v>500</v>
      </c>
      <c r="V563" s="459"/>
      <c r="W563" s="459"/>
      <c r="X563" s="459"/>
      <c r="Y563" s="459"/>
      <c r="Z563" s="459"/>
      <c r="AA563" s="459"/>
      <c r="AB563" s="459"/>
      <c r="AC563" s="459"/>
      <c r="AD563" s="459"/>
      <c r="AE563" s="459"/>
      <c r="AF563" s="459"/>
      <c r="AG563" s="459"/>
      <c r="AH563" s="459" t="s">
        <v>695</v>
      </c>
      <c r="AI563" s="459"/>
      <c r="AJ563" s="459"/>
      <c r="AK563" s="459"/>
      <c r="AL563" s="459"/>
      <c r="AM563" s="459"/>
      <c r="AN563" s="459"/>
      <c r="AO563" s="459"/>
      <c r="AP563" s="459"/>
      <c r="AQ563" s="459"/>
      <c r="AR563" s="459"/>
      <c r="AS563" s="459"/>
      <c r="AT563" s="459"/>
      <c r="AU563" s="459"/>
      <c r="AV563" s="459"/>
      <c r="AW563" s="459"/>
      <c r="AX563" s="459"/>
      <c r="AY563" s="459"/>
      <c r="AZ563" s="459"/>
      <c r="BA563" s="459"/>
      <c r="BB563" s="459"/>
    </row>
    <row collapsed="false" customFormat="false" customHeight="true" hidden="false" ht="11.1" outlineLevel="0" r="564">
      <c r="A564" s="458"/>
      <c r="B564" s="414"/>
      <c r="C564" s="414"/>
      <c r="D564" s="414"/>
      <c r="E564" s="414"/>
      <c r="F564" s="414"/>
      <c r="G564" s="414"/>
      <c r="H564" s="414"/>
      <c r="I564" s="414"/>
      <c r="J564" s="414"/>
      <c r="K564" s="414"/>
      <c r="L564" s="414"/>
      <c r="M564" s="414"/>
      <c r="N564" s="414"/>
      <c r="O564" s="414"/>
      <c r="P564" s="414"/>
      <c r="Q564" s="414"/>
      <c r="R564" s="414"/>
      <c r="S564" s="414"/>
      <c r="T564" s="496"/>
      <c r="U564" s="459"/>
      <c r="V564" s="459"/>
      <c r="W564" s="459"/>
      <c r="X564" s="459"/>
      <c r="Y564" s="459"/>
      <c r="Z564" s="459"/>
      <c r="AA564" s="459"/>
      <c r="AB564" s="459"/>
      <c r="AC564" s="459"/>
      <c r="AD564" s="459"/>
      <c r="AE564" s="459"/>
      <c r="AF564" s="459"/>
      <c r="AG564" s="459"/>
      <c r="AH564" s="459" t="s">
        <v>696</v>
      </c>
      <c r="AI564" s="459"/>
      <c r="AJ564" s="459"/>
      <c r="AK564" s="459"/>
      <c r="AL564" s="459"/>
      <c r="AM564" s="459"/>
      <c r="AN564" s="459"/>
      <c r="AO564" s="459"/>
      <c r="AP564" s="459"/>
      <c r="AQ564" s="459"/>
      <c r="AR564" s="459"/>
      <c r="AS564" s="459"/>
      <c r="AT564" s="459"/>
      <c r="AU564" s="459"/>
      <c r="AV564" s="459"/>
      <c r="AW564" s="459"/>
      <c r="AX564" s="459"/>
      <c r="AY564" s="459"/>
      <c r="AZ564" s="459"/>
      <c r="BA564" s="459"/>
      <c r="BB564" s="459"/>
    </row>
    <row collapsed="false" customFormat="false" customHeight="true" hidden="false" ht="11.1" outlineLevel="0" r="565">
      <c r="A565" s="458"/>
      <c r="B565" s="414"/>
      <c r="C565" s="414"/>
      <c r="D565" s="414"/>
      <c r="E565" s="414"/>
      <c r="F565" s="414"/>
      <c r="G565" s="414"/>
      <c r="H565" s="414"/>
      <c r="I565" s="414"/>
      <c r="J565" s="414"/>
      <c r="K565" s="414"/>
      <c r="L565" s="414"/>
      <c r="M565" s="414"/>
      <c r="N565" s="414"/>
      <c r="O565" s="414"/>
      <c r="P565" s="414"/>
      <c r="Q565" s="414"/>
      <c r="R565" s="414"/>
      <c r="S565" s="414"/>
      <c r="T565" s="496"/>
      <c r="U565" s="459"/>
      <c r="V565" s="459"/>
      <c r="W565" s="459"/>
      <c r="X565" s="459"/>
      <c r="Y565" s="459"/>
      <c r="Z565" s="459"/>
      <c r="AA565" s="459"/>
      <c r="AB565" s="459"/>
      <c r="AC565" s="459"/>
      <c r="AD565" s="459"/>
      <c r="AE565" s="459"/>
      <c r="AF565" s="459"/>
      <c r="AG565" s="459"/>
      <c r="AH565" s="459" t="s">
        <v>539</v>
      </c>
      <c r="AI565" s="459"/>
      <c r="AJ565" s="459"/>
      <c r="AK565" s="459"/>
      <c r="AL565" s="459"/>
      <c r="AM565" s="459"/>
      <c r="AN565" s="459"/>
      <c r="AO565" s="459"/>
      <c r="AP565" s="459"/>
      <c r="AQ565" s="459"/>
      <c r="AR565" s="459"/>
      <c r="AS565" s="459"/>
      <c r="AT565" s="459"/>
      <c r="AU565" s="459"/>
      <c r="AV565" s="459"/>
      <c r="AW565" s="459"/>
      <c r="AX565" s="459"/>
      <c r="AY565" s="459"/>
      <c r="AZ565" s="459"/>
      <c r="BA565" s="459"/>
      <c r="BB565" s="459"/>
    </row>
    <row collapsed="false" customFormat="false" customHeight="true" hidden="false" ht="11.1" outlineLevel="0" r="566">
      <c r="A566" s="428" t="s">
        <v>475</v>
      </c>
      <c r="B566" s="428"/>
      <c r="C566" s="428"/>
      <c r="D566" s="428"/>
      <c r="E566" s="428"/>
      <c r="F566" s="428"/>
      <c r="G566" s="428"/>
      <c r="H566" s="428"/>
      <c r="I566" s="428"/>
      <c r="J566" s="428"/>
      <c r="K566" s="428"/>
      <c r="L566" s="428"/>
      <c r="M566" s="428"/>
      <c r="N566" s="428"/>
      <c r="O566" s="428"/>
      <c r="P566" s="428"/>
      <c r="Q566" s="428"/>
      <c r="R566" s="428"/>
      <c r="S566" s="428"/>
      <c r="T566" s="428"/>
      <c r="U566" s="428" t="s">
        <v>476</v>
      </c>
      <c r="V566" s="428"/>
      <c r="W566" s="428"/>
      <c r="X566" s="428"/>
      <c r="Y566" s="428"/>
      <c r="Z566" s="428"/>
      <c r="AA566" s="428"/>
      <c r="AB566" s="428"/>
      <c r="AC566" s="428"/>
      <c r="AD566" s="428"/>
      <c r="AE566" s="428"/>
      <c r="AF566" s="428"/>
      <c r="AG566" s="428"/>
      <c r="AH566" s="428" t="s">
        <v>477</v>
      </c>
      <c r="AI566" s="428"/>
      <c r="AJ566" s="428"/>
      <c r="AK566" s="428"/>
      <c r="AL566" s="428"/>
      <c r="AM566" s="428"/>
      <c r="AN566" s="428"/>
      <c r="AO566" s="428"/>
      <c r="AP566" s="428"/>
      <c r="AQ566" s="428"/>
      <c r="AR566" s="428"/>
      <c r="AS566" s="428"/>
      <c r="AT566" s="428"/>
      <c r="AU566" s="428"/>
      <c r="AV566" s="428"/>
      <c r="AW566" s="428"/>
      <c r="AX566" s="428"/>
      <c r="AY566" s="428"/>
      <c r="AZ566" s="428"/>
      <c r="BA566" s="428"/>
      <c r="BB566" s="428"/>
    </row>
    <row collapsed="false" customFormat="false" customHeight="true" hidden="false" ht="11.1" outlineLevel="0" r="567">
      <c r="A567" s="435" t="s">
        <v>679</v>
      </c>
      <c r="B567" s="436"/>
      <c r="C567" s="436"/>
      <c r="D567" s="436"/>
      <c r="E567" s="436"/>
      <c r="F567" s="436"/>
      <c r="G567" s="436"/>
      <c r="H567" s="436"/>
      <c r="I567" s="436"/>
      <c r="J567" s="436"/>
      <c r="K567" s="436"/>
      <c r="L567" s="436"/>
      <c r="M567" s="436"/>
      <c r="N567" s="436"/>
      <c r="O567" s="436"/>
      <c r="P567" s="436"/>
      <c r="Q567" s="436"/>
      <c r="R567" s="436"/>
      <c r="S567" s="436"/>
      <c r="T567" s="437"/>
      <c r="U567" s="433"/>
      <c r="V567" s="433"/>
      <c r="W567" s="433"/>
      <c r="X567" s="433"/>
      <c r="Y567" s="433"/>
      <c r="Z567" s="433"/>
      <c r="AA567" s="433"/>
      <c r="AB567" s="433"/>
      <c r="AC567" s="433"/>
      <c r="AD567" s="433"/>
      <c r="AE567" s="433"/>
      <c r="AF567" s="433"/>
      <c r="AG567" s="433"/>
      <c r="AH567" s="433"/>
      <c r="AI567" s="433"/>
      <c r="AJ567" s="433"/>
      <c r="AK567" s="433"/>
      <c r="AL567" s="433"/>
      <c r="AM567" s="433"/>
      <c r="AN567" s="433"/>
      <c r="AO567" s="433"/>
      <c r="AP567" s="433"/>
      <c r="AQ567" s="433"/>
      <c r="AR567" s="433"/>
      <c r="AS567" s="433"/>
      <c r="AT567" s="433"/>
      <c r="AU567" s="433"/>
      <c r="AV567" s="433"/>
      <c r="AW567" s="433"/>
      <c r="AX567" s="433"/>
      <c r="AY567" s="433"/>
      <c r="AZ567" s="433"/>
      <c r="BA567" s="433"/>
      <c r="BB567" s="433"/>
    </row>
    <row collapsed="false" customFormat="false" customHeight="true" hidden="false" ht="11.1" outlineLevel="0" r="568">
      <c r="A568" s="484" t="s">
        <v>697</v>
      </c>
      <c r="B568" s="408"/>
      <c r="C568" s="408"/>
      <c r="D568" s="408"/>
      <c r="E568" s="408"/>
      <c r="F568" s="408"/>
      <c r="G568" s="408"/>
      <c r="H568" s="408"/>
      <c r="I568" s="408"/>
      <c r="J568" s="408"/>
      <c r="K568" s="408"/>
      <c r="L568" s="408"/>
      <c r="M568" s="408"/>
      <c r="N568" s="408"/>
      <c r="O568" s="408"/>
      <c r="P568" s="408"/>
      <c r="Q568" s="408"/>
      <c r="R568" s="408"/>
      <c r="S568" s="408"/>
      <c r="T568" s="463"/>
      <c r="U568" s="433"/>
      <c r="V568" s="433"/>
      <c r="W568" s="433"/>
      <c r="X568" s="433"/>
      <c r="Y568" s="433"/>
      <c r="Z568" s="433"/>
      <c r="AA568" s="433"/>
      <c r="AB568" s="433"/>
      <c r="AC568" s="433"/>
      <c r="AD568" s="433"/>
      <c r="AE568" s="433"/>
      <c r="AF568" s="433"/>
      <c r="AG568" s="433"/>
      <c r="AH568" s="433"/>
      <c r="AI568" s="433"/>
      <c r="AJ568" s="433"/>
      <c r="AK568" s="433"/>
      <c r="AL568" s="433"/>
      <c r="AM568" s="433"/>
      <c r="AN568" s="433"/>
      <c r="AO568" s="433"/>
      <c r="AP568" s="433"/>
      <c r="AQ568" s="433"/>
      <c r="AR568" s="433"/>
      <c r="AS568" s="433"/>
      <c r="AT568" s="433"/>
      <c r="AU568" s="433"/>
      <c r="AV568" s="433"/>
      <c r="AW568" s="433"/>
      <c r="AX568" s="433"/>
      <c r="AY568" s="433"/>
      <c r="AZ568" s="433"/>
      <c r="BA568" s="433"/>
      <c r="BB568" s="433"/>
    </row>
    <row collapsed="false" customFormat="false" customHeight="true" hidden="false" ht="11.1" outlineLevel="0" r="569">
      <c r="A569" s="438" t="s">
        <v>698</v>
      </c>
      <c r="B569" s="439"/>
      <c r="C569" s="439"/>
      <c r="D569" s="439"/>
      <c r="E569" s="439"/>
      <c r="F569" s="439"/>
      <c r="G569" s="439"/>
      <c r="H569" s="439"/>
      <c r="I569" s="439"/>
      <c r="J569" s="439"/>
      <c r="K569" s="439"/>
      <c r="L569" s="439"/>
      <c r="M569" s="439"/>
      <c r="N569" s="439"/>
      <c r="O569" s="439"/>
      <c r="P569" s="439"/>
      <c r="Q569" s="439"/>
      <c r="R569" s="439"/>
      <c r="S569" s="439"/>
      <c r="T569" s="440"/>
      <c r="U569" s="433"/>
      <c r="V569" s="433"/>
      <c r="W569" s="433"/>
      <c r="X569" s="433"/>
      <c r="Y569" s="433"/>
      <c r="Z569" s="433"/>
      <c r="AA569" s="433"/>
      <c r="AB569" s="433"/>
      <c r="AC569" s="433"/>
      <c r="AD569" s="433"/>
      <c r="AE569" s="433"/>
      <c r="AF569" s="433"/>
      <c r="AG569" s="433"/>
      <c r="AH569" s="433"/>
      <c r="AI569" s="433"/>
      <c r="AJ569" s="433"/>
      <c r="AK569" s="433"/>
      <c r="AL569" s="433"/>
      <c r="AM569" s="433"/>
      <c r="AN569" s="433"/>
      <c r="AO569" s="433"/>
      <c r="AP569" s="433"/>
      <c r="AQ569" s="433"/>
      <c r="AR569" s="433"/>
      <c r="AS569" s="433"/>
      <c r="AT569" s="433"/>
      <c r="AU569" s="433"/>
      <c r="AV569" s="433"/>
      <c r="AW569" s="433"/>
      <c r="AX569" s="433"/>
      <c r="AY569" s="433"/>
      <c r="AZ569" s="433"/>
      <c r="BA569" s="433"/>
      <c r="BB569" s="433"/>
    </row>
    <row collapsed="false" customFormat="false" customHeight="true" hidden="false" ht="11.1" outlineLevel="0" r="570">
      <c r="A570" s="435" t="s">
        <v>681</v>
      </c>
      <c r="B570" s="436"/>
      <c r="C570" s="436"/>
      <c r="D570" s="436"/>
      <c r="E570" s="436"/>
      <c r="F570" s="436"/>
      <c r="G570" s="436"/>
      <c r="H570" s="436"/>
      <c r="I570" s="436"/>
      <c r="J570" s="436"/>
      <c r="K570" s="436"/>
      <c r="L570" s="436"/>
      <c r="M570" s="436"/>
      <c r="N570" s="436"/>
      <c r="O570" s="436"/>
      <c r="P570" s="436"/>
      <c r="Q570" s="436"/>
      <c r="R570" s="436"/>
      <c r="S570" s="436"/>
      <c r="T570" s="437"/>
      <c r="U570" s="433"/>
      <c r="V570" s="433"/>
      <c r="W570" s="433"/>
      <c r="X570" s="433"/>
      <c r="Y570" s="433"/>
      <c r="Z570" s="433"/>
      <c r="AA570" s="433"/>
      <c r="AB570" s="433"/>
      <c r="AC570" s="433"/>
      <c r="AD570" s="433"/>
      <c r="AE570" s="433"/>
      <c r="AF570" s="433"/>
      <c r="AG570" s="433"/>
      <c r="AH570" s="433"/>
      <c r="AI570" s="433"/>
      <c r="AJ570" s="433"/>
      <c r="AK570" s="433"/>
      <c r="AL570" s="433"/>
      <c r="AM570" s="433"/>
      <c r="AN570" s="433"/>
      <c r="AO570" s="433"/>
      <c r="AP570" s="433"/>
      <c r="AQ570" s="433"/>
      <c r="AR570" s="433"/>
      <c r="AS570" s="433"/>
      <c r="AT570" s="433"/>
      <c r="AU570" s="433"/>
      <c r="AV570" s="433"/>
      <c r="AW570" s="433"/>
      <c r="AX570" s="433"/>
      <c r="AY570" s="433"/>
      <c r="AZ570" s="433"/>
      <c r="BA570" s="433"/>
      <c r="BB570" s="433"/>
    </row>
    <row collapsed="false" customFormat="false" customHeight="true" hidden="false" ht="11.1" outlineLevel="0" r="571">
      <c r="A571" s="438" t="s">
        <v>682</v>
      </c>
      <c r="B571" s="439"/>
      <c r="C571" s="439"/>
      <c r="D571" s="439"/>
      <c r="E571" s="439"/>
      <c r="F571" s="439"/>
      <c r="G571" s="439"/>
      <c r="H571" s="439"/>
      <c r="I571" s="439"/>
      <c r="J571" s="439"/>
      <c r="K571" s="439"/>
      <c r="L571" s="439"/>
      <c r="M571" s="439"/>
      <c r="N571" s="439"/>
      <c r="O571" s="439"/>
      <c r="P571" s="439"/>
      <c r="Q571" s="439"/>
      <c r="R571" s="439"/>
      <c r="S571" s="439"/>
      <c r="T571" s="440"/>
      <c r="U571" s="433"/>
      <c r="V571" s="433"/>
      <c r="W571" s="433"/>
      <c r="X571" s="433"/>
      <c r="Y571" s="433"/>
      <c r="Z571" s="433"/>
      <c r="AA571" s="433"/>
      <c r="AB571" s="433"/>
      <c r="AC571" s="433"/>
      <c r="AD571" s="433"/>
      <c r="AE571" s="433"/>
      <c r="AF571" s="433"/>
      <c r="AG571" s="433"/>
      <c r="AH571" s="433"/>
      <c r="AI571" s="433"/>
      <c r="AJ571" s="433"/>
      <c r="AK571" s="433"/>
      <c r="AL571" s="433"/>
      <c r="AM571" s="433"/>
      <c r="AN571" s="433"/>
      <c r="AO571" s="433"/>
      <c r="AP571" s="433"/>
      <c r="AQ571" s="433"/>
      <c r="AR571" s="433"/>
      <c r="AS571" s="433"/>
      <c r="AT571" s="433"/>
      <c r="AU571" s="433"/>
      <c r="AV571" s="433"/>
      <c r="AW571" s="433"/>
      <c r="AX571" s="433"/>
      <c r="AY571" s="433"/>
      <c r="AZ571" s="433"/>
      <c r="BA571" s="433"/>
      <c r="BB571" s="433"/>
    </row>
    <row collapsed="false" customFormat="false" customHeight="true" hidden="false" ht="12.6" outlineLevel="0" r="572">
      <c r="A572" s="429" t="s">
        <v>683</v>
      </c>
      <c r="B572" s="430"/>
      <c r="C572" s="430"/>
      <c r="D572" s="430"/>
      <c r="E572" s="430"/>
      <c r="F572" s="430"/>
      <c r="G572" s="430"/>
      <c r="H572" s="430"/>
      <c r="I572" s="430"/>
      <c r="J572" s="430"/>
      <c r="K572" s="430"/>
      <c r="L572" s="430"/>
      <c r="M572" s="430"/>
      <c r="N572" s="430"/>
      <c r="O572" s="430"/>
      <c r="P572" s="430"/>
      <c r="Q572" s="430"/>
      <c r="R572" s="430"/>
      <c r="S572" s="430"/>
      <c r="T572" s="431"/>
      <c r="U572" s="433"/>
      <c r="V572" s="433"/>
      <c r="W572" s="433"/>
      <c r="X572" s="433"/>
      <c r="Y572" s="433"/>
      <c r="Z572" s="433"/>
      <c r="AA572" s="433"/>
      <c r="AB572" s="433"/>
      <c r="AC572" s="433"/>
      <c r="AD572" s="433"/>
      <c r="AE572" s="433"/>
      <c r="AF572" s="433"/>
      <c r="AG572" s="433"/>
      <c r="AH572" s="433"/>
      <c r="AI572" s="433"/>
      <c r="AJ572" s="433"/>
      <c r="AK572" s="433"/>
      <c r="AL572" s="433"/>
      <c r="AM572" s="433"/>
      <c r="AN572" s="433"/>
      <c r="AO572" s="433"/>
      <c r="AP572" s="433"/>
      <c r="AQ572" s="433"/>
      <c r="AR572" s="433"/>
      <c r="AS572" s="433"/>
      <c r="AT572" s="433"/>
      <c r="AU572" s="433"/>
      <c r="AV572" s="433"/>
      <c r="AW572" s="433"/>
      <c r="AX572" s="433"/>
      <c r="AY572" s="433"/>
      <c r="AZ572" s="433"/>
      <c r="BA572" s="433"/>
      <c r="BB572" s="433"/>
    </row>
    <row collapsed="false" customFormat="false" customHeight="true" hidden="false" ht="12.6" outlineLevel="0" r="573">
      <c r="A573" s="438" t="s">
        <v>684</v>
      </c>
      <c r="B573" s="439"/>
      <c r="C573" s="439"/>
      <c r="D573" s="439"/>
      <c r="E573" s="439"/>
      <c r="F573" s="439"/>
      <c r="G573" s="439"/>
      <c r="H573" s="439"/>
      <c r="I573" s="439"/>
      <c r="J573" s="439"/>
      <c r="K573" s="439"/>
      <c r="L573" s="439"/>
      <c r="M573" s="439"/>
      <c r="N573" s="439"/>
      <c r="O573" s="439"/>
      <c r="P573" s="439"/>
      <c r="Q573" s="439"/>
      <c r="R573" s="439"/>
      <c r="S573" s="439"/>
      <c r="T573" s="440"/>
      <c r="U573" s="433"/>
      <c r="V573" s="433"/>
      <c r="W573" s="433"/>
      <c r="X573" s="433"/>
      <c r="Y573" s="433"/>
      <c r="Z573" s="433"/>
      <c r="AA573" s="433"/>
      <c r="AB573" s="433"/>
      <c r="AC573" s="433"/>
      <c r="AD573" s="433"/>
      <c r="AE573" s="433"/>
      <c r="AF573" s="433"/>
      <c r="AG573" s="433"/>
      <c r="AH573" s="433"/>
      <c r="AI573" s="433"/>
      <c r="AJ573" s="433"/>
      <c r="AK573" s="433"/>
      <c r="AL573" s="433"/>
      <c r="AM573" s="433"/>
      <c r="AN573" s="433"/>
      <c r="AO573" s="433"/>
      <c r="AP573" s="433"/>
      <c r="AQ573" s="433"/>
      <c r="AR573" s="433"/>
      <c r="AS573" s="433"/>
      <c r="AT573" s="433"/>
      <c r="AU573" s="433"/>
      <c r="AV573" s="433"/>
      <c r="AW573" s="433"/>
      <c r="AX573" s="433"/>
      <c r="AY573" s="433"/>
      <c r="AZ573" s="433"/>
      <c r="BA573" s="433"/>
      <c r="BB573" s="433"/>
    </row>
    <row collapsed="false" customFormat="false" customHeight="true" hidden="false" ht="12.6" outlineLevel="0" r="574">
      <c r="A574" s="408" t="s">
        <v>50</v>
      </c>
    </row>
    <row collapsed="false" customFormat="false" customHeight="true" hidden="false" ht="12.6" outlineLevel="0" r="575">
      <c r="A575" s="408" t="s">
        <v>420</v>
      </c>
      <c r="B575" s="409"/>
      <c r="C575" s="410" t="str">
        <f aca="false">$C$2</f>
        <v>Agro-eko Lovinobaňa, s.r.o.</v>
      </c>
      <c r="D575" s="410"/>
      <c r="E575" s="410"/>
      <c r="F575" s="410"/>
      <c r="G575" s="410"/>
      <c r="H575" s="410"/>
      <c r="I575" s="410"/>
      <c r="J575" s="410"/>
      <c r="K575" s="410"/>
      <c r="L575" s="410"/>
      <c r="M575" s="410"/>
      <c r="N575" s="410"/>
      <c r="O575" s="410"/>
      <c r="P575" s="410"/>
      <c r="Q575" s="410"/>
      <c r="R575" s="410"/>
      <c r="S575" s="410"/>
      <c r="T575" s="410"/>
      <c r="U575" s="410"/>
      <c r="V575" s="410"/>
      <c r="W575" s="410"/>
      <c r="X575" s="410"/>
      <c r="Y575" s="410"/>
      <c r="Z575" s="410"/>
      <c r="AB575" s="89" t="s">
        <v>28</v>
      </c>
      <c r="AD575" s="411" t="n">
        <f aca="false">$AD$2</f>
        <v>43979971</v>
      </c>
      <c r="AE575" s="411"/>
      <c r="AF575" s="411"/>
      <c r="AG575" s="411"/>
      <c r="AH575" s="411"/>
      <c r="AI575" s="411"/>
      <c r="AJ575" s="411"/>
      <c r="AK575" s="411"/>
      <c r="AL575" s="89" t="s">
        <v>29</v>
      </c>
      <c r="AN575" s="412" t="str">
        <f aca="false">$AN$2</f>
        <v>2022534844</v>
      </c>
      <c r="AO575" s="412"/>
      <c r="AP575" s="412"/>
      <c r="AQ575" s="412"/>
      <c r="AR575" s="412"/>
      <c r="AS575" s="412"/>
      <c r="AT575" s="412"/>
      <c r="AU575" s="412"/>
      <c r="AV575" s="412"/>
      <c r="AW575" s="412"/>
      <c r="AX575" s="412"/>
      <c r="AY575" s="412"/>
      <c r="AZ575" s="412"/>
      <c r="BA575" s="412"/>
      <c r="BB575" s="412"/>
    </row>
    <row collapsed="false" customFormat="false" customHeight="true" hidden="false" ht="12.6" outlineLevel="0" r="576">
      <c r="A576" s="425"/>
    </row>
    <row collapsed="false" customFormat="false" customHeight="true" hidden="false" ht="12.6" outlineLevel="0" r="577">
      <c r="A577" s="425" t="s">
        <v>699</v>
      </c>
    </row>
    <row collapsed="false" customFormat="false" customHeight="true" hidden="false" ht="11.1" outlineLevel="0" r="578">
      <c r="A578" s="493"/>
      <c r="B578" s="493"/>
      <c r="C578" s="493"/>
      <c r="D578" s="493"/>
      <c r="E578" s="493"/>
      <c r="F578" s="493"/>
      <c r="G578" s="493"/>
      <c r="H578" s="493"/>
      <c r="I578" s="493"/>
      <c r="J578" s="493"/>
      <c r="K578" s="493"/>
      <c r="L578" s="493"/>
      <c r="M578" s="493"/>
      <c r="N578" s="493"/>
      <c r="O578" s="493"/>
      <c r="P578" s="493"/>
      <c r="Q578" s="493"/>
      <c r="R578" s="493"/>
      <c r="S578" s="493"/>
      <c r="T578" s="493"/>
      <c r="U578" s="493"/>
      <c r="V578" s="493"/>
      <c r="W578" s="493"/>
      <c r="X578" s="493"/>
      <c r="Y578" s="493"/>
      <c r="Z578" s="493"/>
      <c r="AA578" s="493"/>
      <c r="AB578" s="493"/>
      <c r="AC578" s="493"/>
      <c r="AD578" s="493"/>
      <c r="AE578" s="493"/>
      <c r="AF578" s="493"/>
      <c r="AG578" s="493"/>
      <c r="AH578" s="493"/>
      <c r="AI578" s="493"/>
      <c r="AJ578" s="493"/>
      <c r="AK578" s="493"/>
      <c r="AL578" s="493"/>
      <c r="AM578" s="493"/>
      <c r="AN578" s="493"/>
      <c r="AO578" s="493"/>
      <c r="AP578" s="493"/>
      <c r="AQ578" s="493"/>
      <c r="AR578" s="493"/>
      <c r="AS578" s="493"/>
      <c r="AT578" s="493"/>
      <c r="AU578" s="493"/>
      <c r="AV578" s="493"/>
      <c r="AW578" s="493"/>
      <c r="AX578" s="493"/>
      <c r="AY578" s="493"/>
      <c r="AZ578" s="493"/>
      <c r="BA578" s="493"/>
      <c r="BB578" s="493"/>
    </row>
    <row collapsed="false" customFormat="false" customHeight="true" hidden="false" ht="11.1" outlineLevel="0" r="579">
      <c r="A579" s="493"/>
      <c r="B579" s="493"/>
      <c r="C579" s="493"/>
      <c r="D579" s="493"/>
      <c r="E579" s="493"/>
      <c r="F579" s="493"/>
      <c r="G579" s="493"/>
      <c r="H579" s="493"/>
      <c r="I579" s="493"/>
      <c r="J579" s="493"/>
      <c r="K579" s="493"/>
      <c r="L579" s="493"/>
      <c r="M579" s="493"/>
      <c r="N579" s="493"/>
      <c r="O579" s="493"/>
      <c r="P579" s="493"/>
      <c r="Q579" s="493"/>
      <c r="R579" s="493"/>
      <c r="S579" s="493"/>
      <c r="T579" s="493"/>
      <c r="U579" s="493"/>
      <c r="V579" s="493"/>
      <c r="W579" s="493"/>
      <c r="X579" s="493"/>
      <c r="Y579" s="493"/>
      <c r="Z579" s="493"/>
      <c r="AA579" s="493"/>
      <c r="AB579" s="493"/>
      <c r="AC579" s="493"/>
      <c r="AD579" s="493"/>
      <c r="AE579" s="493"/>
      <c r="AF579" s="493"/>
      <c r="AG579" s="493"/>
      <c r="AH579" s="493"/>
      <c r="AI579" s="493"/>
      <c r="AJ579" s="493"/>
      <c r="AK579" s="493"/>
      <c r="AL579" s="493"/>
      <c r="AM579" s="493"/>
      <c r="AN579" s="493"/>
      <c r="AO579" s="493"/>
      <c r="AP579" s="493"/>
      <c r="AQ579" s="493"/>
      <c r="AR579" s="493"/>
      <c r="AS579" s="493"/>
      <c r="AT579" s="493"/>
      <c r="AU579" s="493"/>
      <c r="AV579" s="493"/>
      <c r="AW579" s="493"/>
      <c r="AX579" s="493"/>
      <c r="AY579" s="493"/>
      <c r="AZ579" s="493"/>
      <c r="BA579" s="493"/>
      <c r="BB579" s="493"/>
    </row>
    <row collapsed="false" customFormat="false" customHeight="true" hidden="false" ht="11.1" outlineLevel="0" r="580">
      <c r="A580" s="493"/>
      <c r="B580" s="493"/>
      <c r="C580" s="493"/>
      <c r="D580" s="493"/>
      <c r="E580" s="493"/>
      <c r="F580" s="493"/>
      <c r="G580" s="493"/>
      <c r="H580" s="493"/>
      <c r="I580" s="493"/>
      <c r="J580" s="493"/>
      <c r="K580" s="493"/>
      <c r="L580" s="493"/>
      <c r="M580" s="493"/>
      <c r="N580" s="493"/>
      <c r="O580" s="493"/>
      <c r="P580" s="493"/>
      <c r="Q580" s="493"/>
      <c r="R580" s="493"/>
      <c r="S580" s="493"/>
      <c r="T580" s="493"/>
      <c r="U580" s="493"/>
      <c r="V580" s="493"/>
      <c r="W580" s="493"/>
      <c r="X580" s="493"/>
      <c r="Y580" s="493"/>
      <c r="Z580" s="493"/>
      <c r="AA580" s="493"/>
      <c r="AB580" s="493"/>
      <c r="AC580" s="493"/>
      <c r="AD580" s="493"/>
      <c r="AE580" s="493"/>
      <c r="AF580" s="493"/>
      <c r="AG580" s="493"/>
      <c r="AH580" s="493"/>
      <c r="AI580" s="493"/>
      <c r="AJ580" s="493"/>
      <c r="AK580" s="493"/>
      <c r="AL580" s="493"/>
      <c r="AM580" s="493"/>
      <c r="AN580" s="493"/>
      <c r="AO580" s="493"/>
      <c r="AP580" s="493"/>
      <c r="AQ580" s="493"/>
      <c r="AR580" s="493"/>
      <c r="AS580" s="493"/>
      <c r="AT580" s="493"/>
      <c r="AU580" s="493"/>
      <c r="AV580" s="493"/>
      <c r="AW580" s="493"/>
      <c r="AX580" s="493"/>
      <c r="AY580" s="493"/>
      <c r="AZ580" s="493"/>
      <c r="BA580" s="493"/>
      <c r="BB580" s="493"/>
    </row>
    <row collapsed="false" customFormat="false" customHeight="true" hidden="false" ht="12.6" outlineLevel="0" r="581">
      <c r="A581" s="425" t="s">
        <v>700</v>
      </c>
    </row>
    <row collapsed="false" customFormat="false" customHeight="true" hidden="false" ht="11.1" outlineLevel="0" r="582">
      <c r="A582" s="454"/>
      <c r="B582" s="455"/>
      <c r="C582" s="455"/>
      <c r="D582" s="455"/>
      <c r="E582" s="455"/>
      <c r="F582" s="455"/>
      <c r="G582" s="455"/>
      <c r="H582" s="455"/>
      <c r="I582" s="455"/>
      <c r="J582" s="455"/>
      <c r="K582" s="455"/>
      <c r="L582" s="455"/>
      <c r="M582" s="495"/>
      <c r="N582" s="545" t="s">
        <v>435</v>
      </c>
      <c r="O582" s="545"/>
      <c r="P582" s="545"/>
      <c r="Q582" s="545"/>
      <c r="R582" s="545"/>
      <c r="S582" s="545"/>
      <c r="T582" s="545"/>
      <c r="U582" s="545"/>
      <c r="V582" s="545"/>
      <c r="W582" s="545"/>
      <c r="X582" s="545"/>
      <c r="Y582" s="545"/>
      <c r="Z582" s="545"/>
      <c r="AA582" s="545"/>
      <c r="AB582" s="545"/>
      <c r="AC582" s="545"/>
      <c r="AD582" s="545"/>
      <c r="AE582" s="545"/>
      <c r="AF582" s="545"/>
      <c r="AG582" s="545"/>
      <c r="AH582" s="545"/>
      <c r="AI582" s="545"/>
      <c r="AJ582" s="545"/>
      <c r="AK582" s="545"/>
      <c r="AL582" s="545"/>
      <c r="AM582" s="545"/>
      <c r="AN582" s="545"/>
      <c r="AO582" s="545"/>
      <c r="AP582" s="545"/>
      <c r="AQ582" s="545"/>
      <c r="AR582" s="545"/>
      <c r="AS582" s="545"/>
      <c r="AT582" s="545"/>
      <c r="AU582" s="545"/>
      <c r="AV582" s="545"/>
      <c r="AW582" s="545"/>
      <c r="AX582" s="545"/>
      <c r="AY582" s="545"/>
      <c r="AZ582" s="545"/>
      <c r="BA582" s="545"/>
      <c r="BB582" s="545"/>
    </row>
    <row collapsed="false" customFormat="false" customHeight="true" hidden="false" ht="11.1" outlineLevel="0" r="583">
      <c r="A583" s="458"/>
      <c r="B583" s="414"/>
      <c r="C583" s="414"/>
      <c r="D583" s="414"/>
      <c r="E583" s="414"/>
      <c r="F583" s="414"/>
      <c r="G583" s="414"/>
      <c r="H583" s="414"/>
      <c r="I583" s="414"/>
      <c r="J583" s="414"/>
      <c r="K583" s="414"/>
      <c r="L583" s="414"/>
      <c r="M583" s="496"/>
      <c r="N583" s="454"/>
      <c r="O583" s="455"/>
      <c r="P583" s="455"/>
      <c r="Q583" s="455"/>
      <c r="R583" s="455"/>
      <c r="S583" s="495"/>
      <c r="T583" s="454"/>
      <c r="U583" s="455"/>
      <c r="V583" s="455"/>
      <c r="W583" s="455"/>
      <c r="X583" s="455"/>
      <c r="Y583" s="455"/>
      <c r="Z583" s="495"/>
      <c r="AA583" s="454"/>
      <c r="AB583" s="455"/>
      <c r="AC583" s="455"/>
      <c r="AD583" s="455"/>
      <c r="AE583" s="455"/>
      <c r="AF583" s="455"/>
      <c r="AG583" s="495"/>
      <c r="AH583" s="427" t="s">
        <v>637</v>
      </c>
      <c r="AI583" s="427"/>
      <c r="AJ583" s="427"/>
      <c r="AK583" s="427"/>
      <c r="AL583" s="427"/>
      <c r="AM583" s="427"/>
      <c r="AN583" s="427"/>
      <c r="AO583" s="427"/>
      <c r="AP583" s="427"/>
      <c r="AQ583" s="454"/>
      <c r="AR583" s="455"/>
      <c r="AS583" s="455"/>
      <c r="AT583" s="455"/>
      <c r="AU583" s="455"/>
      <c r="AV583" s="455"/>
      <c r="AW583" s="455"/>
      <c r="AX583" s="455"/>
      <c r="AY583" s="455"/>
      <c r="AZ583" s="455"/>
      <c r="BA583" s="455"/>
      <c r="BB583" s="495"/>
    </row>
    <row collapsed="false" customFormat="false" customHeight="true" hidden="false" ht="11.1" outlineLevel="0" r="584">
      <c r="A584" s="458"/>
      <c r="B584" s="414"/>
      <c r="C584" s="414"/>
      <c r="D584" s="414"/>
      <c r="E584" s="414"/>
      <c r="F584" s="414"/>
      <c r="G584" s="414"/>
      <c r="H584" s="414"/>
      <c r="I584" s="414"/>
      <c r="J584" s="414"/>
      <c r="K584" s="414"/>
      <c r="L584" s="414"/>
      <c r="M584" s="496"/>
      <c r="N584" s="459" t="s">
        <v>638</v>
      </c>
      <c r="O584" s="459"/>
      <c r="P584" s="459"/>
      <c r="Q584" s="459"/>
      <c r="R584" s="459"/>
      <c r="S584" s="459"/>
      <c r="T584" s="458"/>
      <c r="U584" s="414"/>
      <c r="V584" s="414"/>
      <c r="W584" s="414"/>
      <c r="X584" s="414"/>
      <c r="Y584" s="414"/>
      <c r="Z584" s="496"/>
      <c r="AA584" s="459" t="s">
        <v>637</v>
      </c>
      <c r="AB584" s="459"/>
      <c r="AC584" s="459"/>
      <c r="AD584" s="459"/>
      <c r="AE584" s="459"/>
      <c r="AF584" s="459"/>
      <c r="AG584" s="459"/>
      <c r="AH584" s="459" t="s">
        <v>639</v>
      </c>
      <c r="AI584" s="459"/>
      <c r="AJ584" s="459"/>
      <c r="AK584" s="459"/>
      <c r="AL584" s="459"/>
      <c r="AM584" s="459"/>
      <c r="AN584" s="459"/>
      <c r="AO584" s="459"/>
      <c r="AP584" s="459"/>
      <c r="AQ584" s="459" t="s">
        <v>638</v>
      </c>
      <c r="AR584" s="459"/>
      <c r="AS584" s="459"/>
      <c r="AT584" s="459"/>
      <c r="AU584" s="459"/>
      <c r="AV584" s="459"/>
      <c r="AW584" s="459"/>
      <c r="AX584" s="459"/>
      <c r="AY584" s="459"/>
      <c r="AZ584" s="459"/>
      <c r="BA584" s="459"/>
      <c r="BB584" s="459"/>
    </row>
    <row collapsed="false" customFormat="false" customHeight="true" hidden="false" ht="11.1" outlineLevel="0" r="585">
      <c r="A585" s="459" t="s">
        <v>701</v>
      </c>
      <c r="B585" s="459"/>
      <c r="C585" s="459"/>
      <c r="D585" s="459"/>
      <c r="E585" s="459"/>
      <c r="F585" s="459"/>
      <c r="G585" s="459"/>
      <c r="H585" s="459"/>
      <c r="I585" s="459"/>
      <c r="J585" s="459"/>
      <c r="K585" s="459"/>
      <c r="L585" s="459"/>
      <c r="M585" s="459"/>
      <c r="N585" s="459" t="s">
        <v>537</v>
      </c>
      <c r="O585" s="459"/>
      <c r="P585" s="459"/>
      <c r="Q585" s="459"/>
      <c r="R585" s="459"/>
      <c r="S585" s="459"/>
      <c r="T585" s="459" t="s">
        <v>641</v>
      </c>
      <c r="U585" s="459"/>
      <c r="V585" s="459"/>
      <c r="W585" s="459"/>
      <c r="X585" s="459"/>
      <c r="Y585" s="459"/>
      <c r="Z585" s="459"/>
      <c r="AA585" s="459" t="s">
        <v>642</v>
      </c>
      <c r="AB585" s="459"/>
      <c r="AC585" s="459"/>
      <c r="AD585" s="459"/>
      <c r="AE585" s="459"/>
      <c r="AF585" s="459"/>
      <c r="AG585" s="459"/>
      <c r="AH585" s="459" t="s">
        <v>643</v>
      </c>
      <c r="AI585" s="459"/>
      <c r="AJ585" s="459"/>
      <c r="AK585" s="459"/>
      <c r="AL585" s="459"/>
      <c r="AM585" s="459"/>
      <c r="AN585" s="459"/>
      <c r="AO585" s="459"/>
      <c r="AP585" s="459"/>
      <c r="AQ585" s="459" t="s">
        <v>605</v>
      </c>
      <c r="AR585" s="459"/>
      <c r="AS585" s="459"/>
      <c r="AT585" s="459"/>
      <c r="AU585" s="459"/>
      <c r="AV585" s="459"/>
      <c r="AW585" s="459"/>
      <c r="AX585" s="459"/>
      <c r="AY585" s="459"/>
      <c r="AZ585" s="459"/>
      <c r="BA585" s="459"/>
      <c r="BB585" s="459"/>
    </row>
    <row collapsed="false" customFormat="false" customHeight="true" hidden="false" ht="11.1" outlineLevel="0" r="586">
      <c r="A586" s="458"/>
      <c r="B586" s="414"/>
      <c r="C586" s="414"/>
      <c r="D586" s="414"/>
      <c r="E586" s="414"/>
      <c r="F586" s="414"/>
      <c r="G586" s="414"/>
      <c r="H586" s="414"/>
      <c r="I586" s="414"/>
      <c r="J586" s="414"/>
      <c r="K586" s="414"/>
      <c r="L586" s="414"/>
      <c r="M586" s="496"/>
      <c r="N586" s="459" t="s">
        <v>538</v>
      </c>
      <c r="O586" s="459"/>
      <c r="P586" s="459"/>
      <c r="Q586" s="459"/>
      <c r="R586" s="459"/>
      <c r="S586" s="459"/>
      <c r="T586" s="459" t="s">
        <v>644</v>
      </c>
      <c r="U586" s="459"/>
      <c r="V586" s="459"/>
      <c r="W586" s="459"/>
      <c r="X586" s="459"/>
      <c r="Y586" s="459"/>
      <c r="Z586" s="459"/>
      <c r="AA586" s="459" t="s">
        <v>645</v>
      </c>
      <c r="AB586" s="459"/>
      <c r="AC586" s="459"/>
      <c r="AD586" s="459"/>
      <c r="AE586" s="459"/>
      <c r="AF586" s="459"/>
      <c r="AG586" s="459"/>
      <c r="AH586" s="459" t="s">
        <v>646</v>
      </c>
      <c r="AI586" s="459"/>
      <c r="AJ586" s="459"/>
      <c r="AK586" s="459"/>
      <c r="AL586" s="459"/>
      <c r="AM586" s="459"/>
      <c r="AN586" s="459"/>
      <c r="AO586" s="459"/>
      <c r="AP586" s="459"/>
      <c r="AQ586" s="459" t="s">
        <v>538</v>
      </c>
      <c r="AR586" s="459"/>
      <c r="AS586" s="459"/>
      <c r="AT586" s="459"/>
      <c r="AU586" s="459"/>
      <c r="AV586" s="459"/>
      <c r="AW586" s="459"/>
      <c r="AX586" s="459"/>
      <c r="AY586" s="459"/>
      <c r="AZ586" s="459"/>
      <c r="BA586" s="459"/>
      <c r="BB586" s="459"/>
    </row>
    <row collapsed="false" customFormat="false" customHeight="true" hidden="false" ht="11.1" outlineLevel="0" r="587">
      <c r="A587" s="458"/>
      <c r="B587" s="414"/>
      <c r="C587" s="414"/>
      <c r="D587" s="414"/>
      <c r="E587" s="414"/>
      <c r="F587" s="414"/>
      <c r="G587" s="414"/>
      <c r="H587" s="414"/>
      <c r="I587" s="414"/>
      <c r="J587" s="414"/>
      <c r="K587" s="414"/>
      <c r="L587" s="414"/>
      <c r="M587" s="496"/>
      <c r="N587" s="459" t="s">
        <v>539</v>
      </c>
      <c r="O587" s="459"/>
      <c r="P587" s="459"/>
      <c r="Q587" s="459"/>
      <c r="R587" s="459"/>
      <c r="S587" s="459"/>
      <c r="T587" s="458"/>
      <c r="U587" s="414"/>
      <c r="V587" s="414"/>
      <c r="W587" s="414"/>
      <c r="X587" s="414"/>
      <c r="Y587" s="414"/>
      <c r="Z587" s="496"/>
      <c r="AA587" s="458"/>
      <c r="AB587" s="414"/>
      <c r="AC587" s="414"/>
      <c r="AD587" s="414"/>
      <c r="AE587" s="414"/>
      <c r="AF587" s="414"/>
      <c r="AG587" s="496"/>
      <c r="AH587" s="459" t="s">
        <v>647</v>
      </c>
      <c r="AI587" s="459"/>
      <c r="AJ587" s="459"/>
      <c r="AK587" s="459"/>
      <c r="AL587" s="459"/>
      <c r="AM587" s="459"/>
      <c r="AN587" s="459"/>
      <c r="AO587" s="459"/>
      <c r="AP587" s="459"/>
      <c r="AQ587" s="459" t="s">
        <v>539</v>
      </c>
      <c r="AR587" s="459"/>
      <c r="AS587" s="459"/>
      <c r="AT587" s="459"/>
      <c r="AU587" s="459"/>
      <c r="AV587" s="459"/>
      <c r="AW587" s="459"/>
      <c r="AX587" s="459"/>
      <c r="AY587" s="459"/>
      <c r="AZ587" s="459"/>
      <c r="BA587" s="459"/>
      <c r="BB587" s="459"/>
    </row>
    <row collapsed="false" customFormat="false" customHeight="true" hidden="false" ht="11.1" outlineLevel="0" r="588">
      <c r="A588" s="428" t="s">
        <v>475</v>
      </c>
      <c r="B588" s="428"/>
      <c r="C588" s="428"/>
      <c r="D588" s="428"/>
      <c r="E588" s="428"/>
      <c r="F588" s="428"/>
      <c r="G588" s="428"/>
      <c r="H588" s="428"/>
      <c r="I588" s="428"/>
      <c r="J588" s="428"/>
      <c r="K588" s="428"/>
      <c r="L588" s="428"/>
      <c r="M588" s="428"/>
      <c r="N588" s="428" t="s">
        <v>476</v>
      </c>
      <c r="O588" s="428"/>
      <c r="P588" s="428"/>
      <c r="Q588" s="428"/>
      <c r="R588" s="428"/>
      <c r="S588" s="428"/>
      <c r="T588" s="428" t="s">
        <v>477</v>
      </c>
      <c r="U588" s="428"/>
      <c r="V588" s="428"/>
      <c r="W588" s="428"/>
      <c r="X588" s="428"/>
      <c r="Y588" s="428"/>
      <c r="Z588" s="428"/>
      <c r="AA588" s="428" t="s">
        <v>478</v>
      </c>
      <c r="AB588" s="428"/>
      <c r="AC588" s="428"/>
      <c r="AD588" s="428"/>
      <c r="AE588" s="428"/>
      <c r="AF588" s="428"/>
      <c r="AG588" s="428"/>
      <c r="AH588" s="428" t="s">
        <v>479</v>
      </c>
      <c r="AI588" s="428"/>
      <c r="AJ588" s="428"/>
      <c r="AK588" s="428"/>
      <c r="AL588" s="428"/>
      <c r="AM588" s="428"/>
      <c r="AN588" s="428"/>
      <c r="AO588" s="428"/>
      <c r="AP588" s="428"/>
      <c r="AQ588" s="428" t="s">
        <v>480</v>
      </c>
      <c r="AR588" s="428"/>
      <c r="AS588" s="428"/>
      <c r="AT588" s="428"/>
      <c r="AU588" s="428"/>
      <c r="AV588" s="428"/>
      <c r="AW588" s="428"/>
      <c r="AX588" s="428"/>
      <c r="AY588" s="428"/>
      <c r="AZ588" s="428"/>
      <c r="BA588" s="428"/>
      <c r="BB588" s="428"/>
    </row>
    <row collapsed="false" customFormat="false" customHeight="true" hidden="false" ht="12.6" outlineLevel="0" r="589">
      <c r="A589" s="559" t="s">
        <v>702</v>
      </c>
      <c r="B589" s="559"/>
      <c r="C589" s="559"/>
      <c r="D589" s="559"/>
      <c r="E589" s="559"/>
      <c r="F589" s="559"/>
      <c r="G589" s="559"/>
      <c r="H589" s="559"/>
      <c r="I589" s="559"/>
      <c r="J589" s="559"/>
      <c r="K589" s="559"/>
      <c r="L589" s="559"/>
      <c r="M589" s="559"/>
      <c r="N589" s="433"/>
      <c r="O589" s="433"/>
      <c r="P589" s="433"/>
      <c r="Q589" s="433"/>
      <c r="R589" s="433"/>
      <c r="S589" s="433"/>
      <c r="T589" s="433"/>
      <c r="U589" s="433"/>
      <c r="V589" s="433"/>
      <c r="W589" s="433"/>
      <c r="X589" s="433"/>
      <c r="Y589" s="433"/>
      <c r="Z589" s="433"/>
      <c r="AA589" s="433"/>
      <c r="AB589" s="433"/>
      <c r="AC589" s="433"/>
      <c r="AD589" s="433"/>
      <c r="AE589" s="433"/>
      <c r="AF589" s="433"/>
      <c r="AG589" s="433"/>
      <c r="AH589" s="433"/>
      <c r="AI589" s="433"/>
      <c r="AJ589" s="433"/>
      <c r="AK589" s="433"/>
      <c r="AL589" s="433"/>
      <c r="AM589" s="433"/>
      <c r="AN589" s="433"/>
      <c r="AO589" s="433"/>
      <c r="AP589" s="433"/>
      <c r="AQ589" s="433"/>
      <c r="AR589" s="433"/>
      <c r="AS589" s="433"/>
      <c r="AT589" s="433"/>
      <c r="AU589" s="433"/>
      <c r="AV589" s="433"/>
      <c r="AW589" s="433"/>
      <c r="AX589" s="433"/>
      <c r="AY589" s="433"/>
      <c r="AZ589" s="433"/>
      <c r="BA589" s="433"/>
      <c r="BB589" s="433"/>
    </row>
    <row collapsed="false" customFormat="false" customHeight="true" hidden="false" ht="12.6" outlineLevel="0" r="590">
      <c r="A590" s="559"/>
      <c r="B590" s="559"/>
      <c r="C590" s="559"/>
      <c r="D590" s="559"/>
      <c r="E590" s="559"/>
      <c r="F590" s="559"/>
      <c r="G590" s="559"/>
      <c r="H590" s="559"/>
      <c r="I590" s="559"/>
      <c r="J590" s="559"/>
      <c r="K590" s="559"/>
      <c r="L590" s="559"/>
      <c r="M590" s="559"/>
      <c r="N590" s="433"/>
      <c r="O590" s="433"/>
      <c r="P590" s="433"/>
      <c r="Q590" s="433"/>
      <c r="R590" s="433"/>
      <c r="S590" s="433"/>
      <c r="T590" s="433"/>
      <c r="U590" s="433"/>
      <c r="V590" s="433"/>
      <c r="W590" s="433"/>
      <c r="X590" s="433"/>
      <c r="Y590" s="433"/>
      <c r="Z590" s="433"/>
      <c r="AA590" s="433"/>
      <c r="AB590" s="433"/>
      <c r="AC590" s="433"/>
      <c r="AD590" s="433"/>
      <c r="AE590" s="433"/>
      <c r="AF590" s="433"/>
      <c r="AG590" s="433"/>
      <c r="AH590" s="433"/>
      <c r="AI590" s="433"/>
      <c r="AJ590" s="433"/>
      <c r="AK590" s="433"/>
      <c r="AL590" s="433"/>
      <c r="AM590" s="433"/>
      <c r="AN590" s="433"/>
      <c r="AO590" s="433"/>
      <c r="AP590" s="433"/>
      <c r="AQ590" s="433"/>
      <c r="AR590" s="433"/>
      <c r="AS590" s="433"/>
      <c r="AT590" s="433"/>
      <c r="AU590" s="433"/>
      <c r="AV590" s="433"/>
      <c r="AW590" s="433"/>
      <c r="AX590" s="433"/>
      <c r="AY590" s="433"/>
      <c r="AZ590" s="433"/>
      <c r="BA590" s="433"/>
      <c r="BB590" s="433"/>
    </row>
    <row collapsed="false" customFormat="false" customHeight="true" hidden="false" ht="12.6" outlineLevel="0" r="591">
      <c r="A591" s="559" t="s">
        <v>703</v>
      </c>
      <c r="B591" s="559"/>
      <c r="C591" s="559"/>
      <c r="D591" s="559"/>
      <c r="E591" s="559"/>
      <c r="F591" s="559"/>
      <c r="G591" s="559"/>
      <c r="H591" s="559"/>
      <c r="I591" s="559"/>
      <c r="J591" s="559"/>
      <c r="K591" s="559"/>
      <c r="L591" s="559"/>
      <c r="M591" s="559"/>
      <c r="N591" s="433"/>
      <c r="O591" s="433"/>
      <c r="P591" s="433"/>
      <c r="Q591" s="433"/>
      <c r="R591" s="433"/>
      <c r="S591" s="433"/>
      <c r="T591" s="433"/>
      <c r="U591" s="433"/>
      <c r="V591" s="433"/>
      <c r="W591" s="433"/>
      <c r="X591" s="433"/>
      <c r="Y591" s="433"/>
      <c r="Z591" s="433"/>
      <c r="AA591" s="433"/>
      <c r="AB591" s="433"/>
      <c r="AC591" s="433"/>
      <c r="AD591" s="433"/>
      <c r="AE591" s="433"/>
      <c r="AF591" s="433"/>
      <c r="AG591" s="433"/>
      <c r="AH591" s="433"/>
      <c r="AI591" s="433"/>
      <c r="AJ591" s="433"/>
      <c r="AK591" s="433"/>
      <c r="AL591" s="433"/>
      <c r="AM591" s="433"/>
      <c r="AN591" s="433"/>
      <c r="AO591" s="433"/>
      <c r="AP591" s="433"/>
      <c r="AQ591" s="433"/>
      <c r="AR591" s="433"/>
      <c r="AS591" s="433"/>
      <c r="AT591" s="433"/>
      <c r="AU591" s="433"/>
      <c r="AV591" s="433"/>
      <c r="AW591" s="433"/>
      <c r="AX591" s="433"/>
      <c r="AY591" s="433"/>
      <c r="AZ591" s="433"/>
      <c r="BA591" s="433"/>
      <c r="BB591" s="433"/>
    </row>
    <row collapsed="false" customFormat="false" customHeight="true" hidden="false" ht="12.6" outlineLevel="0" r="592">
      <c r="A592" s="559" t="s">
        <v>704</v>
      </c>
      <c r="B592" s="559"/>
      <c r="C592" s="559"/>
      <c r="D592" s="559"/>
      <c r="E592" s="559"/>
      <c r="F592" s="559"/>
      <c r="G592" s="559"/>
      <c r="H592" s="559"/>
      <c r="I592" s="559"/>
      <c r="J592" s="559"/>
      <c r="K592" s="559"/>
      <c r="L592" s="559"/>
      <c r="M592" s="559"/>
      <c r="N592" s="433"/>
      <c r="O592" s="433"/>
      <c r="P592" s="433"/>
      <c r="Q592" s="433"/>
      <c r="R592" s="433"/>
      <c r="S592" s="433"/>
      <c r="T592" s="433"/>
      <c r="U592" s="433"/>
      <c r="V592" s="433"/>
      <c r="W592" s="433"/>
      <c r="X592" s="433"/>
      <c r="Y592" s="433"/>
      <c r="Z592" s="433"/>
      <c r="AA592" s="433"/>
      <c r="AB592" s="433"/>
      <c r="AC592" s="433"/>
      <c r="AD592" s="433"/>
      <c r="AE592" s="433"/>
      <c r="AF592" s="433"/>
      <c r="AG592" s="433"/>
      <c r="AH592" s="433"/>
      <c r="AI592" s="433"/>
      <c r="AJ592" s="433"/>
      <c r="AK592" s="433"/>
      <c r="AL592" s="433"/>
      <c r="AM592" s="433"/>
      <c r="AN592" s="433"/>
      <c r="AO592" s="433"/>
      <c r="AP592" s="433"/>
      <c r="AQ592" s="433"/>
      <c r="AR592" s="433"/>
      <c r="AS592" s="433"/>
      <c r="AT592" s="433"/>
      <c r="AU592" s="433"/>
      <c r="AV592" s="433"/>
      <c r="AW592" s="433"/>
      <c r="AX592" s="433"/>
      <c r="AY592" s="433"/>
      <c r="AZ592" s="433"/>
      <c r="BA592" s="433"/>
      <c r="BB592" s="433"/>
    </row>
    <row collapsed="false" customFormat="false" customHeight="true" hidden="false" ht="12.6" outlineLevel="0" r="593">
      <c r="A593" s="559" t="s">
        <v>705</v>
      </c>
      <c r="B593" s="559"/>
      <c r="C593" s="559"/>
      <c r="D593" s="559"/>
      <c r="E593" s="559"/>
      <c r="F593" s="559"/>
      <c r="G593" s="559"/>
      <c r="H593" s="559"/>
      <c r="I593" s="559"/>
      <c r="J593" s="559"/>
      <c r="K593" s="559"/>
      <c r="L593" s="559"/>
      <c r="M593" s="559"/>
      <c r="N593" s="433"/>
      <c r="O593" s="433"/>
      <c r="P593" s="433"/>
      <c r="Q593" s="433"/>
      <c r="R593" s="433"/>
      <c r="S593" s="433"/>
      <c r="T593" s="433"/>
      <c r="U593" s="433"/>
      <c r="V593" s="433"/>
      <c r="W593" s="433"/>
      <c r="X593" s="433"/>
      <c r="Y593" s="433"/>
      <c r="Z593" s="433"/>
      <c r="AA593" s="433"/>
      <c r="AB593" s="433"/>
      <c r="AC593" s="433"/>
      <c r="AD593" s="433"/>
      <c r="AE593" s="433"/>
      <c r="AF593" s="433"/>
      <c r="AG593" s="433"/>
      <c r="AH593" s="433"/>
      <c r="AI593" s="433"/>
      <c r="AJ593" s="433"/>
      <c r="AK593" s="433"/>
      <c r="AL593" s="433"/>
      <c r="AM593" s="433"/>
      <c r="AN593" s="433"/>
      <c r="AO593" s="433"/>
      <c r="AP593" s="433"/>
      <c r="AQ593" s="433"/>
      <c r="AR593" s="433"/>
      <c r="AS593" s="433"/>
      <c r="AT593" s="433"/>
      <c r="AU593" s="433"/>
      <c r="AV593" s="433"/>
      <c r="AW593" s="433"/>
      <c r="AX593" s="433"/>
      <c r="AY593" s="433"/>
      <c r="AZ593" s="433"/>
      <c r="BA593" s="433"/>
      <c r="BB593" s="433"/>
    </row>
    <row collapsed="false" customFormat="false" customHeight="true" hidden="false" ht="11.1" outlineLevel="0" r="594">
      <c r="A594" s="540" t="s">
        <v>706</v>
      </c>
      <c r="B594" s="540"/>
      <c r="C594" s="540"/>
      <c r="D594" s="540"/>
      <c r="E594" s="540"/>
      <c r="F594" s="540"/>
      <c r="G594" s="540"/>
      <c r="H594" s="540"/>
      <c r="I594" s="540"/>
      <c r="J594" s="540"/>
      <c r="K594" s="540"/>
      <c r="L594" s="540"/>
      <c r="M594" s="540"/>
      <c r="N594" s="433"/>
      <c r="O594" s="433"/>
      <c r="P594" s="433"/>
      <c r="Q594" s="433"/>
      <c r="R594" s="433"/>
      <c r="S594" s="433"/>
      <c r="T594" s="433"/>
      <c r="U594" s="433"/>
      <c r="V594" s="433"/>
      <c r="W594" s="433"/>
      <c r="X594" s="433"/>
      <c r="Y594" s="433"/>
      <c r="Z594" s="433"/>
      <c r="AA594" s="433"/>
      <c r="AB594" s="433"/>
      <c r="AC594" s="433"/>
      <c r="AD594" s="433"/>
      <c r="AE594" s="433"/>
      <c r="AF594" s="433"/>
      <c r="AG594" s="433"/>
      <c r="AH594" s="433"/>
      <c r="AI594" s="433"/>
      <c r="AJ594" s="433"/>
      <c r="AK594" s="433"/>
      <c r="AL594" s="433"/>
      <c r="AM594" s="433"/>
      <c r="AN594" s="433"/>
      <c r="AO594" s="433"/>
      <c r="AP594" s="433"/>
      <c r="AQ594" s="433"/>
      <c r="AR594" s="433"/>
      <c r="AS594" s="433"/>
      <c r="AT594" s="433"/>
      <c r="AU594" s="433"/>
      <c r="AV594" s="433"/>
      <c r="AW594" s="433"/>
      <c r="AX594" s="433"/>
      <c r="AY594" s="433"/>
      <c r="AZ594" s="433"/>
      <c r="BA594" s="433"/>
      <c r="BB594" s="433"/>
    </row>
    <row collapsed="false" customFormat="false" customHeight="true" hidden="false" ht="16.5" outlineLevel="0" r="595">
      <c r="A595" s="540"/>
      <c r="B595" s="540"/>
      <c r="C595" s="540"/>
      <c r="D595" s="540"/>
      <c r="E595" s="540"/>
      <c r="F595" s="540"/>
      <c r="G595" s="540"/>
      <c r="H595" s="540"/>
      <c r="I595" s="540"/>
      <c r="J595" s="540"/>
      <c r="K595" s="540"/>
      <c r="L595" s="540"/>
      <c r="M595" s="540"/>
      <c r="N595" s="433"/>
      <c r="O595" s="433"/>
      <c r="P595" s="433"/>
      <c r="Q595" s="433"/>
      <c r="R595" s="433"/>
      <c r="S595" s="433"/>
      <c r="T595" s="433"/>
      <c r="U595" s="433"/>
      <c r="V595" s="433"/>
      <c r="W595" s="433"/>
      <c r="X595" s="433"/>
      <c r="Y595" s="433"/>
      <c r="Z595" s="433"/>
      <c r="AA595" s="433"/>
      <c r="AB595" s="433"/>
      <c r="AC595" s="433"/>
      <c r="AD595" s="433"/>
      <c r="AE595" s="433"/>
      <c r="AF595" s="433"/>
      <c r="AG595" s="433"/>
      <c r="AH595" s="433"/>
      <c r="AI595" s="433"/>
      <c r="AJ595" s="433"/>
      <c r="AK595" s="433"/>
      <c r="AL595" s="433"/>
      <c r="AM595" s="433"/>
      <c r="AN595" s="433"/>
      <c r="AO595" s="433"/>
      <c r="AP595" s="433"/>
      <c r="AQ595" s="433"/>
      <c r="AR595" s="433"/>
      <c r="AS595" s="433"/>
      <c r="AT595" s="433"/>
      <c r="AU595" s="433"/>
      <c r="AV595" s="433"/>
      <c r="AW595" s="433"/>
      <c r="AX595" s="433"/>
      <c r="AY595" s="433"/>
      <c r="AZ595" s="433"/>
      <c r="BA595" s="433"/>
      <c r="BB595" s="433"/>
    </row>
    <row collapsed="false" customFormat="false" customHeight="true" hidden="false" ht="39" outlineLevel="0" r="596">
      <c r="A596" s="540" t="s">
        <v>707</v>
      </c>
      <c r="B596" s="540"/>
      <c r="C596" s="540"/>
      <c r="D596" s="540"/>
      <c r="E596" s="540"/>
      <c r="F596" s="540"/>
      <c r="G596" s="540"/>
      <c r="H596" s="540"/>
      <c r="I596" s="540"/>
      <c r="J596" s="540"/>
      <c r="K596" s="540"/>
      <c r="L596" s="540"/>
      <c r="M596" s="540"/>
      <c r="N596" s="433"/>
      <c r="O596" s="433"/>
      <c r="P596" s="433"/>
      <c r="Q596" s="433"/>
      <c r="R596" s="433"/>
      <c r="S596" s="433"/>
      <c r="T596" s="433"/>
      <c r="U596" s="433"/>
      <c r="V596" s="433"/>
      <c r="W596" s="433"/>
      <c r="X596" s="433"/>
      <c r="Y596" s="433"/>
      <c r="Z596" s="433"/>
      <c r="AA596" s="433"/>
      <c r="AB596" s="433"/>
      <c r="AC596" s="433"/>
      <c r="AD596" s="433"/>
      <c r="AE596" s="433"/>
      <c r="AF596" s="433"/>
      <c r="AG596" s="433"/>
      <c r="AH596" s="433"/>
      <c r="AI596" s="433"/>
      <c r="AJ596" s="433"/>
      <c r="AK596" s="433"/>
      <c r="AL596" s="433"/>
      <c r="AM596" s="433"/>
      <c r="AN596" s="433"/>
      <c r="AO596" s="433"/>
      <c r="AP596" s="433"/>
      <c r="AQ596" s="433"/>
      <c r="AR596" s="433"/>
      <c r="AS596" s="433"/>
      <c r="AT596" s="433"/>
      <c r="AU596" s="433"/>
      <c r="AV596" s="433"/>
      <c r="AW596" s="433"/>
      <c r="AX596" s="433"/>
      <c r="AY596" s="433"/>
      <c r="AZ596" s="433"/>
      <c r="BA596" s="433"/>
      <c r="BB596" s="433"/>
    </row>
    <row collapsed="false" customFormat="false" customHeight="true" hidden="false" ht="12.6" outlineLevel="0" r="597">
      <c r="A597" s="540" t="s">
        <v>708</v>
      </c>
      <c r="B597" s="540"/>
      <c r="C597" s="540"/>
      <c r="D597" s="540"/>
      <c r="E597" s="540"/>
      <c r="F597" s="540"/>
      <c r="G597" s="540"/>
      <c r="H597" s="540"/>
      <c r="I597" s="540"/>
      <c r="J597" s="540"/>
      <c r="K597" s="540"/>
      <c r="L597" s="540"/>
      <c r="M597" s="540"/>
      <c r="N597" s="433"/>
      <c r="O597" s="433"/>
      <c r="P597" s="433"/>
      <c r="Q597" s="433"/>
      <c r="R597" s="433"/>
      <c r="S597" s="433"/>
      <c r="T597" s="433"/>
      <c r="U597" s="433"/>
      <c r="V597" s="433"/>
      <c r="W597" s="433"/>
      <c r="X597" s="433"/>
      <c r="Y597" s="433"/>
      <c r="Z597" s="433"/>
      <c r="AA597" s="433"/>
      <c r="AB597" s="433"/>
      <c r="AC597" s="433"/>
      <c r="AD597" s="433"/>
      <c r="AE597" s="433"/>
      <c r="AF597" s="433"/>
      <c r="AG597" s="433"/>
      <c r="AH597" s="433"/>
      <c r="AI597" s="433"/>
      <c r="AJ597" s="433"/>
      <c r="AK597" s="433"/>
      <c r="AL597" s="433"/>
      <c r="AM597" s="433"/>
      <c r="AN597" s="433"/>
      <c r="AO597" s="433"/>
      <c r="AP597" s="433"/>
      <c r="AQ597" s="433"/>
      <c r="AR597" s="433"/>
      <c r="AS597" s="433"/>
      <c r="AT597" s="433"/>
      <c r="AU597" s="433"/>
      <c r="AV597" s="433"/>
      <c r="AW597" s="433"/>
      <c r="AX597" s="433"/>
      <c r="AY597" s="433"/>
      <c r="AZ597" s="433"/>
      <c r="BA597" s="433"/>
      <c r="BB597" s="433"/>
    </row>
    <row collapsed="false" customFormat="false" customHeight="true" hidden="false" ht="12.6" outlineLevel="0" r="598">
      <c r="A598" s="560" t="s">
        <v>709</v>
      </c>
      <c r="B598" s="560"/>
      <c r="C598" s="560"/>
      <c r="D598" s="560"/>
      <c r="E598" s="560"/>
      <c r="F598" s="560"/>
      <c r="G598" s="560"/>
      <c r="H598" s="560"/>
      <c r="I598" s="560"/>
      <c r="J598" s="560"/>
      <c r="K598" s="560"/>
      <c r="L598" s="560"/>
      <c r="M598" s="560"/>
      <c r="N598" s="433"/>
      <c r="O598" s="433"/>
      <c r="P598" s="433"/>
      <c r="Q598" s="433"/>
      <c r="R598" s="433"/>
      <c r="S598" s="433"/>
      <c r="T598" s="433"/>
      <c r="U598" s="433"/>
      <c r="V598" s="433"/>
      <c r="W598" s="433"/>
      <c r="X598" s="433"/>
      <c r="Y598" s="433"/>
      <c r="Z598" s="433"/>
      <c r="AA598" s="433"/>
      <c r="AB598" s="433"/>
      <c r="AC598" s="433"/>
      <c r="AD598" s="433"/>
      <c r="AE598" s="433"/>
      <c r="AF598" s="433"/>
      <c r="AG598" s="433"/>
      <c r="AH598" s="433"/>
      <c r="AI598" s="433"/>
      <c r="AJ598" s="433"/>
      <c r="AK598" s="433"/>
      <c r="AL598" s="433"/>
      <c r="AM598" s="433"/>
      <c r="AN598" s="433"/>
      <c r="AO598" s="433"/>
      <c r="AP598" s="433"/>
      <c r="AQ598" s="433"/>
      <c r="AR598" s="433"/>
      <c r="AS598" s="433"/>
      <c r="AT598" s="433"/>
      <c r="AU598" s="433"/>
      <c r="AV598" s="433"/>
      <c r="AW598" s="433"/>
      <c r="AX598" s="433"/>
      <c r="AY598" s="433"/>
      <c r="AZ598" s="433"/>
      <c r="BA598" s="433"/>
      <c r="BB598" s="433"/>
    </row>
    <row collapsed="false" customFormat="false" customHeight="true" hidden="false" ht="12.6" outlineLevel="0" r="599">
      <c r="A599" s="561" t="s">
        <v>710</v>
      </c>
      <c r="B599" s="562"/>
      <c r="C599" s="562"/>
      <c r="D599" s="562"/>
      <c r="E599" s="562"/>
      <c r="F599" s="562"/>
      <c r="G599" s="562"/>
      <c r="H599" s="562"/>
      <c r="I599" s="562"/>
      <c r="J599" s="562"/>
      <c r="K599" s="562"/>
      <c r="L599" s="562"/>
      <c r="M599" s="563"/>
      <c r="N599" s="433"/>
      <c r="O599" s="433"/>
      <c r="P599" s="433"/>
      <c r="Q599" s="433"/>
      <c r="R599" s="433"/>
      <c r="S599" s="433"/>
      <c r="T599" s="433"/>
      <c r="U599" s="433"/>
      <c r="V599" s="433"/>
      <c r="W599" s="433"/>
      <c r="X599" s="433"/>
      <c r="Y599" s="433"/>
      <c r="Z599" s="433"/>
      <c r="AA599" s="433"/>
      <c r="AB599" s="433"/>
      <c r="AC599" s="433"/>
      <c r="AD599" s="433"/>
      <c r="AE599" s="433"/>
      <c r="AF599" s="433"/>
      <c r="AG599" s="433"/>
      <c r="AH599" s="433"/>
      <c r="AI599" s="433"/>
      <c r="AJ599" s="433"/>
      <c r="AK599" s="433"/>
      <c r="AL599" s="433"/>
      <c r="AM599" s="433"/>
      <c r="AN599" s="433"/>
      <c r="AO599" s="433"/>
      <c r="AP599" s="433"/>
      <c r="AQ599" s="433"/>
      <c r="AR599" s="433"/>
      <c r="AS599" s="433"/>
      <c r="AT599" s="433"/>
      <c r="AU599" s="433"/>
      <c r="AV599" s="433"/>
      <c r="AW599" s="433"/>
      <c r="AX599" s="433"/>
      <c r="AY599" s="433"/>
      <c r="AZ599" s="433"/>
      <c r="BA599" s="433"/>
      <c r="BB599" s="433"/>
    </row>
    <row collapsed="false" customFormat="false" customHeight="true" hidden="false" ht="12.6" outlineLevel="0" r="600">
      <c r="A600" s="429" t="s">
        <v>711</v>
      </c>
      <c r="B600" s="430"/>
      <c r="C600" s="430"/>
      <c r="D600" s="430"/>
      <c r="E600" s="430"/>
      <c r="F600" s="430"/>
      <c r="G600" s="430"/>
      <c r="H600" s="430"/>
      <c r="I600" s="430"/>
      <c r="J600" s="430"/>
      <c r="K600" s="430"/>
      <c r="L600" s="430"/>
      <c r="M600" s="431"/>
      <c r="N600" s="433"/>
      <c r="O600" s="433"/>
      <c r="P600" s="433"/>
      <c r="Q600" s="433"/>
      <c r="R600" s="433"/>
      <c r="S600" s="433"/>
      <c r="T600" s="433"/>
      <c r="U600" s="433"/>
      <c r="V600" s="433"/>
      <c r="W600" s="433"/>
      <c r="X600" s="433"/>
      <c r="Y600" s="433"/>
      <c r="Z600" s="433"/>
      <c r="AA600" s="433"/>
      <c r="AB600" s="433"/>
      <c r="AC600" s="433"/>
      <c r="AD600" s="433"/>
      <c r="AE600" s="433"/>
      <c r="AF600" s="433"/>
      <c r="AG600" s="433"/>
      <c r="AH600" s="433"/>
      <c r="AI600" s="433"/>
      <c r="AJ600" s="433"/>
      <c r="AK600" s="433"/>
      <c r="AL600" s="433"/>
      <c r="AM600" s="433"/>
      <c r="AN600" s="433"/>
      <c r="AO600" s="433"/>
      <c r="AP600" s="433"/>
      <c r="AQ600" s="547"/>
      <c r="AR600" s="547"/>
      <c r="AS600" s="547"/>
      <c r="AT600" s="547"/>
      <c r="AU600" s="547"/>
      <c r="AV600" s="547"/>
      <c r="AW600" s="547"/>
      <c r="AX600" s="547"/>
      <c r="AY600" s="547"/>
      <c r="AZ600" s="547"/>
      <c r="BA600" s="547"/>
      <c r="BB600" s="547"/>
    </row>
    <row collapsed="false" customFormat="false" customHeight="true" hidden="false" ht="12.6" outlineLevel="0" r="601">
      <c r="A601" s="89" t="s">
        <v>712</v>
      </c>
    </row>
    <row collapsed="false" customFormat="false" customHeight="true" hidden="false" ht="11.1" outlineLevel="0" r="602">
      <c r="A602" s="493"/>
      <c r="B602" s="493"/>
      <c r="C602" s="493"/>
      <c r="D602" s="493"/>
      <c r="E602" s="493"/>
      <c r="F602" s="493"/>
      <c r="G602" s="493"/>
      <c r="H602" s="493"/>
      <c r="I602" s="493"/>
      <c r="J602" s="493"/>
      <c r="K602" s="493"/>
      <c r="L602" s="493"/>
      <c r="M602" s="493"/>
      <c r="N602" s="493"/>
      <c r="O602" s="493"/>
      <c r="P602" s="493"/>
      <c r="Q602" s="493"/>
      <c r="R602" s="493"/>
      <c r="S602" s="493"/>
      <c r="T602" s="493"/>
      <c r="U602" s="493"/>
      <c r="V602" s="493"/>
      <c r="W602" s="493"/>
      <c r="X602" s="493"/>
      <c r="Y602" s="493"/>
      <c r="Z602" s="493"/>
      <c r="AA602" s="493"/>
      <c r="AB602" s="493"/>
      <c r="AC602" s="493"/>
      <c r="AD602" s="493"/>
      <c r="AE602" s="493"/>
      <c r="AF602" s="493"/>
      <c r="AG602" s="493"/>
      <c r="AH602" s="493"/>
      <c r="AI602" s="493"/>
      <c r="AJ602" s="493"/>
      <c r="AK602" s="493"/>
      <c r="AL602" s="493"/>
      <c r="AM602" s="493"/>
      <c r="AN602" s="493"/>
      <c r="AO602" s="493"/>
      <c r="AP602" s="493"/>
      <c r="AQ602" s="493"/>
      <c r="AR602" s="493"/>
      <c r="AS602" s="493"/>
      <c r="AT602" s="493"/>
      <c r="AU602" s="493"/>
      <c r="AV602" s="493"/>
      <c r="AW602" s="493"/>
      <c r="AX602" s="493"/>
      <c r="AY602" s="493"/>
      <c r="AZ602" s="493"/>
      <c r="BA602" s="493"/>
      <c r="BB602" s="493"/>
    </row>
    <row collapsed="false" customFormat="false" customHeight="true" hidden="false" ht="11.1" outlineLevel="0" r="603">
      <c r="A603" s="493"/>
      <c r="B603" s="493"/>
      <c r="C603" s="493"/>
      <c r="D603" s="493"/>
      <c r="E603" s="493"/>
      <c r="F603" s="493"/>
      <c r="G603" s="493"/>
      <c r="H603" s="493"/>
      <c r="I603" s="493"/>
      <c r="J603" s="493"/>
      <c r="K603" s="493"/>
      <c r="L603" s="493"/>
      <c r="M603" s="493"/>
      <c r="N603" s="493"/>
      <c r="O603" s="493"/>
      <c r="P603" s="493"/>
      <c r="Q603" s="493"/>
      <c r="R603" s="493"/>
      <c r="S603" s="493"/>
      <c r="T603" s="493"/>
      <c r="U603" s="493"/>
      <c r="V603" s="493"/>
      <c r="W603" s="493"/>
      <c r="X603" s="493"/>
      <c r="Y603" s="493"/>
      <c r="Z603" s="493"/>
      <c r="AA603" s="493"/>
      <c r="AB603" s="493"/>
      <c r="AC603" s="493"/>
      <c r="AD603" s="493"/>
      <c r="AE603" s="493"/>
      <c r="AF603" s="493"/>
      <c r="AG603" s="493"/>
      <c r="AH603" s="493"/>
      <c r="AI603" s="493"/>
      <c r="AJ603" s="493"/>
      <c r="AK603" s="493"/>
      <c r="AL603" s="493"/>
      <c r="AM603" s="493"/>
      <c r="AN603" s="493"/>
      <c r="AO603" s="493"/>
      <c r="AP603" s="493"/>
      <c r="AQ603" s="493"/>
      <c r="AR603" s="493"/>
      <c r="AS603" s="493"/>
      <c r="AT603" s="493"/>
      <c r="AU603" s="493"/>
      <c r="AV603" s="493"/>
      <c r="AW603" s="493"/>
      <c r="AX603" s="493"/>
      <c r="AY603" s="493"/>
      <c r="AZ603" s="493"/>
      <c r="BA603" s="493"/>
      <c r="BB603" s="493"/>
    </row>
    <row collapsed="false" customFormat="false" customHeight="true" hidden="false" ht="11.1" outlineLevel="0" r="604">
      <c r="A604" s="493"/>
      <c r="B604" s="493"/>
      <c r="C604" s="493"/>
      <c r="D604" s="493"/>
      <c r="E604" s="493"/>
      <c r="F604" s="493"/>
      <c r="G604" s="493"/>
      <c r="H604" s="493"/>
      <c r="I604" s="493"/>
      <c r="J604" s="493"/>
      <c r="K604" s="493"/>
      <c r="L604" s="493"/>
      <c r="M604" s="493"/>
      <c r="N604" s="493"/>
      <c r="O604" s="493"/>
      <c r="P604" s="493"/>
      <c r="Q604" s="493"/>
      <c r="R604" s="493"/>
      <c r="S604" s="493"/>
      <c r="T604" s="493"/>
      <c r="U604" s="493"/>
      <c r="V604" s="493"/>
      <c r="W604" s="493"/>
      <c r="X604" s="493"/>
      <c r="Y604" s="493"/>
      <c r="Z604" s="493"/>
      <c r="AA604" s="493"/>
      <c r="AB604" s="493"/>
      <c r="AC604" s="493"/>
      <c r="AD604" s="493"/>
      <c r="AE604" s="493"/>
      <c r="AF604" s="493"/>
      <c r="AG604" s="493"/>
      <c r="AH604" s="493"/>
      <c r="AI604" s="493"/>
      <c r="AJ604" s="493"/>
      <c r="AK604" s="493"/>
      <c r="AL604" s="493"/>
      <c r="AM604" s="493"/>
      <c r="AN604" s="493"/>
      <c r="AO604" s="493"/>
      <c r="AP604" s="493"/>
      <c r="AQ604" s="493"/>
      <c r="AR604" s="493"/>
      <c r="AS604" s="493"/>
      <c r="AT604" s="493"/>
      <c r="AU604" s="493"/>
      <c r="AV604" s="493"/>
      <c r="AW604" s="493"/>
      <c r="AX604" s="493"/>
      <c r="AY604" s="493"/>
      <c r="AZ604" s="493"/>
      <c r="BA604" s="493"/>
      <c r="BB604" s="493"/>
    </row>
    <row collapsed="false" customFormat="false" customHeight="true" hidden="false" ht="12.6" outlineLevel="0" r="605">
      <c r="A605" s="425" t="s">
        <v>713</v>
      </c>
    </row>
    <row collapsed="false" customFormat="false" customHeight="true" hidden="false" ht="11.1" outlineLevel="0" r="606">
      <c r="A606" s="530"/>
      <c r="B606" s="530"/>
      <c r="C606" s="530"/>
      <c r="D606" s="530"/>
      <c r="E606" s="530"/>
      <c r="F606" s="530"/>
      <c r="G606" s="530"/>
      <c r="H606" s="530"/>
      <c r="I606" s="530"/>
      <c r="J606" s="530"/>
      <c r="K606" s="530"/>
      <c r="L606" s="530"/>
      <c r="M606" s="530"/>
      <c r="N606" s="530"/>
      <c r="O606" s="530"/>
      <c r="P606" s="556"/>
      <c r="Q606" s="557"/>
      <c r="R606" s="557"/>
      <c r="S606" s="557"/>
      <c r="T606" s="557"/>
      <c r="U606" s="557"/>
      <c r="V606" s="557"/>
      <c r="W606" s="558"/>
      <c r="X606" s="427" t="s">
        <v>714</v>
      </c>
      <c r="Y606" s="427"/>
      <c r="Z606" s="427"/>
      <c r="AA606" s="427"/>
      <c r="AB606" s="427"/>
      <c r="AC606" s="427"/>
      <c r="AD606" s="427"/>
      <c r="AE606" s="427"/>
      <c r="AF606" s="427"/>
      <c r="AG606" s="427"/>
      <c r="AH606" s="427"/>
      <c r="AI606" s="427"/>
      <c r="AJ606" s="427"/>
      <c r="AK606" s="427"/>
      <c r="AL606" s="427"/>
      <c r="AM606" s="427"/>
      <c r="AN606" s="427"/>
      <c r="AO606" s="427"/>
      <c r="AP606" s="427"/>
      <c r="AQ606" s="427"/>
      <c r="AR606" s="427"/>
      <c r="AS606" s="427"/>
      <c r="AT606" s="427"/>
      <c r="AU606" s="427"/>
      <c r="AV606" s="427"/>
      <c r="AW606" s="427"/>
      <c r="AX606" s="427"/>
      <c r="AY606" s="427"/>
      <c r="AZ606" s="427"/>
      <c r="BA606" s="427"/>
      <c r="BB606" s="427"/>
    </row>
    <row collapsed="false" customFormat="false" customHeight="true" hidden="false" ht="11.1" outlineLevel="0" r="607">
      <c r="A607" s="461" t="s">
        <v>434</v>
      </c>
      <c r="B607" s="461"/>
      <c r="C607" s="461"/>
      <c r="D607" s="461"/>
      <c r="E607" s="461"/>
      <c r="F607" s="461"/>
      <c r="G607" s="461"/>
      <c r="H607" s="461"/>
      <c r="I607" s="461"/>
      <c r="J607" s="461"/>
      <c r="K607" s="461"/>
      <c r="L607" s="461"/>
      <c r="M607" s="461"/>
      <c r="N607" s="461"/>
      <c r="O607" s="461"/>
      <c r="P607" s="459" t="s">
        <v>715</v>
      </c>
      <c r="Q607" s="459"/>
      <c r="R607" s="459"/>
      <c r="S607" s="459"/>
      <c r="T607" s="459"/>
      <c r="U607" s="459"/>
      <c r="V607" s="459"/>
      <c r="W607" s="459"/>
      <c r="X607" s="459" t="s">
        <v>716</v>
      </c>
      <c r="Y607" s="459"/>
      <c r="Z607" s="459"/>
      <c r="AA607" s="459"/>
      <c r="AB607" s="459"/>
      <c r="AC607" s="459"/>
      <c r="AD607" s="459"/>
      <c r="AE607" s="459"/>
      <c r="AF607" s="459"/>
      <c r="AG607" s="459"/>
      <c r="AH607" s="459"/>
      <c r="AI607" s="459" t="s">
        <v>711</v>
      </c>
      <c r="AJ607" s="459"/>
      <c r="AK607" s="459"/>
      <c r="AL607" s="459"/>
      <c r="AM607" s="459"/>
      <c r="AN607" s="459"/>
      <c r="AO607" s="459"/>
      <c r="AP607" s="459"/>
      <c r="AQ607" s="459"/>
      <c r="AR607" s="459"/>
      <c r="AS607" s="459"/>
      <c r="AT607" s="459"/>
      <c r="AU607" s="459"/>
      <c r="AV607" s="459"/>
      <c r="AW607" s="459"/>
      <c r="AX607" s="459"/>
      <c r="AY607" s="459"/>
      <c r="AZ607" s="459"/>
      <c r="BA607" s="459"/>
      <c r="BB607" s="459"/>
    </row>
    <row collapsed="false" customFormat="false" customHeight="true" hidden="false" ht="10.5" outlineLevel="0" r="608">
      <c r="A608" s="465" t="s">
        <v>475</v>
      </c>
      <c r="B608" s="465"/>
      <c r="C608" s="465"/>
      <c r="D608" s="465"/>
      <c r="E608" s="465"/>
      <c r="F608" s="465"/>
      <c r="G608" s="465"/>
      <c r="H608" s="465"/>
      <c r="I608" s="465"/>
      <c r="J608" s="465"/>
      <c r="K608" s="465"/>
      <c r="L608" s="465"/>
      <c r="M608" s="465"/>
      <c r="N608" s="465"/>
      <c r="O608" s="465"/>
      <c r="P608" s="428" t="s">
        <v>476</v>
      </c>
      <c r="Q608" s="428"/>
      <c r="R608" s="428"/>
      <c r="S608" s="428"/>
      <c r="T608" s="428"/>
      <c r="U608" s="428"/>
      <c r="V608" s="428"/>
      <c r="W608" s="428"/>
      <c r="X608" s="428" t="s">
        <v>477</v>
      </c>
      <c r="Y608" s="428"/>
      <c r="Z608" s="428"/>
      <c r="AA608" s="428"/>
      <c r="AB608" s="428"/>
      <c r="AC608" s="428"/>
      <c r="AD608" s="428"/>
      <c r="AE608" s="428"/>
      <c r="AF608" s="428"/>
      <c r="AG608" s="428"/>
      <c r="AH608" s="428"/>
      <c r="AI608" s="428" t="s">
        <v>478</v>
      </c>
      <c r="AJ608" s="428"/>
      <c r="AK608" s="428"/>
      <c r="AL608" s="428"/>
      <c r="AM608" s="428"/>
      <c r="AN608" s="428"/>
      <c r="AO608" s="428"/>
      <c r="AP608" s="428"/>
      <c r="AQ608" s="428"/>
      <c r="AR608" s="428"/>
      <c r="AS608" s="428"/>
      <c r="AT608" s="428"/>
      <c r="AU608" s="428"/>
      <c r="AV608" s="428"/>
      <c r="AW608" s="428"/>
      <c r="AX608" s="428"/>
      <c r="AY608" s="428"/>
      <c r="AZ608" s="428"/>
      <c r="BA608" s="428"/>
      <c r="BB608" s="428"/>
    </row>
    <row collapsed="false" customFormat="false" customHeight="true" hidden="false" ht="11.45" outlineLevel="0" r="609">
      <c r="A609" s="564" t="s">
        <v>717</v>
      </c>
      <c r="B609" s="430"/>
      <c r="C609" s="430"/>
      <c r="D609" s="430"/>
      <c r="E609" s="430"/>
      <c r="F609" s="430"/>
      <c r="G609" s="430"/>
      <c r="H609" s="430"/>
      <c r="I609" s="430"/>
      <c r="J609" s="430"/>
      <c r="K609" s="430"/>
      <c r="L609" s="430"/>
      <c r="M609" s="430"/>
      <c r="N609" s="430"/>
      <c r="O609" s="430"/>
      <c r="P609" s="430"/>
      <c r="Q609" s="430"/>
      <c r="R609" s="430"/>
      <c r="S609" s="430"/>
      <c r="T609" s="430"/>
      <c r="U609" s="430"/>
      <c r="V609" s="430"/>
      <c r="W609" s="430"/>
      <c r="X609" s="430"/>
      <c r="Y609" s="430"/>
      <c r="Z609" s="430"/>
      <c r="AA609" s="430"/>
      <c r="AB609" s="430"/>
      <c r="AC609" s="430"/>
      <c r="AD609" s="430"/>
      <c r="AE609" s="430"/>
      <c r="AF609" s="430"/>
      <c r="AG609" s="430"/>
      <c r="AH609" s="430"/>
      <c r="AI609" s="430"/>
      <c r="AJ609" s="430"/>
      <c r="AK609" s="430"/>
      <c r="AL609" s="430"/>
      <c r="AM609" s="430"/>
      <c r="AN609" s="430"/>
      <c r="AO609" s="430"/>
      <c r="AP609" s="430"/>
      <c r="AQ609" s="430"/>
      <c r="AR609" s="430"/>
      <c r="AS609" s="430"/>
      <c r="AT609" s="430"/>
      <c r="AU609" s="430"/>
      <c r="AV609" s="430"/>
      <c r="AW609" s="430"/>
      <c r="AX609" s="430"/>
      <c r="AY609" s="430"/>
      <c r="AZ609" s="430"/>
      <c r="BA609" s="430"/>
      <c r="BB609" s="430"/>
    </row>
    <row collapsed="false" customFormat="false" customHeight="true" hidden="false" ht="27.75" outlineLevel="0" r="610">
      <c r="A610" s="540" t="s">
        <v>718</v>
      </c>
      <c r="B610" s="540"/>
      <c r="C610" s="540"/>
      <c r="D610" s="540"/>
      <c r="E610" s="540"/>
      <c r="F610" s="540"/>
      <c r="G610" s="540"/>
      <c r="H610" s="540"/>
      <c r="I610" s="540"/>
      <c r="J610" s="540"/>
      <c r="K610" s="540"/>
      <c r="L610" s="540"/>
      <c r="M610" s="540"/>
      <c r="N610" s="540"/>
      <c r="O610" s="540"/>
      <c r="P610" s="547"/>
      <c r="Q610" s="547"/>
      <c r="R610" s="547"/>
      <c r="S610" s="547"/>
      <c r="T610" s="547"/>
      <c r="U610" s="547"/>
      <c r="V610" s="547"/>
      <c r="W610" s="547"/>
      <c r="X610" s="433"/>
      <c r="Y610" s="433"/>
      <c r="Z610" s="433"/>
      <c r="AA610" s="433"/>
      <c r="AB610" s="433"/>
      <c r="AC610" s="433"/>
      <c r="AD610" s="433"/>
      <c r="AE610" s="433"/>
      <c r="AF610" s="433"/>
      <c r="AG610" s="433"/>
      <c r="AH610" s="433"/>
      <c r="AI610" s="433"/>
      <c r="AJ610" s="433"/>
      <c r="AK610" s="433"/>
      <c r="AL610" s="433"/>
      <c r="AM610" s="433"/>
      <c r="AN610" s="433"/>
      <c r="AO610" s="433"/>
      <c r="AP610" s="433"/>
      <c r="AQ610" s="433"/>
      <c r="AR610" s="433"/>
      <c r="AS610" s="433"/>
      <c r="AT610" s="433"/>
      <c r="AU610" s="433"/>
      <c r="AV610" s="433"/>
      <c r="AW610" s="433"/>
      <c r="AX610" s="433"/>
      <c r="AY610" s="433"/>
      <c r="AZ610" s="433"/>
      <c r="BA610" s="433"/>
      <c r="BB610" s="433"/>
    </row>
    <row collapsed="false" customFormat="false" customHeight="true" hidden="false" ht="27" outlineLevel="0" r="611">
      <c r="A611" s="540" t="s">
        <v>703</v>
      </c>
      <c r="B611" s="540"/>
      <c r="C611" s="540"/>
      <c r="D611" s="540"/>
      <c r="E611" s="540"/>
      <c r="F611" s="540"/>
      <c r="G611" s="540"/>
      <c r="H611" s="540"/>
      <c r="I611" s="540"/>
      <c r="J611" s="540"/>
      <c r="K611" s="540"/>
      <c r="L611" s="540"/>
      <c r="M611" s="540"/>
      <c r="N611" s="540"/>
      <c r="O611" s="540"/>
      <c r="P611" s="547"/>
      <c r="Q611" s="547"/>
      <c r="R611" s="547"/>
      <c r="S611" s="547"/>
      <c r="T611" s="547"/>
      <c r="U611" s="547"/>
      <c r="V611" s="547"/>
      <c r="W611" s="547"/>
      <c r="X611" s="433"/>
      <c r="Y611" s="433"/>
      <c r="Z611" s="433"/>
      <c r="AA611" s="433"/>
      <c r="AB611" s="433"/>
      <c r="AC611" s="433"/>
      <c r="AD611" s="433"/>
      <c r="AE611" s="433"/>
      <c r="AF611" s="433"/>
      <c r="AG611" s="433"/>
      <c r="AH611" s="433"/>
      <c r="AI611" s="433"/>
      <c r="AJ611" s="433"/>
      <c r="AK611" s="433"/>
      <c r="AL611" s="433"/>
      <c r="AM611" s="433"/>
      <c r="AN611" s="433"/>
      <c r="AO611" s="433"/>
      <c r="AP611" s="433"/>
      <c r="AQ611" s="433"/>
      <c r="AR611" s="433"/>
      <c r="AS611" s="433"/>
      <c r="AT611" s="433"/>
      <c r="AU611" s="433"/>
      <c r="AV611" s="433"/>
      <c r="AW611" s="433"/>
      <c r="AX611" s="433"/>
      <c r="AY611" s="433"/>
      <c r="AZ611" s="433"/>
      <c r="BA611" s="433"/>
      <c r="BB611" s="433"/>
    </row>
    <row collapsed="false" customFormat="false" customHeight="true" hidden="false" ht="11.45" outlineLevel="0" r="612">
      <c r="A612" s="429" t="s">
        <v>719</v>
      </c>
      <c r="B612" s="430"/>
      <c r="C612" s="430"/>
      <c r="D612" s="430"/>
      <c r="E612" s="430"/>
      <c r="F612" s="430"/>
      <c r="G612" s="430"/>
      <c r="H612" s="430"/>
      <c r="I612" s="430"/>
      <c r="J612" s="430"/>
      <c r="K612" s="430"/>
      <c r="L612" s="430"/>
      <c r="M612" s="430"/>
      <c r="N612" s="430"/>
      <c r="O612" s="431"/>
      <c r="P612" s="547"/>
      <c r="Q612" s="547"/>
      <c r="R612" s="547"/>
      <c r="S612" s="547"/>
      <c r="T612" s="547"/>
      <c r="U612" s="547"/>
      <c r="V612" s="547"/>
      <c r="W612" s="547"/>
      <c r="X612" s="433"/>
      <c r="Y612" s="433"/>
      <c r="Z612" s="433"/>
      <c r="AA612" s="433"/>
      <c r="AB612" s="433"/>
      <c r="AC612" s="433"/>
      <c r="AD612" s="433"/>
      <c r="AE612" s="433"/>
      <c r="AF612" s="433"/>
      <c r="AG612" s="433"/>
      <c r="AH612" s="433"/>
      <c r="AI612" s="433"/>
      <c r="AJ612" s="433"/>
      <c r="AK612" s="433"/>
      <c r="AL612" s="433"/>
      <c r="AM612" s="433"/>
      <c r="AN612" s="433"/>
      <c r="AO612" s="433"/>
      <c r="AP612" s="433"/>
      <c r="AQ612" s="433"/>
      <c r="AR612" s="433"/>
      <c r="AS612" s="433"/>
      <c r="AT612" s="433"/>
      <c r="AU612" s="433"/>
      <c r="AV612" s="433"/>
      <c r="AW612" s="433"/>
      <c r="AX612" s="433"/>
      <c r="AY612" s="433"/>
      <c r="AZ612" s="433"/>
      <c r="BA612" s="433"/>
      <c r="BB612" s="433"/>
    </row>
    <row collapsed="false" customFormat="false" customHeight="true" hidden="false" ht="11.45" outlineLevel="0" r="613">
      <c r="A613" s="429" t="s">
        <v>720</v>
      </c>
      <c r="B613" s="430"/>
      <c r="C613" s="430"/>
      <c r="D613" s="430"/>
      <c r="E613" s="430"/>
      <c r="F613" s="430"/>
      <c r="G613" s="430"/>
      <c r="H613" s="430"/>
      <c r="I613" s="430"/>
      <c r="J613" s="430"/>
      <c r="K613" s="430"/>
      <c r="L613" s="430"/>
      <c r="M613" s="430"/>
      <c r="N613" s="430"/>
      <c r="O613" s="431"/>
      <c r="P613" s="565"/>
      <c r="Q613" s="565"/>
      <c r="R613" s="565"/>
      <c r="S613" s="565"/>
      <c r="T613" s="565"/>
      <c r="U613" s="565"/>
      <c r="V613" s="565"/>
      <c r="W613" s="565"/>
      <c r="X613" s="566"/>
      <c r="Y613" s="566"/>
      <c r="Z613" s="566"/>
      <c r="AA613" s="566"/>
      <c r="AB613" s="566"/>
      <c r="AC613" s="566"/>
      <c r="AD613" s="566"/>
      <c r="AE613" s="566"/>
      <c r="AF613" s="566"/>
      <c r="AG613" s="566"/>
      <c r="AH613" s="566"/>
      <c r="AI613" s="566"/>
      <c r="AJ613" s="566"/>
      <c r="AK613" s="566"/>
      <c r="AL613" s="566"/>
      <c r="AM613" s="566"/>
      <c r="AN613" s="566"/>
      <c r="AO613" s="566"/>
      <c r="AP613" s="566"/>
      <c r="AQ613" s="566"/>
      <c r="AR613" s="566"/>
      <c r="AS613" s="566"/>
      <c r="AT613" s="566"/>
      <c r="AU613" s="566"/>
      <c r="AV613" s="566"/>
      <c r="AW613" s="566"/>
      <c r="AX613" s="566"/>
      <c r="AY613" s="566"/>
      <c r="AZ613" s="566"/>
      <c r="BA613" s="566"/>
      <c r="BB613" s="566"/>
    </row>
    <row collapsed="false" customFormat="false" customHeight="true" hidden="false" ht="11.45" outlineLevel="0" r="614">
      <c r="A614" s="540" t="s">
        <v>706</v>
      </c>
      <c r="B614" s="540"/>
      <c r="C614" s="540"/>
      <c r="D614" s="540"/>
      <c r="E614" s="540"/>
      <c r="F614" s="540"/>
      <c r="G614" s="540"/>
      <c r="H614" s="540"/>
      <c r="I614" s="540"/>
      <c r="J614" s="540"/>
      <c r="K614" s="540"/>
      <c r="L614" s="540"/>
      <c r="M614" s="540"/>
      <c r="N614" s="540"/>
      <c r="O614" s="540"/>
      <c r="P614" s="547"/>
      <c r="Q614" s="547"/>
      <c r="R614" s="547"/>
      <c r="S614" s="547"/>
      <c r="T614" s="547"/>
      <c r="U614" s="547"/>
      <c r="V614" s="547"/>
      <c r="W614" s="547"/>
      <c r="X614" s="433"/>
      <c r="Y614" s="433"/>
      <c r="Z614" s="433"/>
      <c r="AA614" s="433"/>
      <c r="AB614" s="433"/>
      <c r="AC614" s="433"/>
      <c r="AD614" s="433"/>
      <c r="AE614" s="433"/>
      <c r="AF614" s="433"/>
      <c r="AG614" s="433"/>
      <c r="AH614" s="433"/>
      <c r="AI614" s="433"/>
      <c r="AJ614" s="433"/>
      <c r="AK614" s="433"/>
      <c r="AL614" s="433"/>
      <c r="AM614" s="433"/>
      <c r="AN614" s="433"/>
      <c r="AO614" s="433"/>
      <c r="AP614" s="433"/>
      <c r="AQ614" s="433"/>
      <c r="AR614" s="433"/>
      <c r="AS614" s="433"/>
      <c r="AT614" s="433"/>
      <c r="AU614" s="433"/>
      <c r="AV614" s="433"/>
      <c r="AW614" s="433"/>
      <c r="AX614" s="433"/>
      <c r="AY614" s="433"/>
      <c r="AZ614" s="433"/>
      <c r="BA614" s="433"/>
      <c r="BB614" s="433"/>
    </row>
    <row collapsed="false" customFormat="false" customHeight="true" hidden="false" ht="17.25" outlineLevel="0" r="615">
      <c r="A615" s="540"/>
      <c r="B615" s="540"/>
      <c r="C615" s="540"/>
      <c r="D615" s="540"/>
      <c r="E615" s="540"/>
      <c r="F615" s="540"/>
      <c r="G615" s="540"/>
      <c r="H615" s="540"/>
      <c r="I615" s="540"/>
      <c r="J615" s="540"/>
      <c r="K615" s="540"/>
      <c r="L615" s="540"/>
      <c r="M615" s="540"/>
      <c r="N615" s="540"/>
      <c r="O615" s="540"/>
      <c r="P615" s="547"/>
      <c r="Q615" s="547"/>
      <c r="R615" s="547"/>
      <c r="S615" s="547"/>
      <c r="T615" s="547"/>
      <c r="U615" s="547"/>
      <c r="V615" s="547"/>
      <c r="W615" s="547"/>
      <c r="X615" s="433"/>
      <c r="Y615" s="433"/>
      <c r="Z615" s="433"/>
      <c r="AA615" s="433"/>
      <c r="AB615" s="433"/>
      <c r="AC615" s="433"/>
      <c r="AD615" s="433"/>
      <c r="AE615" s="433"/>
      <c r="AF615" s="433"/>
      <c r="AG615" s="433"/>
      <c r="AH615" s="433"/>
      <c r="AI615" s="433"/>
      <c r="AJ615" s="433"/>
      <c r="AK615" s="433"/>
      <c r="AL615" s="433"/>
      <c r="AM615" s="433"/>
      <c r="AN615" s="433"/>
      <c r="AO615" s="433"/>
      <c r="AP615" s="433"/>
      <c r="AQ615" s="433"/>
      <c r="AR615" s="433"/>
      <c r="AS615" s="433"/>
      <c r="AT615" s="433"/>
      <c r="AU615" s="433"/>
      <c r="AV615" s="433"/>
      <c r="AW615" s="433"/>
      <c r="AX615" s="433"/>
      <c r="AY615" s="433"/>
      <c r="AZ615" s="433"/>
      <c r="BA615" s="433"/>
      <c r="BB615" s="433"/>
    </row>
    <row collapsed="false" customFormat="false" customHeight="true" hidden="false" ht="14.25" outlineLevel="0" r="616">
      <c r="A616" s="540" t="s">
        <v>708</v>
      </c>
      <c r="B616" s="540"/>
      <c r="C616" s="540"/>
      <c r="D616" s="540"/>
      <c r="E616" s="540"/>
      <c r="F616" s="540"/>
      <c r="G616" s="540"/>
      <c r="H616" s="540"/>
      <c r="I616" s="540"/>
      <c r="J616" s="540"/>
      <c r="K616" s="540"/>
      <c r="L616" s="540"/>
      <c r="M616" s="540"/>
      <c r="N616" s="540"/>
      <c r="O616" s="540"/>
      <c r="P616" s="547"/>
      <c r="Q616" s="547"/>
      <c r="R616" s="547"/>
      <c r="S616" s="547"/>
      <c r="T616" s="547"/>
      <c r="U616" s="547"/>
      <c r="V616" s="547"/>
      <c r="W616" s="547"/>
      <c r="X616" s="433"/>
      <c r="Y616" s="433"/>
      <c r="Z616" s="433"/>
      <c r="AA616" s="433"/>
      <c r="AB616" s="433"/>
      <c r="AC616" s="433"/>
      <c r="AD616" s="433"/>
      <c r="AE616" s="433"/>
      <c r="AF616" s="433"/>
      <c r="AG616" s="433"/>
      <c r="AH616" s="433"/>
      <c r="AI616" s="433"/>
      <c r="AJ616" s="433"/>
      <c r="AK616" s="433"/>
      <c r="AL616" s="433"/>
      <c r="AM616" s="433"/>
      <c r="AN616" s="433"/>
      <c r="AO616" s="433"/>
      <c r="AP616" s="433"/>
      <c r="AQ616" s="433"/>
      <c r="AR616" s="433"/>
      <c r="AS616" s="433"/>
      <c r="AT616" s="433"/>
      <c r="AU616" s="433"/>
      <c r="AV616" s="433"/>
      <c r="AW616" s="433"/>
      <c r="AX616" s="433"/>
      <c r="AY616" s="433"/>
      <c r="AZ616" s="433"/>
      <c r="BA616" s="433"/>
      <c r="BB616" s="433"/>
    </row>
    <row collapsed="false" customFormat="false" customHeight="true" hidden="false" ht="11.45" outlineLevel="0" r="617">
      <c r="A617" s="540" t="s">
        <v>709</v>
      </c>
      <c r="B617" s="540"/>
      <c r="C617" s="540"/>
      <c r="D617" s="540"/>
      <c r="E617" s="540"/>
      <c r="F617" s="540"/>
      <c r="G617" s="540"/>
      <c r="H617" s="540"/>
      <c r="I617" s="540"/>
      <c r="J617" s="540"/>
      <c r="K617" s="540"/>
      <c r="L617" s="540"/>
      <c r="M617" s="540"/>
      <c r="N617" s="540"/>
      <c r="O617" s="540"/>
      <c r="P617" s="547"/>
      <c r="Q617" s="547"/>
      <c r="R617" s="547"/>
      <c r="S617" s="547"/>
      <c r="T617" s="547"/>
      <c r="U617" s="547"/>
      <c r="V617" s="547"/>
      <c r="W617" s="547"/>
      <c r="X617" s="433"/>
      <c r="Y617" s="433"/>
      <c r="Z617" s="433"/>
      <c r="AA617" s="433"/>
      <c r="AB617" s="433"/>
      <c r="AC617" s="433"/>
      <c r="AD617" s="433"/>
      <c r="AE617" s="433"/>
      <c r="AF617" s="433"/>
      <c r="AG617" s="433"/>
      <c r="AH617" s="433"/>
      <c r="AI617" s="433"/>
      <c r="AJ617" s="433"/>
      <c r="AK617" s="433"/>
      <c r="AL617" s="433"/>
      <c r="AM617" s="433"/>
      <c r="AN617" s="433"/>
      <c r="AO617" s="433"/>
      <c r="AP617" s="433"/>
      <c r="AQ617" s="433"/>
      <c r="AR617" s="433"/>
      <c r="AS617" s="433"/>
      <c r="AT617" s="433"/>
      <c r="AU617" s="433"/>
      <c r="AV617" s="433"/>
      <c r="AW617" s="433"/>
      <c r="AX617" s="433"/>
      <c r="AY617" s="433"/>
      <c r="AZ617" s="433"/>
      <c r="BA617" s="433"/>
      <c r="BB617" s="433"/>
    </row>
    <row collapsed="false" customFormat="false" customHeight="true" hidden="false" ht="11.45" outlineLevel="0" r="618">
      <c r="A618" s="540" t="s">
        <v>710</v>
      </c>
      <c r="B618" s="540"/>
      <c r="C618" s="540"/>
      <c r="D618" s="540"/>
      <c r="E618" s="540"/>
      <c r="F618" s="540"/>
      <c r="G618" s="540"/>
      <c r="H618" s="540"/>
      <c r="I618" s="540"/>
      <c r="J618" s="540"/>
      <c r="K618" s="540"/>
      <c r="L618" s="540"/>
      <c r="M618" s="540"/>
      <c r="N618" s="540"/>
      <c r="O618" s="540"/>
      <c r="P618" s="547"/>
      <c r="Q618" s="547"/>
      <c r="R618" s="547"/>
      <c r="S618" s="547"/>
      <c r="T618" s="547"/>
      <c r="U618" s="547"/>
      <c r="V618" s="547"/>
      <c r="W618" s="547"/>
      <c r="X618" s="433"/>
      <c r="Y618" s="433"/>
      <c r="Z618" s="433"/>
      <c r="AA618" s="433"/>
      <c r="AB618" s="433"/>
      <c r="AC618" s="433"/>
      <c r="AD618" s="433"/>
      <c r="AE618" s="433"/>
      <c r="AF618" s="433"/>
      <c r="AG618" s="433"/>
      <c r="AH618" s="433"/>
      <c r="AI618" s="433"/>
      <c r="AJ618" s="433"/>
      <c r="AK618" s="433"/>
      <c r="AL618" s="433"/>
      <c r="AM618" s="433"/>
      <c r="AN618" s="433"/>
      <c r="AO618" s="433"/>
      <c r="AP618" s="433"/>
      <c r="AQ618" s="433"/>
      <c r="AR618" s="433"/>
      <c r="AS618" s="433"/>
      <c r="AT618" s="433"/>
      <c r="AU618" s="433"/>
      <c r="AV618" s="433"/>
      <c r="AW618" s="433"/>
      <c r="AX618" s="433"/>
      <c r="AY618" s="433"/>
      <c r="AZ618" s="433"/>
      <c r="BA618" s="433"/>
      <c r="BB618" s="433"/>
    </row>
    <row collapsed="false" customFormat="false" customHeight="true" hidden="false" ht="11.45" outlineLevel="0" r="619">
      <c r="A619" s="567" t="s">
        <v>721</v>
      </c>
      <c r="B619" s="567"/>
      <c r="C619" s="567"/>
      <c r="D619" s="567"/>
      <c r="E619" s="567"/>
      <c r="F619" s="567"/>
      <c r="G619" s="567"/>
      <c r="H619" s="567"/>
      <c r="I619" s="567"/>
      <c r="J619" s="567"/>
      <c r="K619" s="567"/>
      <c r="L619" s="567"/>
      <c r="M619" s="567"/>
      <c r="N619" s="567"/>
      <c r="O619" s="567"/>
      <c r="P619" s="565"/>
      <c r="Q619" s="565"/>
      <c r="R619" s="565"/>
      <c r="S619" s="565"/>
      <c r="T619" s="565"/>
      <c r="U619" s="565"/>
      <c r="V619" s="565"/>
      <c r="W619" s="565"/>
      <c r="X619" s="566"/>
      <c r="Y619" s="566"/>
      <c r="Z619" s="566"/>
      <c r="AA619" s="566"/>
      <c r="AB619" s="566"/>
      <c r="AC619" s="566"/>
      <c r="AD619" s="566"/>
      <c r="AE619" s="566"/>
      <c r="AF619" s="566"/>
      <c r="AG619" s="566"/>
      <c r="AH619" s="566"/>
      <c r="AI619" s="566"/>
      <c r="AJ619" s="566"/>
      <c r="AK619" s="566"/>
      <c r="AL619" s="566"/>
      <c r="AM619" s="566"/>
      <c r="AN619" s="566"/>
      <c r="AO619" s="566"/>
      <c r="AP619" s="566"/>
      <c r="AQ619" s="566"/>
      <c r="AR619" s="566"/>
      <c r="AS619" s="566"/>
      <c r="AT619" s="566"/>
      <c r="AU619" s="566"/>
      <c r="AV619" s="566"/>
      <c r="AW619" s="566"/>
      <c r="AX619" s="566"/>
      <c r="AY619" s="566"/>
      <c r="AZ619" s="566"/>
      <c r="BA619" s="566"/>
      <c r="BB619" s="566"/>
    </row>
    <row collapsed="false" customFormat="false" customHeight="true" hidden="false" ht="11.45" outlineLevel="0" r="620">
      <c r="A620" s="568" t="s">
        <v>722</v>
      </c>
      <c r="B620" s="568"/>
      <c r="C620" s="568"/>
      <c r="D620" s="568"/>
      <c r="E620" s="568"/>
      <c r="F620" s="568"/>
      <c r="G620" s="568"/>
      <c r="H620" s="568"/>
      <c r="I620" s="568"/>
      <c r="J620" s="568"/>
      <c r="K620" s="568"/>
      <c r="L620" s="568"/>
      <c r="M620" s="568"/>
      <c r="N620" s="568"/>
      <c r="O620" s="568"/>
      <c r="P620" s="433"/>
      <c r="Q620" s="433"/>
      <c r="R620" s="433"/>
      <c r="S620" s="433"/>
      <c r="T620" s="433"/>
      <c r="U620" s="433"/>
      <c r="V620" s="433"/>
      <c r="W620" s="433"/>
      <c r="X620" s="433"/>
      <c r="Y620" s="433"/>
      <c r="Z620" s="433"/>
      <c r="AA620" s="433"/>
      <c r="AB620" s="433"/>
      <c r="AC620" s="433"/>
      <c r="AD620" s="433"/>
      <c r="AE620" s="433"/>
      <c r="AF620" s="433"/>
      <c r="AG620" s="433"/>
      <c r="AH620" s="433"/>
      <c r="AI620" s="433"/>
      <c r="AJ620" s="433"/>
      <c r="AK620" s="433"/>
      <c r="AL620" s="433"/>
      <c r="AM620" s="433"/>
      <c r="AN620" s="433"/>
      <c r="AO620" s="433"/>
      <c r="AP620" s="433"/>
      <c r="AQ620" s="433"/>
      <c r="AR620" s="433"/>
      <c r="AS620" s="433"/>
      <c r="AT620" s="433"/>
      <c r="AU620" s="433"/>
      <c r="AV620" s="433"/>
      <c r="AW620" s="433"/>
      <c r="AX620" s="433"/>
      <c r="AY620" s="433"/>
      <c r="AZ620" s="433"/>
      <c r="BA620" s="433"/>
      <c r="BB620" s="433"/>
    </row>
    <row collapsed="false" customFormat="true" customHeight="true" hidden="false" ht="11.45" outlineLevel="0" r="621" s="408">
      <c r="A621" s="414" t="s">
        <v>723</v>
      </c>
      <c r="B621" s="439"/>
      <c r="C621" s="439"/>
      <c r="D621" s="439"/>
      <c r="E621" s="439"/>
      <c r="F621" s="439"/>
      <c r="G621" s="439"/>
      <c r="H621" s="439"/>
      <c r="I621" s="439"/>
      <c r="J621" s="439"/>
      <c r="K621" s="439"/>
      <c r="L621" s="439"/>
      <c r="M621" s="439"/>
      <c r="N621" s="439"/>
      <c r="O621" s="439"/>
      <c r="P621" s="569"/>
      <c r="Q621" s="569"/>
      <c r="R621" s="569"/>
      <c r="S621" s="569"/>
      <c r="T621" s="569"/>
      <c r="U621" s="569"/>
      <c r="V621" s="569"/>
      <c r="W621" s="569"/>
      <c r="X621" s="570"/>
      <c r="Y621" s="570"/>
      <c r="Z621" s="570"/>
      <c r="AA621" s="570"/>
      <c r="AB621" s="570"/>
      <c r="AC621" s="570"/>
      <c r="AD621" s="570"/>
      <c r="AE621" s="570"/>
      <c r="AF621" s="570"/>
      <c r="AG621" s="570"/>
      <c r="AH621" s="570"/>
      <c r="AI621" s="570"/>
      <c r="AJ621" s="570"/>
      <c r="AK621" s="570"/>
      <c r="AL621" s="570"/>
      <c r="AM621" s="570"/>
      <c r="AN621" s="570"/>
      <c r="AO621" s="570"/>
      <c r="AP621" s="570"/>
      <c r="AQ621" s="570"/>
      <c r="AR621" s="570"/>
      <c r="AS621" s="570"/>
      <c r="AT621" s="570"/>
      <c r="AU621" s="570"/>
      <c r="AV621" s="570"/>
      <c r="AW621" s="570"/>
      <c r="AX621" s="570"/>
      <c r="AY621" s="570"/>
      <c r="AZ621" s="570"/>
      <c r="BA621" s="570"/>
      <c r="BB621" s="570"/>
    </row>
    <row collapsed="false" customFormat="false" customHeight="true" hidden="false" ht="23.25" outlineLevel="0" r="622">
      <c r="A622" s="559" t="s">
        <v>718</v>
      </c>
      <c r="B622" s="559"/>
      <c r="C622" s="559"/>
      <c r="D622" s="559"/>
      <c r="E622" s="559"/>
      <c r="F622" s="559"/>
      <c r="G622" s="559"/>
      <c r="H622" s="559"/>
      <c r="I622" s="559"/>
      <c r="J622" s="559"/>
      <c r="K622" s="559"/>
      <c r="L622" s="559"/>
      <c r="M622" s="559"/>
      <c r="N622" s="559"/>
      <c r="O622" s="559"/>
      <c r="P622" s="433"/>
      <c r="Q622" s="433"/>
      <c r="R622" s="433"/>
      <c r="S622" s="433"/>
      <c r="T622" s="433"/>
      <c r="U622" s="433"/>
      <c r="V622" s="433"/>
      <c r="W622" s="433"/>
      <c r="X622" s="433"/>
      <c r="Y622" s="433"/>
      <c r="Z622" s="433"/>
      <c r="AA622" s="433"/>
      <c r="AB622" s="433"/>
      <c r="AC622" s="433"/>
      <c r="AD622" s="433"/>
      <c r="AE622" s="433"/>
      <c r="AF622" s="433"/>
      <c r="AG622" s="433"/>
      <c r="AH622" s="433"/>
      <c r="AI622" s="433"/>
      <c r="AJ622" s="433"/>
      <c r="AK622" s="433"/>
      <c r="AL622" s="433"/>
      <c r="AM622" s="433"/>
      <c r="AN622" s="433"/>
      <c r="AO622" s="433"/>
      <c r="AP622" s="433"/>
      <c r="AQ622" s="433"/>
      <c r="AR622" s="433"/>
      <c r="AS622" s="433"/>
      <c r="AT622" s="433"/>
      <c r="AU622" s="433"/>
      <c r="AV622" s="433"/>
      <c r="AW622" s="433"/>
      <c r="AX622" s="433"/>
      <c r="AY622" s="433"/>
      <c r="AZ622" s="433"/>
      <c r="BA622" s="433"/>
      <c r="BB622" s="433"/>
    </row>
    <row collapsed="false" customFormat="false" customHeight="true" hidden="false" ht="23.25" outlineLevel="0" r="623">
      <c r="A623" s="559" t="s">
        <v>703</v>
      </c>
      <c r="B623" s="559"/>
      <c r="C623" s="559"/>
      <c r="D623" s="559"/>
      <c r="E623" s="559"/>
      <c r="F623" s="559"/>
      <c r="G623" s="559"/>
      <c r="H623" s="559"/>
      <c r="I623" s="559"/>
      <c r="J623" s="559"/>
      <c r="K623" s="559"/>
      <c r="L623" s="559"/>
      <c r="M623" s="559"/>
      <c r="N623" s="559"/>
      <c r="O623" s="559"/>
      <c r="P623" s="433"/>
      <c r="Q623" s="433"/>
      <c r="R623" s="433"/>
      <c r="S623" s="433"/>
      <c r="T623" s="433"/>
      <c r="U623" s="433"/>
      <c r="V623" s="433"/>
      <c r="W623" s="433"/>
      <c r="X623" s="433"/>
      <c r="Y623" s="433"/>
      <c r="Z623" s="433"/>
      <c r="AA623" s="433"/>
      <c r="AB623" s="433"/>
      <c r="AC623" s="433"/>
      <c r="AD623" s="433"/>
      <c r="AE623" s="433"/>
      <c r="AF623" s="433"/>
      <c r="AG623" s="433"/>
      <c r="AH623" s="433"/>
      <c r="AI623" s="433"/>
      <c r="AJ623" s="433"/>
      <c r="AK623" s="433"/>
      <c r="AL623" s="433"/>
      <c r="AM623" s="433"/>
      <c r="AN623" s="433"/>
      <c r="AO623" s="433"/>
      <c r="AP623" s="433"/>
      <c r="AQ623" s="433"/>
      <c r="AR623" s="433"/>
      <c r="AS623" s="433"/>
      <c r="AT623" s="433"/>
      <c r="AU623" s="433"/>
      <c r="AV623" s="433"/>
      <c r="AW623" s="433"/>
      <c r="AX623" s="433"/>
      <c r="AY623" s="433"/>
      <c r="AZ623" s="433"/>
      <c r="BA623" s="433"/>
      <c r="BB623" s="433"/>
    </row>
    <row collapsed="false" customFormat="false" customHeight="true" hidden="false" ht="13.5" outlineLevel="0" r="624">
      <c r="A624" s="559" t="s">
        <v>705</v>
      </c>
      <c r="B624" s="559"/>
      <c r="C624" s="559"/>
      <c r="D624" s="559"/>
      <c r="E624" s="559"/>
      <c r="F624" s="559"/>
      <c r="G624" s="559"/>
      <c r="H624" s="559"/>
      <c r="I624" s="559"/>
      <c r="J624" s="559"/>
      <c r="K624" s="559"/>
      <c r="L624" s="559"/>
      <c r="M624" s="559"/>
      <c r="N624" s="559"/>
      <c r="O624" s="559"/>
      <c r="P624" s="433" t="n">
        <v>98739</v>
      </c>
      <c r="Q624" s="433"/>
      <c r="R624" s="433"/>
      <c r="S624" s="433"/>
      <c r="T624" s="433"/>
      <c r="U624" s="433"/>
      <c r="V624" s="433"/>
      <c r="W624" s="433"/>
      <c r="X624" s="433"/>
      <c r="Y624" s="433"/>
      <c r="Z624" s="433"/>
      <c r="AA624" s="433"/>
      <c r="AB624" s="433"/>
      <c r="AC624" s="433"/>
      <c r="AD624" s="433"/>
      <c r="AE624" s="433"/>
      <c r="AF624" s="433"/>
      <c r="AG624" s="433"/>
      <c r="AH624" s="433"/>
      <c r="AI624" s="433" t="n">
        <v>98739</v>
      </c>
      <c r="AJ624" s="433"/>
      <c r="AK624" s="433"/>
      <c r="AL624" s="433"/>
      <c r="AM624" s="433"/>
      <c r="AN624" s="433"/>
      <c r="AO624" s="433"/>
      <c r="AP624" s="433"/>
      <c r="AQ624" s="433"/>
      <c r="AR624" s="433"/>
      <c r="AS624" s="433"/>
      <c r="AT624" s="433"/>
      <c r="AU624" s="433"/>
      <c r="AV624" s="433"/>
      <c r="AW624" s="433"/>
      <c r="AX624" s="433"/>
      <c r="AY624" s="433"/>
      <c r="AZ624" s="433"/>
      <c r="BA624" s="433"/>
      <c r="BB624" s="433"/>
    </row>
    <row collapsed="false" customFormat="false" customHeight="true" hidden="false" ht="11.45" outlineLevel="0" r="625">
      <c r="A625" s="559" t="s">
        <v>720</v>
      </c>
      <c r="B625" s="559"/>
      <c r="C625" s="559"/>
      <c r="D625" s="559"/>
      <c r="E625" s="559"/>
      <c r="F625" s="559"/>
      <c r="G625" s="559"/>
      <c r="H625" s="559"/>
      <c r="I625" s="559"/>
      <c r="J625" s="559"/>
      <c r="K625" s="559"/>
      <c r="L625" s="559"/>
      <c r="M625" s="559"/>
      <c r="N625" s="559"/>
      <c r="O625" s="559"/>
      <c r="P625" s="433"/>
      <c r="Q625" s="433"/>
      <c r="R625" s="433"/>
      <c r="S625" s="433"/>
      <c r="T625" s="433"/>
      <c r="U625" s="433"/>
      <c r="V625" s="433"/>
      <c r="W625" s="433"/>
      <c r="X625" s="433"/>
      <c r="Y625" s="433"/>
      <c r="Z625" s="433"/>
      <c r="AA625" s="433"/>
      <c r="AB625" s="433"/>
      <c r="AC625" s="433"/>
      <c r="AD625" s="433"/>
      <c r="AE625" s="433"/>
      <c r="AF625" s="433"/>
      <c r="AG625" s="433"/>
      <c r="AH625" s="433"/>
      <c r="AI625" s="433"/>
      <c r="AJ625" s="433"/>
      <c r="AK625" s="433"/>
      <c r="AL625" s="433"/>
      <c r="AM625" s="433"/>
      <c r="AN625" s="433"/>
      <c r="AO625" s="433"/>
      <c r="AP625" s="433"/>
      <c r="AQ625" s="433"/>
      <c r="AR625" s="433"/>
      <c r="AS625" s="433"/>
      <c r="AT625" s="433"/>
      <c r="AU625" s="433"/>
      <c r="AV625" s="433"/>
      <c r="AW625" s="433"/>
      <c r="AX625" s="433"/>
      <c r="AY625" s="433"/>
      <c r="AZ625" s="433"/>
      <c r="BA625" s="433"/>
      <c r="BB625" s="433"/>
    </row>
    <row collapsed="false" customFormat="true" customHeight="true" hidden="false" ht="11.45" outlineLevel="0" r="626" s="425">
      <c r="A626" s="559" t="s">
        <v>724</v>
      </c>
      <c r="B626" s="559"/>
      <c r="C626" s="559"/>
      <c r="D626" s="559"/>
      <c r="E626" s="559"/>
      <c r="F626" s="559"/>
      <c r="G626" s="559"/>
      <c r="H626" s="559"/>
      <c r="I626" s="559"/>
      <c r="J626" s="559"/>
      <c r="K626" s="559"/>
      <c r="L626" s="559"/>
      <c r="M626" s="559"/>
      <c r="N626" s="559"/>
      <c r="O626" s="559"/>
      <c r="P626" s="433"/>
      <c r="Q626" s="433"/>
      <c r="R626" s="433"/>
      <c r="S626" s="433"/>
      <c r="T626" s="433"/>
      <c r="U626" s="433"/>
      <c r="V626" s="433"/>
      <c r="W626" s="433"/>
      <c r="X626" s="433"/>
      <c r="Y626" s="433"/>
      <c r="Z626" s="433"/>
      <c r="AA626" s="433"/>
      <c r="AB626" s="433"/>
      <c r="AC626" s="433"/>
      <c r="AD626" s="433"/>
      <c r="AE626" s="433"/>
      <c r="AF626" s="433"/>
      <c r="AG626" s="433"/>
      <c r="AH626" s="433"/>
      <c r="AI626" s="433"/>
      <c r="AJ626" s="433"/>
      <c r="AK626" s="433"/>
      <c r="AL626" s="433"/>
      <c r="AM626" s="433"/>
      <c r="AN626" s="433"/>
      <c r="AO626" s="433"/>
      <c r="AP626" s="433"/>
      <c r="AQ626" s="433"/>
      <c r="AR626" s="433"/>
      <c r="AS626" s="433"/>
      <c r="AT626" s="433"/>
      <c r="AU626" s="433"/>
      <c r="AV626" s="433"/>
      <c r="AW626" s="433"/>
      <c r="AX626" s="433"/>
      <c r="AY626" s="433"/>
      <c r="AZ626" s="433"/>
      <c r="BA626" s="433"/>
      <c r="BB626" s="433"/>
    </row>
    <row collapsed="false" customFormat="true" customHeight="true" hidden="false" ht="11.45" outlineLevel="0" r="627" s="425">
      <c r="A627" s="559" t="s">
        <v>725</v>
      </c>
      <c r="B627" s="559"/>
      <c r="C627" s="559"/>
      <c r="D627" s="559"/>
      <c r="E627" s="559"/>
      <c r="F627" s="559"/>
      <c r="G627" s="559"/>
      <c r="H627" s="559"/>
      <c r="I627" s="559"/>
      <c r="J627" s="559"/>
      <c r="K627" s="559"/>
      <c r="L627" s="559"/>
      <c r="M627" s="559"/>
      <c r="N627" s="559"/>
      <c r="O627" s="559"/>
      <c r="P627" s="433"/>
      <c r="Q627" s="433"/>
      <c r="R627" s="433"/>
      <c r="S627" s="433"/>
      <c r="T627" s="433"/>
      <c r="U627" s="433"/>
      <c r="V627" s="433"/>
      <c r="W627" s="433"/>
      <c r="X627" s="433"/>
      <c r="Y627" s="433"/>
      <c r="Z627" s="433"/>
      <c r="AA627" s="433"/>
      <c r="AB627" s="433"/>
      <c r="AC627" s="433"/>
      <c r="AD627" s="433"/>
      <c r="AE627" s="433"/>
      <c r="AF627" s="433"/>
      <c r="AG627" s="433"/>
      <c r="AH627" s="433"/>
      <c r="AI627" s="433"/>
      <c r="AJ627" s="433"/>
      <c r="AK627" s="433"/>
      <c r="AL627" s="433"/>
      <c r="AM627" s="433"/>
      <c r="AN627" s="433"/>
      <c r="AO627" s="433"/>
      <c r="AP627" s="433"/>
      <c r="AQ627" s="433"/>
      <c r="AR627" s="433"/>
      <c r="AS627" s="433"/>
      <c r="AT627" s="433"/>
      <c r="AU627" s="433"/>
      <c r="AV627" s="433"/>
      <c r="AW627" s="433"/>
      <c r="AX627" s="433"/>
      <c r="AY627" s="433"/>
      <c r="AZ627" s="433"/>
      <c r="BA627" s="433"/>
      <c r="BB627" s="433"/>
    </row>
    <row collapsed="false" customFormat="true" customHeight="true" hidden="false" ht="11.45" outlineLevel="0" r="628" s="414">
      <c r="A628" s="408" t="s">
        <v>50</v>
      </c>
      <c r="B628" s="89"/>
      <c r="C628" s="89"/>
      <c r="D628" s="89"/>
      <c r="E628" s="89"/>
      <c r="F628" s="89"/>
      <c r="G628" s="89"/>
      <c r="H628" s="89"/>
      <c r="I628" s="89"/>
      <c r="J628" s="89"/>
      <c r="K628" s="89"/>
      <c r="L628" s="89"/>
      <c r="M628" s="89"/>
      <c r="N628" s="89"/>
      <c r="O628" s="89"/>
      <c r="P628" s="89"/>
      <c r="Q628" s="89"/>
      <c r="R628" s="89"/>
      <c r="S628" s="89"/>
      <c r="T628" s="89"/>
      <c r="U628" s="89"/>
      <c r="V628" s="89"/>
      <c r="W628" s="89"/>
      <c r="X628" s="89"/>
      <c r="Y628" s="89"/>
      <c r="Z628" s="89"/>
      <c r="AA628" s="89"/>
      <c r="AB628" s="89"/>
      <c r="AC628" s="89"/>
      <c r="AD628" s="89"/>
      <c r="AE628" s="89"/>
      <c r="AF628" s="89"/>
      <c r="AG628" s="89"/>
      <c r="AH628" s="89"/>
      <c r="AI628" s="89"/>
      <c r="AJ628" s="89"/>
      <c r="AK628" s="89"/>
      <c r="AL628" s="89"/>
      <c r="AM628" s="89"/>
      <c r="AN628" s="89"/>
      <c r="AO628" s="89"/>
      <c r="AP628" s="89"/>
      <c r="AQ628" s="89"/>
      <c r="AR628" s="89"/>
      <c r="AS628" s="89"/>
      <c r="AT628" s="89"/>
      <c r="AU628" s="89"/>
      <c r="AV628" s="89"/>
      <c r="AW628" s="89"/>
      <c r="AX628" s="89"/>
      <c r="AY628" s="89"/>
      <c r="AZ628" s="89"/>
      <c r="BA628" s="89"/>
      <c r="BB628" s="89"/>
    </row>
    <row collapsed="false" customFormat="false" customHeight="true" hidden="false" ht="12.6" outlineLevel="0" r="629">
      <c r="A629" s="408" t="s">
        <v>420</v>
      </c>
      <c r="B629" s="409"/>
      <c r="C629" s="410" t="str">
        <f aca="false">$C$2</f>
        <v>Agro-eko Lovinobaňa, s.r.o.</v>
      </c>
      <c r="D629" s="410"/>
      <c r="E629" s="410"/>
      <c r="F629" s="410"/>
      <c r="G629" s="410"/>
      <c r="H629" s="410"/>
      <c r="I629" s="410"/>
      <c r="J629" s="410"/>
      <c r="K629" s="410"/>
      <c r="L629" s="410"/>
      <c r="M629" s="410"/>
      <c r="N629" s="410"/>
      <c r="O629" s="410"/>
      <c r="P629" s="410"/>
      <c r="Q629" s="410"/>
      <c r="R629" s="410"/>
      <c r="S629" s="410"/>
      <c r="T629" s="410"/>
      <c r="U629" s="410"/>
      <c r="V629" s="410"/>
      <c r="W629" s="410"/>
      <c r="X629" s="410"/>
      <c r="Y629" s="410"/>
      <c r="Z629" s="410"/>
      <c r="AB629" s="89" t="s">
        <v>28</v>
      </c>
      <c r="AD629" s="411" t="n">
        <f aca="false">$AD$2</f>
        <v>43979971</v>
      </c>
      <c r="AE629" s="411"/>
      <c r="AF629" s="411"/>
      <c r="AG629" s="411"/>
      <c r="AH629" s="411"/>
      <c r="AI629" s="411"/>
      <c r="AJ629" s="411"/>
      <c r="AK629" s="411"/>
      <c r="AL629" s="89" t="s">
        <v>29</v>
      </c>
      <c r="AN629" s="412" t="str">
        <f aca="false">$AN$2</f>
        <v>2022534844</v>
      </c>
      <c r="AO629" s="412"/>
      <c r="AP629" s="412"/>
      <c r="AQ629" s="412"/>
      <c r="AR629" s="412"/>
      <c r="AS629" s="412"/>
      <c r="AT629" s="412"/>
      <c r="AU629" s="412"/>
      <c r="AV629" s="412"/>
      <c r="AW629" s="412"/>
      <c r="AX629" s="412"/>
      <c r="AY629" s="412"/>
      <c r="AZ629" s="412"/>
      <c r="BA629" s="412"/>
      <c r="BB629" s="412"/>
    </row>
    <row collapsed="false" customFormat="true" customHeight="true" hidden="false" ht="11.45" outlineLevel="0" r="630" s="425">
      <c r="A630" s="571"/>
      <c r="B630" s="571"/>
      <c r="C630" s="571"/>
      <c r="D630" s="571"/>
      <c r="E630" s="571"/>
      <c r="F630" s="571"/>
      <c r="G630" s="571"/>
      <c r="H630" s="571"/>
      <c r="I630" s="571"/>
      <c r="J630" s="571"/>
      <c r="K630" s="571"/>
      <c r="L630" s="571"/>
      <c r="M630" s="571"/>
      <c r="N630" s="571"/>
      <c r="O630" s="571"/>
      <c r="P630" s="572"/>
      <c r="Q630" s="572"/>
      <c r="R630" s="572"/>
      <c r="S630" s="572"/>
      <c r="T630" s="572"/>
      <c r="U630" s="572"/>
      <c r="V630" s="572"/>
      <c r="W630" s="572"/>
      <c r="X630" s="572"/>
      <c r="Y630" s="572"/>
      <c r="Z630" s="572"/>
      <c r="AA630" s="572"/>
      <c r="AB630" s="572"/>
      <c r="AC630" s="572"/>
      <c r="AD630" s="572"/>
      <c r="AE630" s="572"/>
      <c r="AF630" s="572"/>
      <c r="AG630" s="572"/>
      <c r="AH630" s="572"/>
      <c r="AI630" s="572"/>
      <c r="AJ630" s="572"/>
      <c r="AK630" s="572"/>
      <c r="AL630" s="572"/>
      <c r="AM630" s="572"/>
      <c r="AN630" s="572"/>
      <c r="AO630" s="572"/>
      <c r="AP630" s="572"/>
      <c r="AQ630" s="572"/>
      <c r="AR630" s="572"/>
      <c r="AS630" s="572"/>
      <c r="AT630" s="572"/>
      <c r="AU630" s="572"/>
      <c r="AV630" s="572"/>
      <c r="AW630" s="572"/>
      <c r="AX630" s="572"/>
      <c r="AY630" s="572"/>
      <c r="AZ630" s="572"/>
      <c r="BA630" s="572"/>
      <c r="BB630" s="572"/>
    </row>
    <row collapsed="false" customFormat="true" customHeight="true" hidden="false" ht="24.75" outlineLevel="0" r="631" s="425">
      <c r="A631" s="573" t="s">
        <v>708</v>
      </c>
      <c r="B631" s="573"/>
      <c r="C631" s="573"/>
      <c r="D631" s="573"/>
      <c r="E631" s="573"/>
      <c r="F631" s="573"/>
      <c r="G631" s="573"/>
      <c r="H631" s="573"/>
      <c r="I631" s="573"/>
      <c r="J631" s="573"/>
      <c r="K631" s="573"/>
      <c r="L631" s="573"/>
      <c r="M631" s="573"/>
      <c r="N631" s="573"/>
      <c r="O631" s="573"/>
      <c r="P631" s="433"/>
      <c r="Q631" s="433"/>
      <c r="R631" s="433"/>
      <c r="S631" s="433"/>
      <c r="T631" s="433"/>
      <c r="U631" s="433"/>
      <c r="V631" s="433"/>
      <c r="W631" s="433"/>
      <c r="X631" s="433"/>
      <c r="Y631" s="433"/>
      <c r="Z631" s="433"/>
      <c r="AA631" s="433"/>
      <c r="AB631" s="433"/>
      <c r="AC631" s="433"/>
      <c r="AD631" s="433"/>
      <c r="AE631" s="433"/>
      <c r="AF631" s="433"/>
      <c r="AG631" s="433"/>
      <c r="AH631" s="433"/>
      <c r="AI631" s="433"/>
      <c r="AJ631" s="433"/>
      <c r="AK631" s="433"/>
      <c r="AL631" s="433"/>
      <c r="AM631" s="433"/>
      <c r="AN631" s="433"/>
      <c r="AO631" s="433"/>
      <c r="AP631" s="433"/>
      <c r="AQ631" s="433"/>
      <c r="AR631" s="433"/>
      <c r="AS631" s="433"/>
      <c r="AT631" s="433"/>
      <c r="AU631" s="433"/>
      <c r="AV631" s="433"/>
      <c r="AW631" s="433"/>
      <c r="AX631" s="433"/>
      <c r="AY631" s="433"/>
      <c r="AZ631" s="433"/>
      <c r="BA631" s="433"/>
      <c r="BB631" s="433"/>
    </row>
    <row collapsed="false" customFormat="true" customHeight="true" hidden="false" ht="11.45" outlineLevel="0" r="632" s="425">
      <c r="A632" s="574" t="s">
        <v>726</v>
      </c>
      <c r="B632" s="575"/>
      <c r="C632" s="575"/>
      <c r="D632" s="575"/>
      <c r="E632" s="575"/>
      <c r="F632" s="575"/>
      <c r="G632" s="575"/>
      <c r="H632" s="575"/>
      <c r="I632" s="575"/>
      <c r="J632" s="575"/>
      <c r="K632" s="575"/>
      <c r="L632" s="575"/>
      <c r="M632" s="575"/>
      <c r="N632" s="575"/>
      <c r="O632" s="576"/>
      <c r="P632" s="433"/>
      <c r="Q632" s="433"/>
      <c r="R632" s="433"/>
      <c r="S632" s="433"/>
      <c r="T632" s="433"/>
      <c r="U632" s="433"/>
      <c r="V632" s="433"/>
      <c r="W632" s="433"/>
      <c r="X632" s="433"/>
      <c r="Y632" s="433"/>
      <c r="Z632" s="433"/>
      <c r="AA632" s="433"/>
      <c r="AB632" s="433"/>
      <c r="AC632" s="433"/>
      <c r="AD632" s="433"/>
      <c r="AE632" s="433"/>
      <c r="AF632" s="433"/>
      <c r="AG632" s="433"/>
      <c r="AH632" s="433"/>
      <c r="AI632" s="433"/>
      <c r="AJ632" s="433"/>
      <c r="AK632" s="433"/>
      <c r="AL632" s="433"/>
      <c r="AM632" s="433"/>
      <c r="AN632" s="433"/>
      <c r="AO632" s="433"/>
      <c r="AP632" s="433"/>
      <c r="AQ632" s="433"/>
      <c r="AR632" s="433"/>
      <c r="AS632" s="433"/>
      <c r="AT632" s="433"/>
      <c r="AU632" s="433"/>
      <c r="AV632" s="433"/>
      <c r="AW632" s="433"/>
      <c r="AX632" s="433"/>
      <c r="AY632" s="433"/>
      <c r="AZ632" s="433"/>
      <c r="BA632" s="433"/>
      <c r="BB632" s="433"/>
    </row>
    <row collapsed="false" customFormat="true" customHeight="true" hidden="false" ht="11.45" outlineLevel="0" r="633" s="425">
      <c r="A633" s="574" t="s">
        <v>727</v>
      </c>
      <c r="B633" s="575"/>
      <c r="C633" s="575"/>
      <c r="D633" s="575"/>
      <c r="E633" s="575"/>
      <c r="F633" s="575"/>
      <c r="G633" s="575"/>
      <c r="H633" s="575"/>
      <c r="I633" s="575"/>
      <c r="J633" s="575"/>
      <c r="K633" s="575"/>
      <c r="L633" s="575"/>
      <c r="M633" s="575"/>
      <c r="N633" s="575"/>
      <c r="O633" s="576"/>
      <c r="P633" s="433" t="n">
        <v>3643</v>
      </c>
      <c r="Q633" s="433"/>
      <c r="R633" s="433"/>
      <c r="S633" s="433"/>
      <c r="T633" s="433"/>
      <c r="U633" s="433"/>
      <c r="V633" s="433"/>
      <c r="W633" s="433"/>
      <c r="X633" s="433"/>
      <c r="Y633" s="433"/>
      <c r="Z633" s="433"/>
      <c r="AA633" s="433"/>
      <c r="AB633" s="433"/>
      <c r="AC633" s="433"/>
      <c r="AD633" s="433"/>
      <c r="AE633" s="433"/>
      <c r="AF633" s="433"/>
      <c r="AG633" s="433"/>
      <c r="AH633" s="433"/>
      <c r="AI633" s="433" t="n">
        <v>3643</v>
      </c>
      <c r="AJ633" s="433"/>
      <c r="AK633" s="433"/>
      <c r="AL633" s="433"/>
      <c r="AM633" s="433"/>
      <c r="AN633" s="433"/>
      <c r="AO633" s="433"/>
      <c r="AP633" s="433"/>
      <c r="AQ633" s="433"/>
      <c r="AR633" s="433"/>
      <c r="AS633" s="433"/>
      <c r="AT633" s="433"/>
      <c r="AU633" s="433"/>
      <c r="AV633" s="433"/>
      <c r="AW633" s="433"/>
      <c r="AX633" s="433"/>
      <c r="AY633" s="433"/>
      <c r="AZ633" s="433"/>
      <c r="BA633" s="433"/>
      <c r="BB633" s="433"/>
    </row>
    <row collapsed="false" customFormat="false" customHeight="true" hidden="false" ht="11.45" outlineLevel="0" r="634">
      <c r="A634" s="574" t="s">
        <v>709</v>
      </c>
      <c r="B634" s="574"/>
      <c r="C634" s="575"/>
      <c r="D634" s="575"/>
      <c r="E634" s="575"/>
      <c r="F634" s="575"/>
      <c r="G634" s="575"/>
      <c r="H634" s="575"/>
      <c r="I634" s="575"/>
      <c r="J634" s="575"/>
      <c r="K634" s="575"/>
      <c r="L634" s="575"/>
      <c r="M634" s="575"/>
      <c r="N634" s="575"/>
      <c r="O634" s="576"/>
      <c r="P634" s="433"/>
      <c r="Q634" s="433"/>
      <c r="R634" s="433"/>
      <c r="S634" s="433"/>
      <c r="T634" s="433"/>
      <c r="U634" s="433"/>
      <c r="V634" s="433"/>
      <c r="W634" s="433"/>
      <c r="X634" s="433"/>
      <c r="Y634" s="433"/>
      <c r="Z634" s="433"/>
      <c r="AA634" s="433"/>
      <c r="AB634" s="433"/>
      <c r="AC634" s="433"/>
      <c r="AD634" s="433"/>
      <c r="AE634" s="433"/>
      <c r="AF634" s="433"/>
      <c r="AG634" s="433"/>
      <c r="AH634" s="433"/>
      <c r="AI634" s="433"/>
      <c r="AJ634" s="433"/>
      <c r="AK634" s="433"/>
      <c r="AL634" s="433"/>
      <c r="AM634" s="433"/>
      <c r="AN634" s="433"/>
      <c r="AO634" s="433"/>
      <c r="AP634" s="433"/>
      <c r="AQ634" s="433"/>
      <c r="AR634" s="433"/>
      <c r="AS634" s="433"/>
      <c r="AT634" s="433"/>
      <c r="AU634" s="433"/>
      <c r="AV634" s="433"/>
      <c r="AW634" s="433"/>
      <c r="AX634" s="433"/>
      <c r="AY634" s="433"/>
      <c r="AZ634" s="433"/>
      <c r="BA634" s="433"/>
      <c r="BB634" s="433"/>
    </row>
    <row collapsed="false" customFormat="false" customHeight="true" hidden="false" ht="11.45" outlineLevel="0" r="635">
      <c r="A635" s="574" t="s">
        <v>710</v>
      </c>
      <c r="B635" s="574"/>
      <c r="C635" s="575"/>
      <c r="D635" s="575"/>
      <c r="E635" s="575"/>
      <c r="F635" s="575"/>
      <c r="G635" s="575"/>
      <c r="H635" s="575"/>
      <c r="I635" s="575"/>
      <c r="J635" s="575"/>
      <c r="K635" s="575"/>
      <c r="L635" s="575"/>
      <c r="M635" s="575"/>
      <c r="N635" s="575"/>
      <c r="O635" s="576"/>
      <c r="P635" s="433"/>
      <c r="Q635" s="433"/>
      <c r="R635" s="433"/>
      <c r="S635" s="433"/>
      <c r="T635" s="433"/>
      <c r="U635" s="433"/>
      <c r="V635" s="433"/>
      <c r="W635" s="433"/>
      <c r="X635" s="433"/>
      <c r="Y635" s="433"/>
      <c r="Z635" s="433"/>
      <c r="AA635" s="433"/>
      <c r="AB635" s="433"/>
      <c r="AC635" s="433"/>
      <c r="AD635" s="433"/>
      <c r="AE635" s="433"/>
      <c r="AF635" s="433"/>
      <c r="AG635" s="433"/>
      <c r="AH635" s="433"/>
      <c r="AI635" s="433"/>
      <c r="AJ635" s="433"/>
      <c r="AK635" s="433"/>
      <c r="AL635" s="433"/>
      <c r="AM635" s="433"/>
      <c r="AN635" s="433"/>
      <c r="AO635" s="433"/>
      <c r="AP635" s="433"/>
      <c r="AQ635" s="433"/>
      <c r="AR635" s="433"/>
      <c r="AS635" s="433"/>
      <c r="AT635" s="433"/>
      <c r="AU635" s="433"/>
      <c r="AV635" s="433"/>
      <c r="AW635" s="433"/>
      <c r="AX635" s="433"/>
      <c r="AY635" s="433"/>
      <c r="AZ635" s="433"/>
      <c r="BA635" s="433"/>
      <c r="BB635" s="433"/>
    </row>
    <row collapsed="false" customFormat="false" customHeight="true" hidden="false" ht="11.45" outlineLevel="0" r="636">
      <c r="A636" s="577" t="s">
        <v>728</v>
      </c>
      <c r="B636" s="429"/>
      <c r="C636" s="430"/>
      <c r="D636" s="430"/>
      <c r="E636" s="430"/>
      <c r="F636" s="430"/>
      <c r="G636" s="430"/>
      <c r="H636" s="430"/>
      <c r="I636" s="430"/>
      <c r="J636" s="430"/>
      <c r="K636" s="430"/>
      <c r="L636" s="430"/>
      <c r="M636" s="430"/>
      <c r="N636" s="430"/>
      <c r="O636" s="431"/>
      <c r="P636" s="433" t="n">
        <v>102382</v>
      </c>
      <c r="Q636" s="433"/>
      <c r="R636" s="433"/>
      <c r="S636" s="433"/>
      <c r="T636" s="433"/>
      <c r="U636" s="433"/>
      <c r="V636" s="433"/>
      <c r="W636" s="433"/>
      <c r="X636" s="433"/>
      <c r="Y636" s="433"/>
      <c r="Z636" s="433"/>
      <c r="AA636" s="433"/>
      <c r="AB636" s="433"/>
      <c r="AC636" s="433"/>
      <c r="AD636" s="433"/>
      <c r="AE636" s="433"/>
      <c r="AF636" s="433"/>
      <c r="AG636" s="433"/>
      <c r="AH636" s="433"/>
      <c r="AI636" s="433" t="n">
        <v>102382</v>
      </c>
      <c r="AJ636" s="433"/>
      <c r="AK636" s="433"/>
      <c r="AL636" s="433"/>
      <c r="AM636" s="433"/>
      <c r="AN636" s="433"/>
      <c r="AO636" s="433"/>
      <c r="AP636" s="433"/>
      <c r="AQ636" s="433"/>
      <c r="AR636" s="433"/>
      <c r="AS636" s="433"/>
      <c r="AT636" s="433"/>
      <c r="AU636" s="433"/>
      <c r="AV636" s="433"/>
      <c r="AW636" s="433"/>
      <c r="AX636" s="433"/>
      <c r="AY636" s="433"/>
      <c r="AZ636" s="433"/>
      <c r="BA636" s="433"/>
      <c r="BB636" s="433"/>
    </row>
    <row collapsed="false" customFormat="false" customHeight="true" hidden="false" ht="12.6" outlineLevel="0" r="637">
      <c r="A637" s="458" t="s">
        <v>729</v>
      </c>
      <c r="B637" s="408"/>
      <c r="C637" s="408"/>
      <c r="D637" s="408"/>
      <c r="E637" s="408"/>
      <c r="F637" s="408"/>
      <c r="G637" s="408"/>
      <c r="H637" s="408"/>
      <c r="I637" s="408"/>
      <c r="J637" s="408"/>
      <c r="K637" s="408"/>
      <c r="L637" s="408"/>
      <c r="M637" s="408"/>
      <c r="N637" s="408"/>
      <c r="O637" s="408"/>
      <c r="P637" s="408"/>
      <c r="Q637" s="408"/>
      <c r="R637" s="408"/>
      <c r="S637" s="408"/>
      <c r="T637" s="408"/>
      <c r="U637" s="408"/>
      <c r="V637" s="408"/>
      <c r="W637" s="408"/>
      <c r="X637" s="408"/>
      <c r="Y637" s="408"/>
      <c r="Z637" s="408"/>
      <c r="AA637" s="408"/>
      <c r="AB637" s="408"/>
      <c r="AC637" s="408"/>
      <c r="AD637" s="408"/>
      <c r="AE637" s="408"/>
      <c r="AF637" s="408"/>
      <c r="AG637" s="408"/>
      <c r="AH637" s="408"/>
      <c r="AI637" s="408"/>
      <c r="AJ637" s="408"/>
      <c r="AK637" s="408"/>
      <c r="AL637" s="408"/>
      <c r="AM637" s="408"/>
      <c r="AN637" s="408"/>
      <c r="AO637" s="408"/>
      <c r="AP637" s="408"/>
      <c r="AQ637" s="408"/>
      <c r="AR637" s="408"/>
      <c r="AS637" s="408"/>
      <c r="AT637" s="408"/>
      <c r="AU637" s="408"/>
      <c r="AV637" s="408"/>
      <c r="AW637" s="408"/>
      <c r="AX637" s="408"/>
      <c r="AY637" s="408"/>
      <c r="AZ637" s="408"/>
      <c r="BA637" s="408"/>
      <c r="BB637" s="463"/>
    </row>
    <row collapsed="false" customFormat="false" customHeight="true" hidden="false" ht="9.95" outlineLevel="0" r="638">
      <c r="A638" s="493"/>
      <c r="B638" s="493"/>
      <c r="C638" s="493"/>
      <c r="D638" s="493"/>
      <c r="E638" s="493"/>
      <c r="F638" s="493"/>
      <c r="G638" s="493"/>
      <c r="H638" s="493"/>
      <c r="I638" s="493"/>
      <c r="J638" s="493"/>
      <c r="K638" s="493"/>
      <c r="L638" s="493"/>
      <c r="M638" s="493"/>
      <c r="N638" s="493"/>
      <c r="O638" s="493"/>
      <c r="P638" s="493"/>
      <c r="Q638" s="493"/>
      <c r="R638" s="493"/>
      <c r="S638" s="493"/>
      <c r="T638" s="493"/>
      <c r="U638" s="493"/>
      <c r="V638" s="493"/>
      <c r="W638" s="493"/>
      <c r="X638" s="493"/>
      <c r="Y638" s="493"/>
      <c r="Z638" s="493"/>
      <c r="AA638" s="493"/>
      <c r="AB638" s="493"/>
      <c r="AC638" s="493"/>
      <c r="AD638" s="493"/>
      <c r="AE638" s="493"/>
      <c r="AF638" s="493"/>
      <c r="AG638" s="493"/>
      <c r="AH638" s="493"/>
      <c r="AI638" s="493"/>
      <c r="AJ638" s="493"/>
      <c r="AK638" s="493"/>
      <c r="AL638" s="493"/>
      <c r="AM638" s="493"/>
      <c r="AN638" s="493"/>
      <c r="AO638" s="493"/>
      <c r="AP638" s="493"/>
      <c r="AQ638" s="493"/>
      <c r="AR638" s="493"/>
      <c r="AS638" s="493"/>
      <c r="AT638" s="493"/>
      <c r="AU638" s="493"/>
      <c r="AV638" s="493"/>
      <c r="AW638" s="493"/>
      <c r="AX638" s="493"/>
      <c r="AY638" s="493"/>
      <c r="AZ638" s="493"/>
      <c r="BA638" s="493"/>
      <c r="BB638" s="493"/>
    </row>
    <row collapsed="false" customFormat="false" customHeight="true" hidden="false" ht="9.95" outlineLevel="0" r="639">
      <c r="A639" s="493"/>
      <c r="B639" s="493"/>
      <c r="C639" s="493"/>
      <c r="D639" s="493"/>
      <c r="E639" s="493"/>
      <c r="F639" s="493"/>
      <c r="G639" s="493"/>
      <c r="H639" s="493"/>
      <c r="I639" s="493"/>
      <c r="J639" s="493"/>
      <c r="K639" s="493"/>
      <c r="L639" s="493"/>
      <c r="M639" s="493"/>
      <c r="N639" s="493"/>
      <c r="O639" s="493"/>
      <c r="P639" s="493"/>
      <c r="Q639" s="493"/>
      <c r="R639" s="493"/>
      <c r="S639" s="493"/>
      <c r="T639" s="493"/>
      <c r="U639" s="493"/>
      <c r="V639" s="493"/>
      <c r="W639" s="493"/>
      <c r="X639" s="493"/>
      <c r="Y639" s="493"/>
      <c r="Z639" s="493"/>
      <c r="AA639" s="493"/>
      <c r="AB639" s="493"/>
      <c r="AC639" s="493"/>
      <c r="AD639" s="493"/>
      <c r="AE639" s="493"/>
      <c r="AF639" s="493"/>
      <c r="AG639" s="493"/>
      <c r="AH639" s="493"/>
      <c r="AI639" s="493"/>
      <c r="AJ639" s="493"/>
      <c r="AK639" s="493"/>
      <c r="AL639" s="493"/>
      <c r="AM639" s="493"/>
      <c r="AN639" s="493"/>
      <c r="AO639" s="493"/>
      <c r="AP639" s="493"/>
      <c r="AQ639" s="493"/>
      <c r="AR639" s="493"/>
      <c r="AS639" s="493"/>
      <c r="AT639" s="493"/>
      <c r="AU639" s="493"/>
      <c r="AV639" s="493"/>
      <c r="AW639" s="493"/>
      <c r="AX639" s="493"/>
      <c r="AY639" s="493"/>
      <c r="AZ639" s="493"/>
      <c r="BA639" s="493"/>
      <c r="BB639" s="493"/>
    </row>
    <row collapsed="false" customFormat="false" customHeight="true" hidden="false" ht="9.95" outlineLevel="0" r="640">
      <c r="A640" s="493"/>
      <c r="B640" s="493"/>
      <c r="C640" s="493"/>
      <c r="D640" s="493"/>
      <c r="E640" s="493"/>
      <c r="F640" s="493"/>
      <c r="G640" s="493"/>
      <c r="H640" s="493"/>
      <c r="I640" s="493"/>
      <c r="J640" s="493"/>
      <c r="K640" s="493"/>
      <c r="L640" s="493"/>
      <c r="M640" s="493"/>
      <c r="N640" s="493"/>
      <c r="O640" s="493"/>
      <c r="P640" s="493"/>
      <c r="Q640" s="493"/>
      <c r="R640" s="493"/>
      <c r="S640" s="493"/>
      <c r="T640" s="493"/>
      <c r="U640" s="493"/>
      <c r="V640" s="493"/>
      <c r="W640" s="493"/>
      <c r="X640" s="493"/>
      <c r="Y640" s="493"/>
      <c r="Z640" s="493"/>
      <c r="AA640" s="493"/>
      <c r="AB640" s="493"/>
      <c r="AC640" s="493"/>
      <c r="AD640" s="493"/>
      <c r="AE640" s="493"/>
      <c r="AF640" s="493"/>
      <c r="AG640" s="493"/>
      <c r="AH640" s="493"/>
      <c r="AI640" s="493"/>
      <c r="AJ640" s="493"/>
      <c r="AK640" s="493"/>
      <c r="AL640" s="493"/>
      <c r="AM640" s="493"/>
      <c r="AN640" s="493"/>
      <c r="AO640" s="493"/>
      <c r="AP640" s="493"/>
      <c r="AQ640" s="493"/>
      <c r="AR640" s="493"/>
      <c r="AS640" s="493"/>
      <c r="AT640" s="493"/>
      <c r="AU640" s="493"/>
      <c r="AV640" s="493"/>
      <c r="AW640" s="493"/>
      <c r="AX640" s="493"/>
      <c r="AY640" s="493"/>
      <c r="AZ640" s="493"/>
      <c r="BA640" s="493"/>
      <c r="BB640" s="493"/>
    </row>
    <row collapsed="false" customFormat="false" customHeight="true" hidden="false" ht="9.95" outlineLevel="0" r="641">
      <c r="A641" s="493"/>
      <c r="B641" s="493"/>
      <c r="C641" s="493"/>
      <c r="D641" s="493"/>
      <c r="E641" s="493"/>
      <c r="F641" s="493"/>
      <c r="G641" s="493"/>
      <c r="H641" s="493"/>
      <c r="I641" s="493"/>
      <c r="J641" s="493"/>
      <c r="K641" s="493"/>
      <c r="L641" s="493"/>
      <c r="M641" s="493"/>
      <c r="N641" s="493"/>
      <c r="O641" s="493"/>
      <c r="P641" s="493"/>
      <c r="Q641" s="493"/>
      <c r="R641" s="493"/>
      <c r="S641" s="493"/>
      <c r="T641" s="493"/>
      <c r="U641" s="493"/>
      <c r="V641" s="493"/>
      <c r="W641" s="493"/>
      <c r="X641" s="493"/>
      <c r="Y641" s="493"/>
      <c r="Z641" s="493"/>
      <c r="AA641" s="493"/>
      <c r="AB641" s="493"/>
      <c r="AC641" s="493"/>
      <c r="AD641" s="493"/>
      <c r="AE641" s="493"/>
      <c r="AF641" s="493"/>
      <c r="AG641" s="493"/>
      <c r="AH641" s="493"/>
      <c r="AI641" s="493"/>
      <c r="AJ641" s="493"/>
      <c r="AK641" s="493"/>
      <c r="AL641" s="493"/>
      <c r="AM641" s="493"/>
      <c r="AN641" s="493"/>
      <c r="AO641" s="493"/>
      <c r="AP641" s="493"/>
      <c r="AQ641" s="493"/>
      <c r="AR641" s="493"/>
      <c r="AS641" s="493"/>
      <c r="AT641" s="493"/>
      <c r="AU641" s="493"/>
      <c r="AV641" s="493"/>
      <c r="AW641" s="493"/>
      <c r="AX641" s="493"/>
      <c r="AY641" s="493"/>
      <c r="AZ641" s="493"/>
      <c r="BA641" s="493"/>
      <c r="BB641" s="493"/>
    </row>
    <row collapsed="false" customFormat="false" customHeight="true" hidden="false" ht="9.95" outlineLevel="0" r="642">
      <c r="A642" s="493"/>
      <c r="B642" s="493"/>
      <c r="C642" s="493"/>
      <c r="D642" s="493"/>
      <c r="E642" s="493"/>
      <c r="F642" s="493"/>
      <c r="G642" s="493"/>
      <c r="H642" s="493"/>
      <c r="I642" s="493"/>
      <c r="J642" s="493"/>
      <c r="K642" s="493"/>
      <c r="L642" s="493"/>
      <c r="M642" s="493"/>
      <c r="N642" s="493"/>
      <c r="O642" s="493"/>
      <c r="P642" s="493"/>
      <c r="Q642" s="493"/>
      <c r="R642" s="493"/>
      <c r="S642" s="493"/>
      <c r="T642" s="493"/>
      <c r="U642" s="493"/>
      <c r="V642" s="493"/>
      <c r="W642" s="493"/>
      <c r="X642" s="493"/>
      <c r="Y642" s="493"/>
      <c r="Z642" s="493"/>
      <c r="AA642" s="493"/>
      <c r="AB642" s="493"/>
      <c r="AC642" s="493"/>
      <c r="AD642" s="493"/>
      <c r="AE642" s="493"/>
      <c r="AF642" s="493"/>
      <c r="AG642" s="493"/>
      <c r="AH642" s="493"/>
      <c r="AI642" s="493"/>
      <c r="AJ642" s="493"/>
      <c r="AK642" s="493"/>
      <c r="AL642" s="493"/>
      <c r="AM642" s="493"/>
      <c r="AN642" s="493"/>
      <c r="AO642" s="493"/>
      <c r="AP642" s="493"/>
      <c r="AQ642" s="493"/>
      <c r="AR642" s="493"/>
      <c r="AS642" s="493"/>
      <c r="AT642" s="493"/>
      <c r="AU642" s="493"/>
      <c r="AV642" s="493"/>
      <c r="AW642" s="493"/>
      <c r="AX642" s="493"/>
      <c r="AY642" s="493"/>
      <c r="AZ642" s="493"/>
      <c r="BA642" s="493"/>
      <c r="BB642" s="493"/>
    </row>
    <row collapsed="false" customFormat="false" customHeight="true" hidden="false" ht="12.6" outlineLevel="0" r="643">
      <c r="A643" s="425" t="s">
        <v>730</v>
      </c>
      <c r="B643" s="425"/>
      <c r="C643" s="425"/>
      <c r="D643" s="425"/>
      <c r="E643" s="425"/>
      <c r="F643" s="425"/>
      <c r="G643" s="425"/>
      <c r="H643" s="425"/>
      <c r="I643" s="425"/>
      <c r="J643" s="425"/>
      <c r="K643" s="425"/>
      <c r="L643" s="425"/>
      <c r="M643" s="425"/>
      <c r="N643" s="425"/>
      <c r="O643" s="425"/>
      <c r="P643" s="425"/>
      <c r="Q643" s="425"/>
      <c r="R643" s="425"/>
      <c r="S643" s="425"/>
      <c r="T643" s="425"/>
      <c r="U643" s="425"/>
      <c r="V643" s="425"/>
      <c r="W643" s="425"/>
      <c r="X643" s="425"/>
      <c r="Y643" s="425"/>
      <c r="Z643" s="425"/>
      <c r="AA643" s="425"/>
      <c r="AB643" s="425"/>
      <c r="AC643" s="425"/>
      <c r="AD643" s="425"/>
      <c r="AE643" s="425"/>
      <c r="AF643" s="425"/>
      <c r="AG643" s="425"/>
      <c r="AH643" s="425"/>
      <c r="AI643" s="425"/>
      <c r="AJ643" s="425"/>
      <c r="AK643" s="425"/>
      <c r="AL643" s="425"/>
      <c r="AM643" s="425"/>
      <c r="AN643" s="425"/>
      <c r="AO643" s="425"/>
      <c r="AP643" s="425"/>
      <c r="AQ643" s="425"/>
      <c r="AR643" s="425"/>
      <c r="AS643" s="425"/>
      <c r="AT643" s="425"/>
      <c r="AU643" s="425"/>
      <c r="AV643" s="425"/>
      <c r="AW643" s="425"/>
      <c r="AX643" s="425"/>
      <c r="AY643" s="425"/>
      <c r="AZ643" s="425"/>
      <c r="BA643" s="425"/>
      <c r="BB643" s="425"/>
    </row>
    <row collapsed="false" customFormat="false" customHeight="true" hidden="false" ht="12.6" outlineLevel="0" r="644">
      <c r="A644" s="425" t="s">
        <v>731</v>
      </c>
      <c r="B644" s="425"/>
      <c r="C644" s="425"/>
      <c r="D644" s="425"/>
      <c r="E644" s="425"/>
      <c r="F644" s="425"/>
      <c r="G644" s="425"/>
      <c r="H644" s="425"/>
      <c r="I644" s="425"/>
      <c r="J644" s="425"/>
      <c r="K644" s="425"/>
      <c r="L644" s="425"/>
      <c r="M644" s="425"/>
      <c r="N644" s="425"/>
      <c r="O644" s="425"/>
      <c r="P644" s="425"/>
      <c r="Q644" s="425"/>
      <c r="R644" s="425"/>
      <c r="S644" s="425"/>
      <c r="T644" s="425"/>
      <c r="U644" s="425"/>
      <c r="V644" s="425"/>
      <c r="W644" s="425"/>
      <c r="X644" s="425"/>
      <c r="Y644" s="425"/>
      <c r="Z644" s="425"/>
      <c r="AA644" s="425"/>
      <c r="AB644" s="425"/>
      <c r="AC644" s="425"/>
      <c r="AD644" s="425"/>
      <c r="AE644" s="425"/>
      <c r="AF644" s="425"/>
      <c r="AG644" s="425"/>
      <c r="AH644" s="425"/>
      <c r="AI644" s="425"/>
      <c r="AJ644" s="425"/>
      <c r="AK644" s="425"/>
      <c r="AL644" s="425"/>
      <c r="AM644" s="425"/>
      <c r="AN644" s="425"/>
      <c r="AO644" s="425"/>
      <c r="AP644" s="425"/>
      <c r="AQ644" s="425"/>
      <c r="AR644" s="425"/>
      <c r="AS644" s="425"/>
      <c r="AT644" s="425"/>
      <c r="AU644" s="425"/>
      <c r="AV644" s="425"/>
      <c r="AW644" s="425"/>
      <c r="AX644" s="425"/>
      <c r="AY644" s="425"/>
      <c r="AZ644" s="425"/>
      <c r="BA644" s="425"/>
      <c r="BB644" s="425"/>
    </row>
    <row collapsed="false" customFormat="false" customHeight="true" hidden="false" ht="11.45" outlineLevel="0" r="645">
      <c r="A645" s="454"/>
      <c r="B645" s="455"/>
      <c r="C645" s="455"/>
      <c r="D645" s="455"/>
      <c r="E645" s="455"/>
      <c r="F645" s="455"/>
      <c r="G645" s="455"/>
      <c r="H645" s="455"/>
      <c r="I645" s="455"/>
      <c r="J645" s="455"/>
      <c r="K645" s="455"/>
      <c r="L645" s="455"/>
      <c r="M645" s="455"/>
      <c r="N645" s="455"/>
      <c r="O645" s="455"/>
      <c r="P645" s="455"/>
      <c r="Q645" s="455"/>
      <c r="R645" s="455"/>
      <c r="S645" s="455"/>
      <c r="T645" s="455"/>
      <c r="U645" s="557"/>
      <c r="V645" s="557"/>
      <c r="W645" s="456" t="s">
        <v>435</v>
      </c>
      <c r="X645" s="456"/>
      <c r="Y645" s="456"/>
      <c r="Z645" s="456"/>
      <c r="AA645" s="456"/>
      <c r="AB645" s="456"/>
      <c r="AC645" s="456"/>
      <c r="AD645" s="456"/>
      <c r="AE645" s="456"/>
      <c r="AF645" s="456"/>
      <c r="AG645" s="456"/>
      <c r="AH645" s="456"/>
      <c r="AI645" s="456"/>
      <c r="AJ645" s="456"/>
      <c r="AK645" s="456"/>
      <c r="AL645" s="456"/>
      <c r="AM645" s="456"/>
      <c r="AN645" s="456"/>
      <c r="AO645" s="456"/>
      <c r="AP645" s="456"/>
      <c r="AQ645" s="456"/>
      <c r="AR645" s="456"/>
      <c r="AS645" s="456"/>
      <c r="AT645" s="456"/>
      <c r="AU645" s="456"/>
      <c r="AV645" s="456"/>
      <c r="AW645" s="456"/>
      <c r="AX645" s="456"/>
      <c r="AY645" s="456"/>
      <c r="AZ645" s="456"/>
      <c r="BA645" s="456"/>
      <c r="BB645" s="456"/>
    </row>
    <row collapsed="false" customFormat="true" customHeight="true" hidden="false" ht="11.45" outlineLevel="0" r="646" s="425">
      <c r="A646" s="461" t="s">
        <v>732</v>
      </c>
      <c r="B646" s="461"/>
      <c r="C646" s="461"/>
      <c r="D646" s="461"/>
      <c r="E646" s="461"/>
      <c r="F646" s="461"/>
      <c r="G646" s="461"/>
      <c r="H646" s="461"/>
      <c r="I646" s="461"/>
      <c r="J646" s="461"/>
      <c r="K646" s="461"/>
      <c r="L646" s="461"/>
      <c r="M646" s="461"/>
      <c r="N646" s="461"/>
      <c r="O646" s="461"/>
      <c r="P646" s="461"/>
      <c r="Q646" s="461"/>
      <c r="R646" s="461"/>
      <c r="S646" s="461"/>
      <c r="T646" s="461"/>
      <c r="U646" s="461"/>
      <c r="V646" s="461"/>
      <c r="W646" s="427" t="s">
        <v>733</v>
      </c>
      <c r="X646" s="427"/>
      <c r="Y646" s="427"/>
      <c r="Z646" s="427"/>
      <c r="AA646" s="427"/>
      <c r="AB646" s="427"/>
      <c r="AC646" s="427"/>
      <c r="AD646" s="427"/>
      <c r="AE646" s="427"/>
      <c r="AF646" s="427"/>
      <c r="AG646" s="427"/>
      <c r="AH646" s="427"/>
      <c r="AI646" s="427"/>
      <c r="AJ646" s="427" t="s">
        <v>576</v>
      </c>
      <c r="AK646" s="427"/>
      <c r="AL646" s="427"/>
      <c r="AM646" s="427"/>
      <c r="AN646" s="427"/>
      <c r="AO646" s="427"/>
      <c r="AP646" s="427"/>
      <c r="AQ646" s="427"/>
      <c r="AR646" s="427"/>
      <c r="AS646" s="427"/>
      <c r="AT646" s="427"/>
      <c r="AU646" s="427"/>
      <c r="AV646" s="427"/>
      <c r="AW646" s="427"/>
      <c r="AX646" s="427"/>
      <c r="AY646" s="427"/>
      <c r="AZ646" s="427"/>
      <c r="BA646" s="427"/>
      <c r="BB646" s="427"/>
    </row>
    <row collapsed="false" customFormat="true" customHeight="true" hidden="false" ht="11.45" outlineLevel="0" r="647" s="425">
      <c r="A647" s="470"/>
      <c r="B647" s="578"/>
      <c r="C647" s="578"/>
      <c r="D647" s="578"/>
      <c r="E647" s="578"/>
      <c r="F647" s="578"/>
      <c r="G647" s="578"/>
      <c r="H647" s="578"/>
      <c r="I647" s="578"/>
      <c r="J647" s="578"/>
      <c r="K647" s="578"/>
      <c r="L647" s="578"/>
      <c r="M647" s="578"/>
      <c r="N647" s="578"/>
      <c r="O647" s="578"/>
      <c r="P647" s="578"/>
      <c r="Q647" s="578"/>
      <c r="R647" s="578"/>
      <c r="S647" s="578"/>
      <c r="T647" s="578"/>
      <c r="U647" s="578"/>
      <c r="V647" s="578"/>
      <c r="W647" s="428" t="s">
        <v>734</v>
      </c>
      <c r="X647" s="428"/>
      <c r="Y647" s="428"/>
      <c r="Z647" s="428"/>
      <c r="AA647" s="428"/>
      <c r="AB647" s="428"/>
      <c r="AC647" s="428"/>
      <c r="AD647" s="428"/>
      <c r="AE647" s="428"/>
      <c r="AF647" s="428"/>
      <c r="AG647" s="428"/>
      <c r="AH647" s="428"/>
      <c r="AI647" s="428"/>
      <c r="AJ647" s="428" t="s">
        <v>735</v>
      </c>
      <c r="AK647" s="428"/>
      <c r="AL647" s="428"/>
      <c r="AM647" s="428"/>
      <c r="AN647" s="428"/>
      <c r="AO647" s="428"/>
      <c r="AP647" s="428"/>
      <c r="AQ647" s="428"/>
      <c r="AR647" s="428"/>
      <c r="AS647" s="428"/>
      <c r="AT647" s="428"/>
      <c r="AU647" s="428"/>
      <c r="AV647" s="428"/>
      <c r="AW647" s="428"/>
      <c r="AX647" s="428"/>
      <c r="AY647" s="428"/>
      <c r="AZ647" s="428"/>
      <c r="BA647" s="428"/>
      <c r="BB647" s="428"/>
    </row>
    <row collapsed="false" customFormat="false" customHeight="true" hidden="false" ht="12.6" outlineLevel="0" r="648">
      <c r="A648" s="484" t="s">
        <v>736</v>
      </c>
      <c r="B648" s="408"/>
      <c r="C648" s="408"/>
      <c r="D648" s="408"/>
      <c r="E648" s="408"/>
      <c r="F648" s="408"/>
      <c r="G648" s="408"/>
      <c r="H648" s="408"/>
      <c r="I648" s="408"/>
      <c r="J648" s="408"/>
      <c r="K648" s="408"/>
      <c r="L648" s="408"/>
      <c r="M648" s="408"/>
      <c r="N648" s="408"/>
      <c r="O648" s="408"/>
      <c r="P648" s="408"/>
      <c r="Q648" s="408"/>
      <c r="R648" s="408"/>
      <c r="S648" s="408"/>
      <c r="T648" s="408"/>
      <c r="U648" s="408"/>
      <c r="V648" s="408"/>
      <c r="W648" s="433"/>
      <c r="X648" s="433"/>
      <c r="Y648" s="433"/>
      <c r="Z648" s="433"/>
      <c r="AA648" s="433"/>
      <c r="AB648" s="433"/>
      <c r="AC648" s="433"/>
      <c r="AD648" s="433"/>
      <c r="AE648" s="433"/>
      <c r="AF648" s="433"/>
      <c r="AG648" s="433"/>
      <c r="AH648" s="433"/>
      <c r="AI648" s="433"/>
      <c r="AJ648" s="433"/>
      <c r="AK648" s="433"/>
      <c r="AL648" s="433"/>
      <c r="AM648" s="433"/>
      <c r="AN648" s="433"/>
      <c r="AO648" s="433"/>
      <c r="AP648" s="433"/>
      <c r="AQ648" s="433"/>
      <c r="AR648" s="433"/>
      <c r="AS648" s="433"/>
      <c r="AT648" s="433"/>
      <c r="AU648" s="433"/>
      <c r="AV648" s="433"/>
      <c r="AW648" s="433"/>
      <c r="AX648" s="433"/>
      <c r="AY648" s="433"/>
      <c r="AZ648" s="433"/>
      <c r="BA648" s="433"/>
      <c r="BB648" s="433"/>
    </row>
    <row collapsed="false" customFormat="false" customHeight="true" hidden="false" ht="12.6" outlineLevel="0" r="649">
      <c r="A649" s="438" t="s">
        <v>737</v>
      </c>
      <c r="B649" s="439"/>
      <c r="C649" s="439"/>
      <c r="D649" s="439"/>
      <c r="E649" s="439"/>
      <c r="F649" s="439"/>
      <c r="G649" s="439"/>
      <c r="H649" s="439"/>
      <c r="I649" s="439"/>
      <c r="J649" s="439"/>
      <c r="K649" s="439"/>
      <c r="L649" s="439"/>
      <c r="M649" s="439"/>
      <c r="N649" s="439"/>
      <c r="O649" s="439"/>
      <c r="P649" s="439"/>
      <c r="Q649" s="439"/>
      <c r="R649" s="439"/>
      <c r="S649" s="439"/>
      <c r="T649" s="439"/>
      <c r="U649" s="439"/>
      <c r="V649" s="439"/>
      <c r="W649" s="433"/>
      <c r="X649" s="433"/>
      <c r="Y649" s="433"/>
      <c r="Z649" s="433"/>
      <c r="AA649" s="433"/>
      <c r="AB649" s="433"/>
      <c r="AC649" s="433"/>
      <c r="AD649" s="433"/>
      <c r="AE649" s="433"/>
      <c r="AF649" s="433"/>
      <c r="AG649" s="433"/>
      <c r="AH649" s="433"/>
      <c r="AI649" s="433"/>
      <c r="AJ649" s="433"/>
      <c r="AK649" s="433"/>
      <c r="AL649" s="433"/>
      <c r="AM649" s="433"/>
      <c r="AN649" s="433"/>
      <c r="AO649" s="433"/>
      <c r="AP649" s="433"/>
      <c r="AQ649" s="433"/>
      <c r="AR649" s="433"/>
      <c r="AS649" s="433"/>
      <c r="AT649" s="433"/>
      <c r="AU649" s="433"/>
      <c r="AV649" s="433"/>
      <c r="AW649" s="433"/>
      <c r="AX649" s="433"/>
      <c r="AY649" s="433"/>
      <c r="AZ649" s="433"/>
      <c r="BA649" s="433"/>
      <c r="BB649" s="433"/>
    </row>
    <row collapsed="false" customFormat="false" customHeight="true" hidden="false" ht="12.6" outlineLevel="0" r="650">
      <c r="A650" s="429" t="s">
        <v>738</v>
      </c>
      <c r="B650" s="430"/>
      <c r="C650" s="430"/>
      <c r="D650" s="430"/>
      <c r="E650" s="430"/>
      <c r="F650" s="430"/>
      <c r="G650" s="430"/>
      <c r="H650" s="430"/>
      <c r="I650" s="430"/>
      <c r="J650" s="430"/>
      <c r="K650" s="430"/>
      <c r="L650" s="430"/>
      <c r="M650" s="430"/>
      <c r="N650" s="430"/>
      <c r="O650" s="430"/>
      <c r="P650" s="430"/>
      <c r="Q650" s="430"/>
      <c r="R650" s="430"/>
      <c r="S650" s="430"/>
      <c r="T650" s="430"/>
      <c r="U650" s="430"/>
      <c r="V650" s="430"/>
      <c r="W650" s="456" t="s">
        <v>6</v>
      </c>
      <c r="X650" s="456"/>
      <c r="Y650" s="456"/>
      <c r="Z650" s="456"/>
      <c r="AA650" s="456"/>
      <c r="AB650" s="456"/>
      <c r="AC650" s="456"/>
      <c r="AD650" s="456"/>
      <c r="AE650" s="456"/>
      <c r="AF650" s="456"/>
      <c r="AG650" s="456"/>
      <c r="AH650" s="456"/>
      <c r="AI650" s="456"/>
      <c r="AJ650" s="433"/>
      <c r="AK650" s="433"/>
      <c r="AL650" s="433"/>
      <c r="AM650" s="433"/>
      <c r="AN650" s="433"/>
      <c r="AO650" s="433"/>
      <c r="AP650" s="433"/>
      <c r="AQ650" s="433"/>
      <c r="AR650" s="433"/>
      <c r="AS650" s="433"/>
      <c r="AT650" s="433"/>
      <c r="AU650" s="433"/>
      <c r="AV650" s="433"/>
      <c r="AW650" s="433"/>
      <c r="AX650" s="433"/>
      <c r="AY650" s="433"/>
      <c r="AZ650" s="433"/>
      <c r="BA650" s="433"/>
      <c r="BB650" s="433"/>
    </row>
    <row collapsed="false" customFormat="false" customHeight="true" hidden="false" ht="12.6" outlineLevel="0" r="651">
      <c r="A651" s="425" t="s">
        <v>739</v>
      </c>
    </row>
    <row collapsed="false" customFormat="false" customHeight="true" hidden="false" ht="11.1" outlineLevel="0" r="652">
      <c r="A652" s="493"/>
      <c r="B652" s="493"/>
      <c r="C652" s="493"/>
      <c r="D652" s="493"/>
      <c r="E652" s="493"/>
      <c r="F652" s="493"/>
      <c r="G652" s="493"/>
      <c r="H652" s="493"/>
      <c r="I652" s="493"/>
      <c r="J652" s="493"/>
      <c r="K652" s="493"/>
      <c r="L652" s="493"/>
      <c r="M652" s="493"/>
      <c r="N652" s="493"/>
      <c r="O652" s="493"/>
      <c r="P652" s="493"/>
      <c r="Q652" s="493"/>
      <c r="R652" s="493"/>
      <c r="S652" s="493"/>
      <c r="T652" s="493"/>
      <c r="U652" s="493"/>
      <c r="V652" s="493"/>
      <c r="W652" s="493"/>
      <c r="X652" s="493"/>
      <c r="Y652" s="493"/>
      <c r="Z652" s="493"/>
      <c r="AA652" s="493"/>
      <c r="AB652" s="493"/>
      <c r="AC652" s="493"/>
      <c r="AD652" s="493"/>
      <c r="AE652" s="493"/>
      <c r="AF652" s="493"/>
      <c r="AG652" s="493"/>
      <c r="AH652" s="493"/>
      <c r="AI652" s="493"/>
      <c r="AJ652" s="493"/>
      <c r="AK652" s="493"/>
      <c r="AL652" s="493"/>
      <c r="AM652" s="493"/>
      <c r="AN652" s="493"/>
      <c r="AO652" s="493"/>
      <c r="AP652" s="493"/>
      <c r="AQ652" s="493"/>
      <c r="AR652" s="493"/>
      <c r="AS652" s="493"/>
      <c r="AT652" s="493"/>
      <c r="AU652" s="493"/>
      <c r="AV652" s="493"/>
      <c r="AW652" s="493"/>
      <c r="AX652" s="493"/>
      <c r="AY652" s="493"/>
      <c r="AZ652" s="493"/>
      <c r="BA652" s="493"/>
      <c r="BB652" s="493"/>
    </row>
    <row collapsed="false" customFormat="false" customHeight="true" hidden="false" ht="11.1" outlineLevel="0" r="653">
      <c r="A653" s="493"/>
      <c r="B653" s="493"/>
      <c r="C653" s="493"/>
      <c r="D653" s="493"/>
      <c r="E653" s="493"/>
      <c r="F653" s="493"/>
      <c r="G653" s="493"/>
      <c r="H653" s="493"/>
      <c r="I653" s="493"/>
      <c r="J653" s="493"/>
      <c r="K653" s="493"/>
      <c r="L653" s="493"/>
      <c r="M653" s="493"/>
      <c r="N653" s="493"/>
      <c r="O653" s="493"/>
      <c r="P653" s="493"/>
      <c r="Q653" s="493"/>
      <c r="R653" s="493"/>
      <c r="S653" s="493"/>
      <c r="T653" s="493"/>
      <c r="U653" s="493"/>
      <c r="V653" s="493"/>
      <c r="W653" s="493"/>
      <c r="X653" s="493"/>
      <c r="Y653" s="493"/>
      <c r="Z653" s="493"/>
      <c r="AA653" s="493"/>
      <c r="AB653" s="493"/>
      <c r="AC653" s="493"/>
      <c r="AD653" s="493"/>
      <c r="AE653" s="493"/>
      <c r="AF653" s="493"/>
      <c r="AG653" s="493"/>
      <c r="AH653" s="493"/>
      <c r="AI653" s="493"/>
      <c r="AJ653" s="493"/>
      <c r="AK653" s="493"/>
      <c r="AL653" s="493"/>
      <c r="AM653" s="493"/>
      <c r="AN653" s="493"/>
      <c r="AO653" s="493"/>
      <c r="AP653" s="493"/>
      <c r="AQ653" s="493"/>
      <c r="AR653" s="493"/>
      <c r="AS653" s="493"/>
      <c r="AT653" s="493"/>
      <c r="AU653" s="493"/>
      <c r="AV653" s="493"/>
      <c r="AW653" s="493"/>
      <c r="AX653" s="493"/>
      <c r="AY653" s="493"/>
      <c r="AZ653" s="493"/>
      <c r="BA653" s="493"/>
      <c r="BB653" s="493"/>
    </row>
    <row collapsed="false" customFormat="false" customHeight="true" hidden="false" ht="11.1" outlineLevel="0" r="654">
      <c r="A654" s="493"/>
      <c r="B654" s="493"/>
      <c r="C654" s="493"/>
      <c r="D654" s="493"/>
      <c r="E654" s="493"/>
      <c r="F654" s="493"/>
      <c r="G654" s="493"/>
      <c r="H654" s="493"/>
      <c r="I654" s="493"/>
      <c r="J654" s="493"/>
      <c r="K654" s="493"/>
      <c r="L654" s="493"/>
      <c r="M654" s="493"/>
      <c r="N654" s="493"/>
      <c r="O654" s="493"/>
      <c r="P654" s="493"/>
      <c r="Q654" s="493"/>
      <c r="R654" s="493"/>
      <c r="S654" s="493"/>
      <c r="T654" s="493"/>
      <c r="U654" s="493"/>
      <c r="V654" s="493"/>
      <c r="W654" s="493"/>
      <c r="X654" s="493"/>
      <c r="Y654" s="493"/>
      <c r="Z654" s="493"/>
      <c r="AA654" s="493"/>
      <c r="AB654" s="493"/>
      <c r="AC654" s="493"/>
      <c r="AD654" s="493"/>
      <c r="AE654" s="493"/>
      <c r="AF654" s="493"/>
      <c r="AG654" s="493"/>
      <c r="AH654" s="493"/>
      <c r="AI654" s="493"/>
      <c r="AJ654" s="493"/>
      <c r="AK654" s="493"/>
      <c r="AL654" s="493"/>
      <c r="AM654" s="493"/>
      <c r="AN654" s="493"/>
      <c r="AO654" s="493"/>
      <c r="AP654" s="493"/>
      <c r="AQ654" s="493"/>
      <c r="AR654" s="493"/>
      <c r="AS654" s="493"/>
      <c r="AT654" s="493"/>
      <c r="AU654" s="493"/>
      <c r="AV654" s="493"/>
      <c r="AW654" s="493"/>
      <c r="AX654" s="493"/>
      <c r="AY654" s="493"/>
      <c r="AZ654" s="493"/>
      <c r="BA654" s="493"/>
      <c r="BB654" s="493"/>
    </row>
    <row collapsed="false" customFormat="false" customHeight="true" hidden="false" ht="12.6" outlineLevel="0" r="655">
      <c r="A655" s="425" t="s">
        <v>740</v>
      </c>
      <c r="B655" s="425"/>
      <c r="C655" s="425"/>
      <c r="D655" s="425"/>
      <c r="E655" s="425"/>
      <c r="F655" s="425"/>
      <c r="G655" s="425"/>
      <c r="H655" s="425"/>
      <c r="I655" s="425"/>
      <c r="J655" s="425"/>
      <c r="K655" s="425"/>
      <c r="L655" s="425"/>
      <c r="M655" s="425"/>
      <c r="N655" s="425"/>
      <c r="O655" s="425"/>
      <c r="P655" s="425"/>
      <c r="Q655" s="425"/>
      <c r="R655" s="425"/>
      <c r="S655" s="425"/>
      <c r="T655" s="425"/>
      <c r="U655" s="425"/>
      <c r="V655" s="425"/>
      <c r="W655" s="425"/>
      <c r="X655" s="425"/>
      <c r="Y655" s="425"/>
      <c r="Z655" s="425"/>
      <c r="AA655" s="425"/>
      <c r="AB655" s="425"/>
      <c r="AC655" s="425"/>
      <c r="AD655" s="425"/>
      <c r="AE655" s="425"/>
      <c r="AF655" s="425"/>
      <c r="AG655" s="425"/>
      <c r="AH655" s="425"/>
      <c r="AI655" s="425"/>
      <c r="AJ655" s="425"/>
      <c r="AK655" s="425"/>
      <c r="AL655" s="425"/>
      <c r="AM655" s="425"/>
      <c r="AN655" s="425"/>
      <c r="AO655" s="425"/>
      <c r="AP655" s="425"/>
      <c r="AQ655" s="425"/>
      <c r="AR655" s="425"/>
      <c r="AS655" s="425"/>
      <c r="AT655" s="425"/>
      <c r="AU655" s="425"/>
      <c r="AV655" s="425"/>
      <c r="AW655" s="425"/>
      <c r="AX655" s="425"/>
      <c r="AY655" s="425"/>
      <c r="AZ655" s="425"/>
      <c r="BA655" s="425"/>
      <c r="BB655" s="425"/>
    </row>
    <row collapsed="false" customFormat="false" customHeight="true" hidden="false" ht="12.6" outlineLevel="0" r="656">
      <c r="A656" s="89" t="s">
        <v>454</v>
      </c>
      <c r="C656" s="425"/>
      <c r="D656" s="425"/>
      <c r="E656" s="425"/>
      <c r="F656" s="425"/>
      <c r="G656" s="425"/>
      <c r="H656" s="425"/>
      <c r="I656" s="425"/>
      <c r="J656" s="425"/>
      <c r="K656" s="425"/>
      <c r="L656" s="425"/>
      <c r="M656" s="425"/>
      <c r="N656" s="425"/>
      <c r="O656" s="425"/>
      <c r="P656" s="425"/>
      <c r="Q656" s="425"/>
      <c r="R656" s="425"/>
      <c r="S656" s="425"/>
      <c r="T656" s="425"/>
      <c r="U656" s="425"/>
      <c r="V656" s="425"/>
      <c r="W656" s="425"/>
      <c r="X656" s="425"/>
      <c r="Y656" s="425"/>
      <c r="Z656" s="425"/>
      <c r="AA656" s="425"/>
      <c r="AB656" s="425"/>
      <c r="AC656" s="425"/>
      <c r="AD656" s="425"/>
      <c r="AE656" s="425"/>
      <c r="AF656" s="425"/>
      <c r="AG656" s="425"/>
      <c r="AH656" s="425"/>
      <c r="AI656" s="425"/>
      <c r="AJ656" s="425"/>
      <c r="AK656" s="425"/>
      <c r="AL656" s="425"/>
      <c r="AM656" s="425"/>
      <c r="AN656" s="425"/>
      <c r="AO656" s="425"/>
      <c r="AP656" s="425"/>
      <c r="AQ656" s="425"/>
      <c r="AR656" s="425"/>
      <c r="AS656" s="425"/>
      <c r="AT656" s="425"/>
      <c r="AU656" s="425"/>
      <c r="AV656" s="425"/>
      <c r="AW656" s="425"/>
      <c r="AX656" s="425"/>
      <c r="AY656" s="425"/>
      <c r="AZ656" s="425"/>
      <c r="BA656" s="425"/>
      <c r="BB656" s="425"/>
    </row>
    <row collapsed="false" customFormat="false" customHeight="true" hidden="false" ht="11.45" outlineLevel="0" r="657">
      <c r="A657" s="556"/>
      <c r="B657" s="557"/>
      <c r="C657" s="557"/>
      <c r="D657" s="557"/>
      <c r="E657" s="557"/>
      <c r="F657" s="557"/>
      <c r="G657" s="557"/>
      <c r="H657" s="557"/>
      <c r="I657" s="557"/>
      <c r="J657" s="557"/>
      <c r="K657" s="557"/>
      <c r="L657" s="557"/>
      <c r="M657" s="557"/>
      <c r="N657" s="557"/>
      <c r="O657" s="557"/>
      <c r="P657" s="557"/>
      <c r="Q657" s="557"/>
      <c r="R657" s="557"/>
      <c r="S657" s="558"/>
      <c r="T657" s="556"/>
      <c r="U657" s="557"/>
      <c r="V657" s="557"/>
      <c r="W657" s="557"/>
      <c r="X657" s="557"/>
      <c r="Y657" s="557"/>
      <c r="Z657" s="557"/>
      <c r="AA657" s="557"/>
      <c r="AB657" s="557"/>
      <c r="AC657" s="557"/>
      <c r="AD657" s="557"/>
      <c r="AE657" s="557"/>
      <c r="AF657" s="558"/>
      <c r="AG657" s="545" t="s">
        <v>741</v>
      </c>
      <c r="AH657" s="545"/>
      <c r="AI657" s="545"/>
      <c r="AJ657" s="545"/>
      <c r="AK657" s="545"/>
      <c r="AL657" s="545"/>
      <c r="AM657" s="545"/>
      <c r="AN657" s="545"/>
      <c r="AO657" s="545"/>
      <c r="AP657" s="545"/>
      <c r="AQ657" s="545"/>
      <c r="AR657" s="545"/>
      <c r="AS657" s="545"/>
      <c r="AT657" s="545"/>
      <c r="AU657" s="545"/>
      <c r="AV657" s="545"/>
      <c r="AW657" s="545"/>
      <c r="AX657" s="545"/>
      <c r="AY657" s="545"/>
      <c r="AZ657" s="545"/>
      <c r="BA657" s="545"/>
      <c r="BB657" s="545"/>
    </row>
    <row collapsed="false" customFormat="false" customHeight="true" hidden="false" ht="11.45" outlineLevel="0" r="658">
      <c r="A658" s="459" t="s">
        <v>434</v>
      </c>
      <c r="B658" s="459"/>
      <c r="C658" s="459"/>
      <c r="D658" s="459"/>
      <c r="E658" s="459"/>
      <c r="F658" s="459"/>
      <c r="G658" s="459"/>
      <c r="H658" s="459"/>
      <c r="I658" s="459"/>
      <c r="J658" s="459"/>
      <c r="K658" s="459"/>
      <c r="L658" s="459"/>
      <c r="M658" s="459"/>
      <c r="N658" s="459"/>
      <c r="O658" s="459"/>
      <c r="P658" s="459"/>
      <c r="Q658" s="459"/>
      <c r="R658" s="459"/>
      <c r="S658" s="459"/>
      <c r="T658" s="459" t="s">
        <v>435</v>
      </c>
      <c r="U658" s="459"/>
      <c r="V658" s="459"/>
      <c r="W658" s="459"/>
      <c r="X658" s="459"/>
      <c r="Y658" s="459"/>
      <c r="Z658" s="459"/>
      <c r="AA658" s="459"/>
      <c r="AB658" s="459"/>
      <c r="AC658" s="459"/>
      <c r="AD658" s="459"/>
      <c r="AE658" s="459"/>
      <c r="AF658" s="459"/>
      <c r="AG658" s="579" t="s">
        <v>742</v>
      </c>
      <c r="AH658" s="579"/>
      <c r="AI658" s="579"/>
      <c r="AJ658" s="579"/>
      <c r="AK658" s="579"/>
      <c r="AL658" s="579"/>
      <c r="AM658" s="579"/>
      <c r="AN658" s="579"/>
      <c r="AO658" s="579"/>
      <c r="AP658" s="579"/>
      <c r="AQ658" s="579"/>
      <c r="AR658" s="579"/>
      <c r="AS658" s="579"/>
      <c r="AT658" s="579"/>
      <c r="AU658" s="579"/>
      <c r="AV658" s="579"/>
      <c r="AW658" s="579"/>
      <c r="AX658" s="579"/>
      <c r="AY658" s="579"/>
      <c r="AZ658" s="579"/>
      <c r="BA658" s="579"/>
      <c r="BB658" s="579"/>
    </row>
    <row collapsed="false" customFormat="false" customHeight="true" hidden="false" ht="11.45" outlineLevel="0" r="659">
      <c r="A659" s="580"/>
      <c r="B659" s="581"/>
      <c r="C659" s="581"/>
      <c r="D659" s="581"/>
      <c r="E659" s="581"/>
      <c r="F659" s="581"/>
      <c r="G659" s="581"/>
      <c r="H659" s="581"/>
      <c r="I659" s="581"/>
      <c r="J659" s="581"/>
      <c r="K659" s="581"/>
      <c r="L659" s="581"/>
      <c r="M659" s="581"/>
      <c r="N659" s="581"/>
      <c r="O659" s="581"/>
      <c r="P659" s="581"/>
      <c r="Q659" s="581"/>
      <c r="R659" s="581"/>
      <c r="S659" s="582"/>
      <c r="T659" s="580"/>
      <c r="U659" s="581"/>
      <c r="V659" s="581"/>
      <c r="W659" s="581"/>
      <c r="X659" s="581"/>
      <c r="Y659" s="581"/>
      <c r="Z659" s="581"/>
      <c r="AA659" s="581"/>
      <c r="AB659" s="581"/>
      <c r="AC659" s="581"/>
      <c r="AD659" s="581"/>
      <c r="AE659" s="581"/>
      <c r="AF659" s="582"/>
      <c r="AG659" s="583" t="s">
        <v>500</v>
      </c>
      <c r="AH659" s="583"/>
      <c r="AI659" s="583"/>
      <c r="AJ659" s="583"/>
      <c r="AK659" s="583"/>
      <c r="AL659" s="583"/>
      <c r="AM659" s="583"/>
      <c r="AN659" s="583"/>
      <c r="AO659" s="583"/>
      <c r="AP659" s="583"/>
      <c r="AQ659" s="583"/>
      <c r="AR659" s="583"/>
      <c r="AS659" s="583"/>
      <c r="AT659" s="583"/>
      <c r="AU659" s="583"/>
      <c r="AV659" s="583"/>
      <c r="AW659" s="583"/>
      <c r="AX659" s="583"/>
      <c r="AY659" s="583"/>
      <c r="AZ659" s="583"/>
      <c r="BA659" s="583"/>
      <c r="BB659" s="583"/>
    </row>
    <row collapsed="false" customFormat="false" customHeight="true" hidden="false" ht="12.6" outlineLevel="0" r="660">
      <c r="A660" s="584" t="s">
        <v>743</v>
      </c>
      <c r="B660" s="584"/>
      <c r="C660" s="584"/>
      <c r="D660" s="584"/>
      <c r="E660" s="584"/>
      <c r="F660" s="584"/>
      <c r="G660" s="584"/>
      <c r="H660" s="584"/>
      <c r="I660" s="584"/>
      <c r="J660" s="584"/>
      <c r="K660" s="584"/>
      <c r="L660" s="584"/>
      <c r="M660" s="584"/>
      <c r="N660" s="584"/>
      <c r="O660" s="584"/>
      <c r="P660" s="584"/>
      <c r="Q660" s="584"/>
      <c r="R660" s="584"/>
      <c r="S660" s="584"/>
      <c r="T660" s="584"/>
      <c r="U660" s="584"/>
      <c r="V660" s="584"/>
      <c r="W660" s="584"/>
      <c r="X660" s="584"/>
      <c r="Y660" s="584"/>
      <c r="Z660" s="584"/>
      <c r="AA660" s="584"/>
      <c r="AB660" s="584"/>
      <c r="AC660" s="584"/>
      <c r="AD660" s="584"/>
      <c r="AE660" s="584"/>
      <c r="AF660" s="584"/>
      <c r="AG660" s="584"/>
      <c r="AH660" s="584"/>
      <c r="AI660" s="584"/>
      <c r="AJ660" s="584"/>
      <c r="AK660" s="584"/>
      <c r="AL660" s="584"/>
      <c r="AM660" s="584"/>
      <c r="AN660" s="584"/>
      <c r="AO660" s="584"/>
      <c r="AP660" s="584"/>
      <c r="AQ660" s="584"/>
      <c r="AR660" s="584"/>
      <c r="AS660" s="584"/>
      <c r="AT660" s="584"/>
      <c r="AU660" s="584"/>
      <c r="AV660" s="584"/>
      <c r="AW660" s="584"/>
      <c r="AX660" s="584"/>
      <c r="AY660" s="584"/>
      <c r="AZ660" s="584"/>
      <c r="BA660" s="584"/>
      <c r="BB660" s="584"/>
    </row>
    <row collapsed="false" customFormat="false" customHeight="true" hidden="false" ht="12.6" outlineLevel="0" r="661">
      <c r="A661" s="548" t="s">
        <v>744</v>
      </c>
      <c r="B661" s="548"/>
      <c r="C661" s="548"/>
      <c r="D661" s="548"/>
      <c r="E661" s="548"/>
      <c r="F661" s="548"/>
      <c r="G661" s="548"/>
      <c r="H661" s="548"/>
      <c r="I661" s="548"/>
      <c r="J661" s="548"/>
      <c r="K661" s="548"/>
      <c r="L661" s="548"/>
      <c r="M661" s="548"/>
      <c r="N661" s="548"/>
      <c r="O661" s="548"/>
      <c r="P661" s="548"/>
      <c r="Q661" s="548"/>
      <c r="R661" s="548"/>
      <c r="S661" s="548"/>
      <c r="T661" s="433" t="n">
        <v>78</v>
      </c>
      <c r="U661" s="433"/>
      <c r="V661" s="433"/>
      <c r="W661" s="433"/>
      <c r="X661" s="433"/>
      <c r="Y661" s="433"/>
      <c r="Z661" s="433"/>
      <c r="AA661" s="433"/>
      <c r="AB661" s="433"/>
      <c r="AC661" s="433"/>
      <c r="AD661" s="433"/>
      <c r="AE661" s="433"/>
      <c r="AF661" s="433"/>
      <c r="AG661" s="433" t="n">
        <v>27</v>
      </c>
      <c r="AH661" s="433"/>
      <c r="AI661" s="433"/>
      <c r="AJ661" s="433"/>
      <c r="AK661" s="433"/>
      <c r="AL661" s="433"/>
      <c r="AM661" s="433"/>
      <c r="AN661" s="433"/>
      <c r="AO661" s="433"/>
      <c r="AP661" s="433"/>
      <c r="AQ661" s="433"/>
      <c r="AR661" s="433"/>
      <c r="AS661" s="433"/>
      <c r="AT661" s="433"/>
      <c r="AU661" s="433"/>
      <c r="AV661" s="433"/>
      <c r="AW661" s="433"/>
      <c r="AX661" s="433"/>
      <c r="AY661" s="433"/>
      <c r="AZ661" s="433"/>
      <c r="BA661" s="433"/>
      <c r="BB661" s="433"/>
    </row>
    <row collapsed="false" customFormat="false" customHeight="true" hidden="false" ht="12.6" outlineLevel="0" r="662">
      <c r="A662" s="560" t="s">
        <v>745</v>
      </c>
      <c r="B662" s="560"/>
      <c r="C662" s="560"/>
      <c r="D662" s="560"/>
      <c r="E662" s="560"/>
      <c r="F662" s="560"/>
      <c r="G662" s="560"/>
      <c r="H662" s="560"/>
      <c r="I662" s="560"/>
      <c r="J662" s="560"/>
      <c r="K662" s="560"/>
      <c r="L662" s="560"/>
      <c r="M662" s="560"/>
      <c r="N662" s="560"/>
      <c r="O662" s="560"/>
      <c r="P662" s="560"/>
      <c r="Q662" s="560"/>
      <c r="R662" s="560"/>
      <c r="S662" s="560"/>
      <c r="T662" s="433" t="n">
        <v>22457</v>
      </c>
      <c r="U662" s="433"/>
      <c r="V662" s="433"/>
      <c r="W662" s="433"/>
      <c r="X662" s="433"/>
      <c r="Y662" s="433"/>
      <c r="Z662" s="433"/>
      <c r="AA662" s="433"/>
      <c r="AB662" s="433"/>
      <c r="AC662" s="433"/>
      <c r="AD662" s="433"/>
      <c r="AE662" s="433"/>
      <c r="AF662" s="433"/>
      <c r="AG662" s="433" t="n">
        <v>35</v>
      </c>
      <c r="AH662" s="433"/>
      <c r="AI662" s="433"/>
      <c r="AJ662" s="433"/>
      <c r="AK662" s="433"/>
      <c r="AL662" s="433"/>
      <c r="AM662" s="433"/>
      <c r="AN662" s="433"/>
      <c r="AO662" s="433"/>
      <c r="AP662" s="433"/>
      <c r="AQ662" s="433"/>
      <c r="AR662" s="433"/>
      <c r="AS662" s="433"/>
      <c r="AT662" s="433"/>
      <c r="AU662" s="433"/>
      <c r="AV662" s="433"/>
      <c r="AW662" s="433"/>
      <c r="AX662" s="433"/>
      <c r="AY662" s="433"/>
      <c r="AZ662" s="433"/>
      <c r="BA662" s="433"/>
      <c r="BB662" s="433"/>
    </row>
    <row collapsed="false" customFormat="false" customHeight="true" hidden="false" ht="12.6" outlineLevel="0" r="663">
      <c r="A663" s="584" t="s">
        <v>746</v>
      </c>
      <c r="B663" s="584"/>
      <c r="C663" s="584"/>
      <c r="D663" s="584"/>
      <c r="E663" s="584"/>
      <c r="F663" s="584"/>
      <c r="G663" s="584"/>
      <c r="H663" s="584"/>
      <c r="I663" s="584"/>
      <c r="J663" s="584"/>
      <c r="K663" s="584"/>
      <c r="L663" s="584"/>
      <c r="M663" s="584"/>
      <c r="N663" s="584"/>
      <c r="O663" s="584"/>
      <c r="P663" s="584"/>
      <c r="Q663" s="584"/>
      <c r="R663" s="584"/>
      <c r="S663" s="584"/>
      <c r="T663" s="584"/>
      <c r="U663" s="584"/>
      <c r="V663" s="584"/>
      <c r="W663" s="584"/>
      <c r="X663" s="584"/>
      <c r="Y663" s="584"/>
      <c r="Z663" s="584"/>
      <c r="AA663" s="584"/>
      <c r="AB663" s="584"/>
      <c r="AC663" s="584"/>
      <c r="AD663" s="584"/>
      <c r="AE663" s="584"/>
      <c r="AF663" s="584"/>
      <c r="AG663" s="584"/>
      <c r="AH663" s="584"/>
      <c r="AI663" s="584"/>
      <c r="AJ663" s="584"/>
      <c r="AK663" s="584"/>
      <c r="AL663" s="584"/>
      <c r="AM663" s="584"/>
      <c r="AN663" s="584"/>
      <c r="AO663" s="584"/>
      <c r="AP663" s="584"/>
      <c r="AQ663" s="584"/>
      <c r="AR663" s="584"/>
      <c r="AS663" s="584"/>
      <c r="AT663" s="584"/>
      <c r="AU663" s="584"/>
      <c r="AV663" s="584"/>
      <c r="AW663" s="584"/>
      <c r="AX663" s="584"/>
      <c r="AY663" s="584"/>
      <c r="AZ663" s="584"/>
      <c r="BA663" s="584"/>
      <c r="BB663" s="584"/>
    </row>
    <row collapsed="false" customFormat="false" customHeight="true" hidden="false" ht="12.6" outlineLevel="0" r="664">
      <c r="A664" s="435" t="s">
        <v>747</v>
      </c>
      <c r="B664" s="436"/>
      <c r="C664" s="436"/>
      <c r="D664" s="436"/>
      <c r="E664" s="436"/>
      <c r="F664" s="436"/>
      <c r="G664" s="436"/>
      <c r="H664" s="436"/>
      <c r="I664" s="436"/>
      <c r="J664" s="436"/>
      <c r="K664" s="436"/>
      <c r="L664" s="436"/>
      <c r="M664" s="436"/>
      <c r="N664" s="436"/>
      <c r="O664" s="436"/>
      <c r="P664" s="436"/>
      <c r="Q664" s="436"/>
      <c r="R664" s="436"/>
      <c r="S664" s="437"/>
      <c r="T664" s="565"/>
      <c r="U664" s="565"/>
      <c r="V664" s="565"/>
      <c r="W664" s="565"/>
      <c r="X664" s="565"/>
      <c r="Y664" s="565"/>
      <c r="Z664" s="565"/>
      <c r="AA664" s="565"/>
      <c r="AB664" s="565"/>
      <c r="AC664" s="565"/>
      <c r="AD664" s="565"/>
      <c r="AE664" s="565"/>
      <c r="AF664" s="565"/>
      <c r="AG664" s="433"/>
      <c r="AH664" s="433"/>
      <c r="AI664" s="433"/>
      <c r="AJ664" s="433"/>
      <c r="AK664" s="433"/>
      <c r="AL664" s="433"/>
      <c r="AM664" s="433"/>
      <c r="AN664" s="433"/>
      <c r="AO664" s="433"/>
      <c r="AP664" s="433"/>
      <c r="AQ664" s="433"/>
      <c r="AR664" s="433"/>
      <c r="AS664" s="433"/>
      <c r="AT664" s="433"/>
      <c r="AU664" s="433"/>
      <c r="AV664" s="433"/>
      <c r="AW664" s="433"/>
      <c r="AX664" s="433"/>
      <c r="AY664" s="433"/>
      <c r="AZ664" s="433"/>
      <c r="BA664" s="433"/>
      <c r="BB664" s="433"/>
    </row>
    <row collapsed="false" customFormat="false" customHeight="true" hidden="false" ht="12.6" outlineLevel="0" r="665">
      <c r="A665" s="540" t="s">
        <v>748</v>
      </c>
      <c r="B665" s="540"/>
      <c r="C665" s="540"/>
      <c r="D665" s="540"/>
      <c r="E665" s="540"/>
      <c r="F665" s="540"/>
      <c r="G665" s="540"/>
      <c r="H665" s="540"/>
      <c r="I665" s="540"/>
      <c r="J665" s="540"/>
      <c r="K665" s="540"/>
      <c r="L665" s="540"/>
      <c r="M665" s="540"/>
      <c r="N665" s="540"/>
      <c r="O665" s="540"/>
      <c r="P665" s="540"/>
      <c r="Q665" s="540"/>
      <c r="R665" s="540"/>
      <c r="S665" s="540"/>
      <c r="T665" s="547"/>
      <c r="U665" s="547"/>
      <c r="V665" s="547"/>
      <c r="W665" s="547"/>
      <c r="X665" s="547"/>
      <c r="Y665" s="547"/>
      <c r="Z665" s="547"/>
      <c r="AA665" s="547"/>
      <c r="AB665" s="547"/>
      <c r="AC665" s="547"/>
      <c r="AD665" s="547"/>
      <c r="AE665" s="547"/>
      <c r="AF665" s="547"/>
      <c r="AG665" s="433"/>
      <c r="AH665" s="433"/>
      <c r="AI665" s="433"/>
      <c r="AJ665" s="433"/>
      <c r="AK665" s="433"/>
      <c r="AL665" s="433"/>
      <c r="AM665" s="433"/>
      <c r="AN665" s="433"/>
      <c r="AO665" s="433"/>
      <c r="AP665" s="433"/>
      <c r="AQ665" s="433"/>
      <c r="AR665" s="433"/>
      <c r="AS665" s="433"/>
      <c r="AT665" s="433"/>
      <c r="AU665" s="433"/>
      <c r="AV665" s="433"/>
      <c r="AW665" s="433"/>
      <c r="AX665" s="433"/>
      <c r="AY665" s="433"/>
      <c r="AZ665" s="433"/>
      <c r="BA665" s="433"/>
      <c r="BB665" s="433"/>
    </row>
    <row collapsed="false" customFormat="false" customHeight="true" hidden="false" ht="12.6" outlineLevel="0" r="666">
      <c r="A666" s="560" t="s">
        <v>749</v>
      </c>
      <c r="B666" s="560"/>
      <c r="C666" s="560"/>
      <c r="D666" s="560"/>
      <c r="E666" s="560"/>
      <c r="F666" s="560"/>
      <c r="G666" s="560"/>
      <c r="H666" s="560"/>
      <c r="I666" s="560"/>
      <c r="J666" s="560"/>
      <c r="K666" s="560"/>
      <c r="L666" s="560"/>
      <c r="M666" s="560"/>
      <c r="N666" s="560"/>
      <c r="O666" s="560"/>
      <c r="P666" s="560"/>
      <c r="Q666" s="560"/>
      <c r="R666" s="560"/>
      <c r="S666" s="560"/>
      <c r="T666" s="547"/>
      <c r="U666" s="547"/>
      <c r="V666" s="547"/>
      <c r="W666" s="547"/>
      <c r="X666" s="547"/>
      <c r="Y666" s="547"/>
      <c r="Z666" s="547"/>
      <c r="AA666" s="547"/>
      <c r="AB666" s="547"/>
      <c r="AC666" s="547"/>
      <c r="AD666" s="547"/>
      <c r="AE666" s="547"/>
      <c r="AF666" s="547"/>
      <c r="AG666" s="433"/>
      <c r="AH666" s="433"/>
      <c r="AI666" s="433"/>
      <c r="AJ666" s="433"/>
      <c r="AK666" s="433"/>
      <c r="AL666" s="433"/>
      <c r="AM666" s="433"/>
      <c r="AN666" s="433"/>
      <c r="AO666" s="433"/>
      <c r="AP666" s="433"/>
      <c r="AQ666" s="433"/>
      <c r="AR666" s="433"/>
      <c r="AS666" s="433"/>
      <c r="AT666" s="433"/>
      <c r="AU666" s="433"/>
      <c r="AV666" s="433"/>
      <c r="AW666" s="433"/>
      <c r="AX666" s="433"/>
      <c r="AY666" s="433"/>
      <c r="AZ666" s="433"/>
      <c r="BA666" s="433"/>
      <c r="BB666" s="433"/>
    </row>
    <row collapsed="false" customFormat="false" customHeight="true" hidden="false" ht="12.6" outlineLevel="0" r="667">
      <c r="A667" s="429" t="s">
        <v>750</v>
      </c>
      <c r="B667" s="430"/>
      <c r="C667" s="430"/>
      <c r="D667" s="430"/>
      <c r="E667" s="430"/>
      <c r="F667" s="430"/>
      <c r="G667" s="430"/>
      <c r="H667" s="430"/>
      <c r="I667" s="430"/>
      <c r="J667" s="430"/>
      <c r="K667" s="430"/>
      <c r="L667" s="430"/>
      <c r="M667" s="430"/>
      <c r="N667" s="430"/>
      <c r="O667" s="430"/>
      <c r="P667" s="430"/>
      <c r="Q667" s="430"/>
      <c r="R667" s="430"/>
      <c r="S667" s="431"/>
      <c r="T667" s="547"/>
      <c r="U667" s="547"/>
      <c r="V667" s="547"/>
      <c r="W667" s="547"/>
      <c r="X667" s="547"/>
      <c r="Y667" s="547"/>
      <c r="Z667" s="547"/>
      <c r="AA667" s="547"/>
      <c r="AB667" s="547"/>
      <c r="AC667" s="547"/>
      <c r="AD667" s="547"/>
      <c r="AE667" s="547"/>
      <c r="AF667" s="547"/>
      <c r="AG667" s="433"/>
      <c r="AH667" s="433"/>
      <c r="AI667" s="433"/>
      <c r="AJ667" s="433"/>
      <c r="AK667" s="433"/>
      <c r="AL667" s="433"/>
      <c r="AM667" s="433"/>
      <c r="AN667" s="433"/>
      <c r="AO667" s="433"/>
      <c r="AP667" s="433"/>
      <c r="AQ667" s="433"/>
      <c r="AR667" s="433"/>
      <c r="AS667" s="433"/>
      <c r="AT667" s="433"/>
      <c r="AU667" s="433"/>
      <c r="AV667" s="433"/>
      <c r="AW667" s="433"/>
      <c r="AX667" s="433"/>
      <c r="AY667" s="433"/>
      <c r="AZ667" s="433"/>
      <c r="BA667" s="433"/>
      <c r="BB667" s="433"/>
    </row>
    <row collapsed="false" customFormat="false" customHeight="true" hidden="false" ht="12.6" outlineLevel="0" r="668">
      <c r="A668" s="429" t="s">
        <v>462</v>
      </c>
      <c r="B668" s="430"/>
      <c r="C668" s="430"/>
      <c r="D668" s="430"/>
      <c r="E668" s="430"/>
      <c r="F668" s="430"/>
      <c r="G668" s="430"/>
      <c r="H668" s="430"/>
      <c r="I668" s="430"/>
      <c r="J668" s="430"/>
      <c r="K668" s="430"/>
      <c r="L668" s="430"/>
      <c r="M668" s="430"/>
      <c r="N668" s="430"/>
      <c r="O668" s="430"/>
      <c r="P668" s="430"/>
      <c r="Q668" s="430"/>
      <c r="R668" s="430"/>
      <c r="S668" s="431"/>
      <c r="T668" s="547" t="n">
        <v>22535</v>
      </c>
      <c r="U668" s="547"/>
      <c r="V668" s="547"/>
      <c r="W668" s="547"/>
      <c r="X668" s="547"/>
      <c r="Y668" s="547"/>
      <c r="Z668" s="547"/>
      <c r="AA668" s="547"/>
      <c r="AB668" s="547"/>
      <c r="AC668" s="547"/>
      <c r="AD668" s="547"/>
      <c r="AE668" s="547"/>
      <c r="AF668" s="547"/>
      <c r="AG668" s="433" t="n">
        <v>62</v>
      </c>
      <c r="AH668" s="433"/>
      <c r="AI668" s="433"/>
      <c r="AJ668" s="433"/>
      <c r="AK668" s="433"/>
      <c r="AL668" s="433"/>
      <c r="AM668" s="433"/>
      <c r="AN668" s="433"/>
      <c r="AO668" s="433"/>
      <c r="AP668" s="433"/>
      <c r="AQ668" s="433"/>
      <c r="AR668" s="433"/>
      <c r="AS668" s="433"/>
      <c r="AT668" s="433"/>
      <c r="AU668" s="433"/>
      <c r="AV668" s="433"/>
      <c r="AW668" s="433"/>
      <c r="AX668" s="433"/>
      <c r="AY668" s="433"/>
      <c r="AZ668" s="433"/>
      <c r="BA668" s="433"/>
      <c r="BB668" s="433"/>
    </row>
    <row collapsed="false" customFormat="false" customHeight="true" hidden="false" ht="12.6" outlineLevel="0" r="669">
      <c r="A669" s="89" t="s">
        <v>494</v>
      </c>
    </row>
    <row collapsed="false" customFormat="false" customHeight="true" hidden="false" ht="11.45" outlineLevel="0" r="670">
      <c r="A670" s="454"/>
      <c r="B670" s="455"/>
      <c r="C670" s="455"/>
      <c r="D670" s="455"/>
      <c r="E670" s="455"/>
      <c r="F670" s="455"/>
      <c r="G670" s="455"/>
      <c r="H670" s="455"/>
      <c r="I670" s="455"/>
      <c r="J670" s="455"/>
      <c r="K670" s="455"/>
      <c r="L670" s="455"/>
      <c r="M670" s="495"/>
      <c r="N670" s="456" t="s">
        <v>435</v>
      </c>
      <c r="O670" s="456"/>
      <c r="P670" s="456"/>
      <c r="Q670" s="456"/>
      <c r="R670" s="456"/>
      <c r="S670" s="456"/>
      <c r="T670" s="456"/>
      <c r="U670" s="456"/>
      <c r="V670" s="456"/>
      <c r="W670" s="456"/>
      <c r="X670" s="456"/>
      <c r="Y670" s="456"/>
      <c r="Z670" s="456"/>
      <c r="AA670" s="456"/>
      <c r="AB670" s="456"/>
      <c r="AC670" s="456"/>
      <c r="AD670" s="456"/>
      <c r="AE670" s="456"/>
      <c r="AF670" s="456"/>
      <c r="AG670" s="456"/>
      <c r="AH670" s="456"/>
      <c r="AI670" s="456"/>
      <c r="AJ670" s="456"/>
      <c r="AK670" s="456"/>
      <c r="AL670" s="456"/>
      <c r="AM670" s="456"/>
      <c r="AN670" s="456"/>
      <c r="AO670" s="456"/>
      <c r="AP670" s="456"/>
      <c r="AQ670" s="456"/>
      <c r="AR670" s="456"/>
      <c r="AS670" s="456"/>
      <c r="AT670" s="456"/>
      <c r="AU670" s="456"/>
      <c r="AV670" s="456"/>
      <c r="AW670" s="456"/>
      <c r="AX670" s="456"/>
      <c r="AY670" s="456"/>
      <c r="AZ670" s="456"/>
      <c r="BA670" s="456"/>
      <c r="BB670" s="456"/>
    </row>
    <row collapsed="false" customFormat="false" customHeight="true" hidden="false" ht="11.1" outlineLevel="0" r="671">
      <c r="A671" s="458"/>
      <c r="B671" s="414"/>
      <c r="C671" s="414"/>
      <c r="D671" s="414"/>
      <c r="E671" s="414"/>
      <c r="F671" s="414"/>
      <c r="G671" s="414"/>
      <c r="H671" s="414"/>
      <c r="I671" s="414"/>
      <c r="J671" s="414"/>
      <c r="K671" s="414"/>
      <c r="L671" s="414"/>
      <c r="M671" s="496"/>
      <c r="N671" s="427" t="s">
        <v>536</v>
      </c>
      <c r="O671" s="427"/>
      <c r="P671" s="427"/>
      <c r="Q671" s="427"/>
      <c r="R671" s="427"/>
      <c r="S671" s="427"/>
      <c r="T671" s="454"/>
      <c r="U671" s="455"/>
      <c r="V671" s="455"/>
      <c r="W671" s="455"/>
      <c r="X671" s="455"/>
      <c r="Y671" s="455"/>
      <c r="Z671" s="495"/>
      <c r="AA671" s="454"/>
      <c r="AB671" s="455"/>
      <c r="AC671" s="455"/>
      <c r="AD671" s="455"/>
      <c r="AE671" s="455"/>
      <c r="AF671" s="455"/>
      <c r="AG671" s="495"/>
      <c r="AH671" s="427"/>
      <c r="AI671" s="427"/>
      <c r="AJ671" s="427"/>
      <c r="AK671" s="427"/>
      <c r="AL671" s="427"/>
      <c r="AM671" s="427"/>
      <c r="AN671" s="427"/>
      <c r="AO671" s="427"/>
      <c r="AP671" s="427"/>
      <c r="AQ671" s="427" t="s">
        <v>490</v>
      </c>
      <c r="AR671" s="427"/>
      <c r="AS671" s="427"/>
      <c r="AT671" s="427"/>
      <c r="AU671" s="427"/>
      <c r="AV671" s="427"/>
      <c r="AW671" s="427"/>
      <c r="AX671" s="427"/>
      <c r="AY671" s="427"/>
      <c r="AZ671" s="427"/>
      <c r="BA671" s="427"/>
      <c r="BB671" s="427"/>
    </row>
    <row collapsed="false" customFormat="false" customHeight="true" hidden="false" ht="11.1" outlineLevel="0" r="672">
      <c r="A672" s="459" t="s">
        <v>746</v>
      </c>
      <c r="B672" s="459"/>
      <c r="C672" s="459"/>
      <c r="D672" s="459"/>
      <c r="E672" s="459"/>
      <c r="F672" s="459"/>
      <c r="G672" s="459"/>
      <c r="H672" s="459"/>
      <c r="I672" s="459"/>
      <c r="J672" s="459"/>
      <c r="K672" s="459"/>
      <c r="L672" s="459"/>
      <c r="M672" s="459"/>
      <c r="N672" s="459" t="s">
        <v>537</v>
      </c>
      <c r="O672" s="459"/>
      <c r="P672" s="459"/>
      <c r="Q672" s="459"/>
      <c r="R672" s="459"/>
      <c r="S672" s="459"/>
      <c r="T672" s="459" t="s">
        <v>487</v>
      </c>
      <c r="U672" s="459"/>
      <c r="V672" s="459"/>
      <c r="W672" s="459"/>
      <c r="X672" s="459"/>
      <c r="Y672" s="459"/>
      <c r="Z672" s="459"/>
      <c r="AA672" s="459" t="s">
        <v>488</v>
      </c>
      <c r="AB672" s="459"/>
      <c r="AC672" s="459"/>
      <c r="AD672" s="459"/>
      <c r="AE672" s="459"/>
      <c r="AF672" s="459"/>
      <c r="AG672" s="459"/>
      <c r="AH672" s="459" t="s">
        <v>489</v>
      </c>
      <c r="AI672" s="459"/>
      <c r="AJ672" s="459"/>
      <c r="AK672" s="459"/>
      <c r="AL672" s="459"/>
      <c r="AM672" s="459"/>
      <c r="AN672" s="459"/>
      <c r="AO672" s="459"/>
      <c r="AP672" s="459"/>
      <c r="AQ672" s="459" t="s">
        <v>538</v>
      </c>
      <c r="AR672" s="459"/>
      <c r="AS672" s="459"/>
      <c r="AT672" s="459"/>
      <c r="AU672" s="459"/>
      <c r="AV672" s="459"/>
      <c r="AW672" s="459"/>
      <c r="AX672" s="459"/>
      <c r="AY672" s="459"/>
      <c r="AZ672" s="459"/>
      <c r="BA672" s="459"/>
      <c r="BB672" s="459"/>
    </row>
    <row collapsed="false" customFormat="false" customHeight="true" hidden="false" ht="11.1" outlineLevel="0" r="673">
      <c r="A673" s="458"/>
      <c r="B673" s="414"/>
      <c r="C673" s="414"/>
      <c r="D673" s="414"/>
      <c r="E673" s="414"/>
      <c r="F673" s="414"/>
      <c r="G673" s="414"/>
      <c r="H673" s="414"/>
      <c r="I673" s="414"/>
      <c r="J673" s="414"/>
      <c r="K673" s="414"/>
      <c r="L673" s="414"/>
      <c r="M673" s="496"/>
      <c r="N673" s="459" t="s">
        <v>538</v>
      </c>
      <c r="O673" s="459"/>
      <c r="P673" s="459"/>
      <c r="Q673" s="459"/>
      <c r="R673" s="459"/>
      <c r="S673" s="459"/>
      <c r="T673" s="459"/>
      <c r="U673" s="459"/>
      <c r="V673" s="459"/>
      <c r="W673" s="459"/>
      <c r="X673" s="459"/>
      <c r="Y673" s="459"/>
      <c r="Z673" s="459"/>
      <c r="AA673" s="459"/>
      <c r="AB673" s="459"/>
      <c r="AC673" s="459"/>
      <c r="AD673" s="459"/>
      <c r="AE673" s="459"/>
      <c r="AF673" s="459"/>
      <c r="AG673" s="459"/>
      <c r="AH673" s="459"/>
      <c r="AI673" s="459"/>
      <c r="AJ673" s="459"/>
      <c r="AK673" s="459"/>
      <c r="AL673" s="459"/>
      <c r="AM673" s="459"/>
      <c r="AN673" s="459"/>
      <c r="AO673" s="459"/>
      <c r="AP673" s="459"/>
      <c r="AQ673" s="459" t="s">
        <v>539</v>
      </c>
      <c r="AR673" s="459"/>
      <c r="AS673" s="459"/>
      <c r="AT673" s="459"/>
      <c r="AU673" s="459"/>
      <c r="AV673" s="459"/>
      <c r="AW673" s="459"/>
      <c r="AX673" s="459"/>
      <c r="AY673" s="459"/>
      <c r="AZ673" s="459"/>
      <c r="BA673" s="459"/>
      <c r="BB673" s="459"/>
    </row>
    <row collapsed="false" customFormat="false" customHeight="true" hidden="false" ht="11.1" outlineLevel="0" r="674">
      <c r="A674" s="458"/>
      <c r="B674" s="414"/>
      <c r="C674" s="414"/>
      <c r="D674" s="414"/>
      <c r="E674" s="414"/>
      <c r="F674" s="414"/>
      <c r="G674" s="414"/>
      <c r="H674" s="414"/>
      <c r="I674" s="414"/>
      <c r="J674" s="414"/>
      <c r="K674" s="414"/>
      <c r="L674" s="414"/>
      <c r="M674" s="496"/>
      <c r="N674" s="459" t="s">
        <v>539</v>
      </c>
      <c r="O674" s="459"/>
      <c r="P674" s="459"/>
      <c r="Q674" s="459"/>
      <c r="R674" s="459"/>
      <c r="S674" s="459"/>
      <c r="T674" s="458"/>
      <c r="U674" s="414"/>
      <c r="V674" s="414"/>
      <c r="W674" s="414"/>
      <c r="X674" s="414"/>
      <c r="Y674" s="414"/>
      <c r="Z674" s="496"/>
      <c r="AA674" s="458"/>
      <c r="AB674" s="414"/>
      <c r="AC674" s="414"/>
      <c r="AD674" s="414"/>
      <c r="AE674" s="414"/>
      <c r="AF674" s="414"/>
      <c r="AG674" s="496"/>
      <c r="AH674" s="459"/>
      <c r="AI674" s="459"/>
      <c r="AJ674" s="459"/>
      <c r="AK674" s="459"/>
      <c r="AL674" s="459"/>
      <c r="AM674" s="459"/>
      <c r="AN674" s="459"/>
      <c r="AO674" s="459"/>
      <c r="AP674" s="459"/>
      <c r="AQ674" s="459"/>
      <c r="AR674" s="459"/>
      <c r="AS674" s="459"/>
      <c r="AT674" s="459"/>
      <c r="AU674" s="459"/>
      <c r="AV674" s="459"/>
      <c r="AW674" s="459"/>
      <c r="AX674" s="459"/>
      <c r="AY674" s="459"/>
      <c r="AZ674" s="459"/>
      <c r="BA674" s="459"/>
      <c r="BB674" s="459"/>
    </row>
    <row collapsed="false" customFormat="false" customHeight="true" hidden="false" ht="11.1" outlineLevel="0" r="675">
      <c r="A675" s="428" t="s">
        <v>475</v>
      </c>
      <c r="B675" s="428"/>
      <c r="C675" s="428"/>
      <c r="D675" s="428"/>
      <c r="E675" s="428"/>
      <c r="F675" s="428"/>
      <c r="G675" s="428"/>
      <c r="H675" s="428"/>
      <c r="I675" s="428"/>
      <c r="J675" s="428"/>
      <c r="K675" s="428"/>
      <c r="L675" s="428"/>
      <c r="M675" s="428"/>
      <c r="N675" s="428" t="s">
        <v>476</v>
      </c>
      <c r="O675" s="428"/>
      <c r="P675" s="428"/>
      <c r="Q675" s="428"/>
      <c r="R675" s="428"/>
      <c r="S675" s="428"/>
      <c r="T675" s="428" t="s">
        <v>477</v>
      </c>
      <c r="U675" s="428"/>
      <c r="V675" s="428"/>
      <c r="W675" s="428"/>
      <c r="X675" s="428"/>
      <c r="Y675" s="428"/>
      <c r="Z675" s="428"/>
      <c r="AA675" s="428" t="s">
        <v>478</v>
      </c>
      <c r="AB675" s="428"/>
      <c r="AC675" s="428"/>
      <c r="AD675" s="428"/>
      <c r="AE675" s="428"/>
      <c r="AF675" s="428"/>
      <c r="AG675" s="428"/>
      <c r="AH675" s="428" t="s">
        <v>479</v>
      </c>
      <c r="AI675" s="428"/>
      <c r="AJ675" s="428"/>
      <c r="AK675" s="428"/>
      <c r="AL675" s="428"/>
      <c r="AM675" s="428"/>
      <c r="AN675" s="428"/>
      <c r="AO675" s="428"/>
      <c r="AP675" s="428"/>
      <c r="AQ675" s="428" t="s">
        <v>480</v>
      </c>
      <c r="AR675" s="428"/>
      <c r="AS675" s="428"/>
      <c r="AT675" s="428"/>
      <c r="AU675" s="428"/>
      <c r="AV675" s="428"/>
      <c r="AW675" s="428"/>
      <c r="AX675" s="428"/>
      <c r="AY675" s="428"/>
      <c r="AZ675" s="428"/>
      <c r="BA675" s="428"/>
      <c r="BB675" s="428"/>
    </row>
    <row collapsed="false" customFormat="false" customHeight="true" hidden="false" ht="12.6" outlineLevel="0" r="676">
      <c r="A676" s="564" t="s">
        <v>743</v>
      </c>
      <c r="B676" s="430"/>
      <c r="C676" s="430"/>
      <c r="D676" s="430"/>
      <c r="E676" s="430"/>
      <c r="F676" s="430"/>
      <c r="G676" s="430"/>
      <c r="H676" s="430"/>
      <c r="I676" s="430"/>
      <c r="J676" s="430"/>
      <c r="K676" s="430"/>
      <c r="L676" s="430"/>
      <c r="M676" s="431"/>
      <c r="N676" s="547"/>
      <c r="O676" s="547"/>
      <c r="P676" s="547"/>
      <c r="Q676" s="547"/>
      <c r="R676" s="547"/>
      <c r="S676" s="547"/>
      <c r="T676" s="433"/>
      <c r="U676" s="433"/>
      <c r="V676" s="433"/>
      <c r="W676" s="433"/>
      <c r="X676" s="433"/>
      <c r="Y676" s="433"/>
      <c r="Z676" s="433"/>
      <c r="AA676" s="433"/>
      <c r="AB676" s="433"/>
      <c r="AC676" s="433"/>
      <c r="AD676" s="433"/>
      <c r="AE676" s="433"/>
      <c r="AF676" s="433"/>
      <c r="AG676" s="433"/>
      <c r="AH676" s="433"/>
      <c r="AI676" s="433"/>
      <c r="AJ676" s="433"/>
      <c r="AK676" s="433"/>
      <c r="AL676" s="433"/>
      <c r="AM676" s="433"/>
      <c r="AN676" s="433"/>
      <c r="AO676" s="433"/>
      <c r="AP676" s="433"/>
      <c r="AQ676" s="585" t="n">
        <v>22535</v>
      </c>
      <c r="AR676" s="585"/>
      <c r="AS676" s="585"/>
      <c r="AT676" s="585"/>
      <c r="AU676" s="585"/>
      <c r="AV676" s="585"/>
      <c r="AW676" s="585"/>
      <c r="AX676" s="585"/>
      <c r="AY676" s="585"/>
      <c r="AZ676" s="585"/>
      <c r="BA676" s="585"/>
      <c r="BB676" s="585"/>
    </row>
    <row collapsed="false" customFormat="false" customHeight="true" hidden="false" ht="12.6" outlineLevel="0" r="677">
      <c r="A677" s="429" t="s">
        <v>744</v>
      </c>
      <c r="B677" s="430"/>
      <c r="C677" s="430"/>
      <c r="D677" s="430"/>
      <c r="E677" s="430"/>
      <c r="F677" s="430"/>
      <c r="G677" s="430"/>
      <c r="H677" s="430"/>
      <c r="I677" s="430"/>
      <c r="J677" s="430"/>
      <c r="K677" s="430"/>
      <c r="L677" s="430"/>
      <c r="M677" s="431"/>
      <c r="N677" s="546" t="n">
        <v>27</v>
      </c>
      <c r="O677" s="546"/>
      <c r="P677" s="546"/>
      <c r="Q677" s="546"/>
      <c r="R677" s="546"/>
      <c r="S677" s="546"/>
      <c r="T677" s="539" t="n">
        <v>1004</v>
      </c>
      <c r="U677" s="539"/>
      <c r="V677" s="539"/>
      <c r="W677" s="539"/>
      <c r="X677" s="539"/>
      <c r="Y677" s="539"/>
      <c r="Z677" s="539"/>
      <c r="AA677" s="539" t="n">
        <v>953</v>
      </c>
      <c r="AB677" s="539"/>
      <c r="AC677" s="539"/>
      <c r="AD677" s="539"/>
      <c r="AE677" s="539"/>
      <c r="AF677" s="539"/>
      <c r="AG677" s="539"/>
      <c r="AH677" s="433"/>
      <c r="AI677" s="433"/>
      <c r="AJ677" s="433"/>
      <c r="AK677" s="433"/>
      <c r="AL677" s="433"/>
      <c r="AM677" s="433"/>
      <c r="AN677" s="433"/>
      <c r="AO677" s="433"/>
      <c r="AP677" s="433"/>
      <c r="AQ677" s="539" t="n">
        <v>78</v>
      </c>
      <c r="AR677" s="539"/>
      <c r="AS677" s="539"/>
      <c r="AT677" s="539"/>
      <c r="AU677" s="539"/>
      <c r="AV677" s="539"/>
      <c r="AW677" s="539"/>
      <c r="AX677" s="539"/>
      <c r="AY677" s="539"/>
      <c r="AZ677" s="539"/>
      <c r="BA677" s="539"/>
      <c r="BB677" s="539"/>
    </row>
    <row collapsed="false" customFormat="false" customHeight="true" hidden="false" ht="12.6" outlineLevel="0" r="678">
      <c r="A678" s="429" t="s">
        <v>745</v>
      </c>
      <c r="B678" s="430"/>
      <c r="C678" s="430"/>
      <c r="D678" s="430"/>
      <c r="E678" s="430"/>
      <c r="F678" s="430"/>
      <c r="G678" s="430"/>
      <c r="H678" s="430"/>
      <c r="I678" s="430"/>
      <c r="J678" s="430"/>
      <c r="K678" s="430"/>
      <c r="L678" s="430"/>
      <c r="M678" s="431"/>
      <c r="N678" s="546" t="n">
        <v>35</v>
      </c>
      <c r="O678" s="546"/>
      <c r="P678" s="546"/>
      <c r="Q678" s="546"/>
      <c r="R678" s="546"/>
      <c r="S678" s="546"/>
      <c r="T678" s="539" t="n">
        <v>24292</v>
      </c>
      <c r="U678" s="539"/>
      <c r="V678" s="539"/>
      <c r="W678" s="539"/>
      <c r="X678" s="539"/>
      <c r="Y678" s="539"/>
      <c r="Z678" s="539"/>
      <c r="AA678" s="539" t="n">
        <v>1870</v>
      </c>
      <c r="AB678" s="539"/>
      <c r="AC678" s="539"/>
      <c r="AD678" s="539"/>
      <c r="AE678" s="539"/>
      <c r="AF678" s="539"/>
      <c r="AG678" s="539"/>
      <c r="AH678" s="433"/>
      <c r="AI678" s="433"/>
      <c r="AJ678" s="433"/>
      <c r="AK678" s="433"/>
      <c r="AL678" s="433"/>
      <c r="AM678" s="433"/>
      <c r="AN678" s="433"/>
      <c r="AO678" s="433"/>
      <c r="AP678" s="433"/>
      <c r="AQ678" s="539" t="n">
        <v>22457</v>
      </c>
      <c r="AR678" s="539"/>
      <c r="AS678" s="539"/>
      <c r="AT678" s="539"/>
      <c r="AU678" s="539"/>
      <c r="AV678" s="539"/>
      <c r="AW678" s="539"/>
      <c r="AX678" s="539"/>
      <c r="AY678" s="539"/>
      <c r="AZ678" s="539"/>
      <c r="BA678" s="539"/>
      <c r="BB678" s="539"/>
    </row>
    <row collapsed="false" customFormat="false" customHeight="true" hidden="false" ht="12.6" outlineLevel="0" r="679">
      <c r="A679" s="564" t="s">
        <v>746</v>
      </c>
      <c r="B679" s="430"/>
      <c r="C679" s="430"/>
      <c r="D679" s="430"/>
      <c r="E679" s="430"/>
      <c r="F679" s="430"/>
      <c r="G679" s="430"/>
      <c r="H679" s="430"/>
      <c r="I679" s="430"/>
      <c r="J679" s="430"/>
      <c r="K679" s="430"/>
      <c r="L679" s="430"/>
      <c r="M679" s="431"/>
      <c r="N679" s="547"/>
      <c r="O679" s="547"/>
      <c r="P679" s="547"/>
      <c r="Q679" s="547"/>
      <c r="R679" s="547"/>
      <c r="S679" s="547"/>
      <c r="T679" s="433"/>
      <c r="U679" s="433"/>
      <c r="V679" s="433"/>
      <c r="W679" s="433"/>
      <c r="X679" s="433"/>
      <c r="Y679" s="433"/>
      <c r="Z679" s="433"/>
      <c r="AA679" s="433"/>
      <c r="AB679" s="433"/>
      <c r="AC679" s="433"/>
      <c r="AD679" s="433"/>
      <c r="AE679" s="433"/>
      <c r="AF679" s="433"/>
      <c r="AG679" s="433"/>
      <c r="AH679" s="433"/>
      <c r="AI679" s="433"/>
      <c r="AJ679" s="433"/>
      <c r="AK679" s="433"/>
      <c r="AL679" s="433"/>
      <c r="AM679" s="433"/>
      <c r="AN679" s="433"/>
      <c r="AO679" s="433"/>
      <c r="AP679" s="433"/>
      <c r="AQ679" s="585"/>
      <c r="AR679" s="585"/>
      <c r="AS679" s="585"/>
      <c r="AT679" s="585"/>
      <c r="AU679" s="585"/>
      <c r="AV679" s="585"/>
      <c r="AW679" s="585"/>
      <c r="AX679" s="585"/>
      <c r="AY679" s="585"/>
      <c r="AZ679" s="585"/>
      <c r="BA679" s="585"/>
      <c r="BB679" s="585"/>
    </row>
    <row collapsed="false" customFormat="true" customHeight="true" hidden="false" ht="12.6" outlineLevel="0" r="680" s="425">
      <c r="A680" s="540" t="s">
        <v>747</v>
      </c>
      <c r="B680" s="540"/>
      <c r="C680" s="540"/>
      <c r="D680" s="540"/>
      <c r="E680" s="540"/>
      <c r="F680" s="540"/>
      <c r="G680" s="540"/>
      <c r="H680" s="540"/>
      <c r="I680" s="540"/>
      <c r="J680" s="540"/>
      <c r="K680" s="540"/>
      <c r="L680" s="540"/>
      <c r="M680" s="540"/>
      <c r="N680" s="546"/>
      <c r="O680" s="546"/>
      <c r="P680" s="546"/>
      <c r="Q680" s="546"/>
      <c r="R680" s="546"/>
      <c r="S680" s="546"/>
      <c r="T680" s="539"/>
      <c r="U680" s="539"/>
      <c r="V680" s="539"/>
      <c r="W680" s="539"/>
      <c r="X680" s="539"/>
      <c r="Y680" s="539"/>
      <c r="Z680" s="539"/>
      <c r="AA680" s="539"/>
      <c r="AB680" s="539"/>
      <c r="AC680" s="539"/>
      <c r="AD680" s="539"/>
      <c r="AE680" s="539"/>
      <c r="AF680" s="539"/>
      <c r="AG680" s="539"/>
      <c r="AH680" s="433"/>
      <c r="AI680" s="433"/>
      <c r="AJ680" s="433"/>
      <c r="AK680" s="433"/>
      <c r="AL680" s="433"/>
      <c r="AM680" s="433"/>
      <c r="AN680" s="433"/>
      <c r="AO680" s="433"/>
      <c r="AP680" s="433"/>
      <c r="AQ680" s="539"/>
      <c r="AR680" s="539"/>
      <c r="AS680" s="539"/>
      <c r="AT680" s="539"/>
      <c r="AU680" s="539"/>
      <c r="AV680" s="539"/>
      <c r="AW680" s="539"/>
      <c r="AX680" s="539"/>
      <c r="AY680" s="539"/>
      <c r="AZ680" s="539"/>
      <c r="BA680" s="539"/>
      <c r="BB680" s="539"/>
    </row>
    <row collapsed="false" customFormat="true" customHeight="true" hidden="false" ht="12.6" outlineLevel="0" r="681" s="425">
      <c r="A681" s="586" t="s">
        <v>748</v>
      </c>
      <c r="B681" s="586"/>
      <c r="C681" s="586"/>
      <c r="D681" s="586"/>
      <c r="E681" s="586"/>
      <c r="F681" s="586"/>
      <c r="G681" s="586"/>
      <c r="H681" s="586"/>
      <c r="I681" s="586"/>
      <c r="J681" s="586"/>
      <c r="K681" s="586"/>
      <c r="L681" s="586"/>
      <c r="M681" s="586"/>
      <c r="N681" s="546"/>
      <c r="O681" s="546"/>
      <c r="P681" s="546"/>
      <c r="Q681" s="546"/>
      <c r="R681" s="546"/>
      <c r="S681" s="546"/>
      <c r="T681" s="539"/>
      <c r="U681" s="539"/>
      <c r="V681" s="539"/>
      <c r="W681" s="539"/>
      <c r="X681" s="539"/>
      <c r="Y681" s="539"/>
      <c r="Z681" s="539"/>
      <c r="AA681" s="539"/>
      <c r="AB681" s="539"/>
      <c r="AC681" s="539"/>
      <c r="AD681" s="539"/>
      <c r="AE681" s="539"/>
      <c r="AF681" s="539"/>
      <c r="AG681" s="539"/>
      <c r="AH681" s="433"/>
      <c r="AI681" s="433"/>
      <c r="AJ681" s="433"/>
      <c r="AK681" s="433"/>
      <c r="AL681" s="433"/>
      <c r="AM681" s="433"/>
      <c r="AN681" s="433"/>
      <c r="AO681" s="433"/>
      <c r="AP681" s="433"/>
      <c r="AQ681" s="539"/>
      <c r="AR681" s="539"/>
      <c r="AS681" s="539"/>
      <c r="AT681" s="539"/>
      <c r="AU681" s="539"/>
      <c r="AV681" s="539"/>
      <c r="AW681" s="539"/>
      <c r="AX681" s="539"/>
      <c r="AY681" s="539"/>
      <c r="AZ681" s="539"/>
      <c r="BA681" s="539"/>
      <c r="BB681" s="539"/>
    </row>
    <row collapsed="false" customFormat="false" customHeight="true" hidden="false" ht="12.6" outlineLevel="0" r="682">
      <c r="A682" s="587" t="s">
        <v>749</v>
      </c>
      <c r="B682" s="430"/>
      <c r="C682" s="430"/>
      <c r="D682" s="430"/>
      <c r="E682" s="430"/>
      <c r="F682" s="430"/>
      <c r="G682" s="430"/>
      <c r="H682" s="430"/>
      <c r="I682" s="430"/>
      <c r="J682" s="430"/>
      <c r="K682" s="430"/>
      <c r="L682" s="430"/>
      <c r="M682" s="431"/>
      <c r="N682" s="547"/>
      <c r="O682" s="547"/>
      <c r="P682" s="547"/>
      <c r="Q682" s="547"/>
      <c r="R682" s="547"/>
      <c r="S682" s="547"/>
      <c r="T682" s="433"/>
      <c r="U682" s="433"/>
      <c r="V682" s="433"/>
      <c r="W682" s="433"/>
      <c r="X682" s="433"/>
      <c r="Y682" s="433"/>
      <c r="Z682" s="433"/>
      <c r="AA682" s="433"/>
      <c r="AB682" s="433"/>
      <c r="AC682" s="433"/>
      <c r="AD682" s="433"/>
      <c r="AE682" s="433"/>
      <c r="AF682" s="433"/>
      <c r="AG682" s="433"/>
      <c r="AH682" s="433"/>
      <c r="AI682" s="433"/>
      <c r="AJ682" s="433"/>
      <c r="AK682" s="433"/>
      <c r="AL682" s="433"/>
      <c r="AM682" s="433"/>
      <c r="AN682" s="433"/>
      <c r="AO682" s="433"/>
      <c r="AP682" s="433"/>
      <c r="AQ682" s="433"/>
      <c r="AR682" s="433"/>
      <c r="AS682" s="433"/>
      <c r="AT682" s="433"/>
      <c r="AU682" s="433"/>
      <c r="AV682" s="433"/>
      <c r="AW682" s="433"/>
      <c r="AX682" s="433"/>
      <c r="AY682" s="433"/>
      <c r="AZ682" s="433"/>
      <c r="BA682" s="433"/>
      <c r="BB682" s="433"/>
    </row>
    <row collapsed="false" customFormat="false" customHeight="true" hidden="false" ht="12.6" outlineLevel="0" r="683">
      <c r="A683" s="588" t="s">
        <v>751</v>
      </c>
      <c r="B683" s="430"/>
      <c r="C683" s="430"/>
      <c r="D683" s="430"/>
      <c r="E683" s="430"/>
      <c r="F683" s="430"/>
      <c r="G683" s="430"/>
      <c r="H683" s="430"/>
      <c r="I683" s="430"/>
      <c r="J683" s="430"/>
      <c r="K683" s="430"/>
      <c r="L683" s="430"/>
      <c r="M683" s="431"/>
      <c r="N683" s="547"/>
      <c r="O683" s="547"/>
      <c r="P683" s="547"/>
      <c r="Q683" s="547"/>
      <c r="R683" s="547"/>
      <c r="S683" s="547"/>
      <c r="T683" s="433"/>
      <c r="U683" s="433"/>
      <c r="V683" s="433"/>
      <c r="W683" s="433"/>
      <c r="X683" s="433"/>
      <c r="Y683" s="433"/>
      <c r="Z683" s="433"/>
      <c r="AA683" s="433"/>
      <c r="AB683" s="433"/>
      <c r="AC683" s="433"/>
      <c r="AD683" s="433"/>
      <c r="AE683" s="433"/>
      <c r="AF683" s="433"/>
      <c r="AG683" s="433"/>
      <c r="AH683" s="433"/>
      <c r="AI683" s="433"/>
      <c r="AJ683" s="433"/>
      <c r="AK683" s="433"/>
      <c r="AL683" s="433"/>
      <c r="AM683" s="433"/>
      <c r="AN683" s="433"/>
      <c r="AO683" s="433"/>
      <c r="AP683" s="433"/>
      <c r="AQ683" s="433"/>
      <c r="AR683" s="433"/>
      <c r="AS683" s="433"/>
      <c r="AT683" s="433"/>
      <c r="AU683" s="433"/>
      <c r="AV683" s="433"/>
      <c r="AW683" s="433"/>
      <c r="AX683" s="433"/>
      <c r="AY683" s="433"/>
      <c r="AZ683" s="433"/>
      <c r="BA683" s="433"/>
      <c r="BB683" s="433"/>
    </row>
    <row collapsed="false" customFormat="false" customHeight="true" hidden="false" ht="12.6" outlineLevel="0" r="684">
      <c r="A684" s="425" t="s">
        <v>752</v>
      </c>
    </row>
    <row collapsed="false" customFormat="false" customHeight="true" hidden="false" ht="12.6" outlineLevel="0" r="685">
      <c r="A685" s="493"/>
      <c r="B685" s="493"/>
      <c r="C685" s="493"/>
      <c r="D685" s="493"/>
      <c r="E685" s="493"/>
      <c r="F685" s="493"/>
      <c r="G685" s="493"/>
      <c r="H685" s="493"/>
      <c r="I685" s="493"/>
      <c r="J685" s="493"/>
      <c r="K685" s="493"/>
      <c r="L685" s="493"/>
      <c r="M685" s="493"/>
      <c r="N685" s="493"/>
      <c r="O685" s="493"/>
      <c r="P685" s="493"/>
      <c r="Q685" s="493"/>
      <c r="R685" s="493"/>
      <c r="S685" s="493"/>
      <c r="T685" s="493"/>
      <c r="U685" s="493"/>
      <c r="V685" s="493"/>
      <c r="W685" s="493"/>
      <c r="X685" s="493"/>
      <c r="Y685" s="493"/>
      <c r="Z685" s="493"/>
      <c r="AA685" s="493"/>
      <c r="AB685" s="493"/>
      <c r="AC685" s="493"/>
      <c r="AD685" s="493"/>
      <c r="AE685" s="493"/>
      <c r="AF685" s="493"/>
      <c r="AG685" s="493"/>
      <c r="AH685" s="493"/>
      <c r="AI685" s="493"/>
      <c r="AJ685" s="493"/>
      <c r="AK685" s="493"/>
      <c r="AL685" s="493"/>
      <c r="AM685" s="493"/>
      <c r="AN685" s="493"/>
      <c r="AO685" s="493"/>
      <c r="AP685" s="493"/>
      <c r="AQ685" s="493"/>
      <c r="AR685" s="493"/>
      <c r="AS685" s="493"/>
      <c r="AT685" s="493"/>
      <c r="AU685" s="493"/>
      <c r="AV685" s="493"/>
      <c r="AW685" s="493"/>
      <c r="AX685" s="493"/>
      <c r="AY685" s="493"/>
      <c r="AZ685" s="493"/>
      <c r="BA685" s="493"/>
      <c r="BB685" s="493"/>
    </row>
    <row collapsed="false" customFormat="false" customHeight="true" hidden="false" ht="12.6" outlineLevel="0" r="686">
      <c r="A686" s="493"/>
      <c r="B686" s="493"/>
      <c r="C686" s="493"/>
      <c r="D686" s="493"/>
      <c r="E686" s="493"/>
      <c r="F686" s="493"/>
      <c r="G686" s="493"/>
      <c r="H686" s="493"/>
      <c r="I686" s="493"/>
      <c r="J686" s="493"/>
      <c r="K686" s="493"/>
      <c r="L686" s="493"/>
      <c r="M686" s="493"/>
      <c r="N686" s="493"/>
      <c r="O686" s="493"/>
      <c r="P686" s="493"/>
      <c r="Q686" s="493"/>
      <c r="R686" s="493"/>
      <c r="S686" s="493"/>
      <c r="T686" s="493"/>
      <c r="U686" s="493"/>
      <c r="V686" s="493"/>
      <c r="W686" s="493"/>
      <c r="X686" s="493"/>
      <c r="Y686" s="493"/>
      <c r="Z686" s="493"/>
      <c r="AA686" s="493"/>
      <c r="AB686" s="493"/>
      <c r="AC686" s="493"/>
      <c r="AD686" s="493"/>
      <c r="AE686" s="493"/>
      <c r="AF686" s="493"/>
      <c r="AG686" s="493"/>
      <c r="AH686" s="493"/>
      <c r="AI686" s="493"/>
      <c r="AJ686" s="493"/>
      <c r="AK686" s="493"/>
      <c r="AL686" s="493"/>
      <c r="AM686" s="493"/>
      <c r="AN686" s="493"/>
      <c r="AO686" s="493"/>
      <c r="AP686" s="493"/>
      <c r="AQ686" s="493"/>
      <c r="AR686" s="493"/>
      <c r="AS686" s="493"/>
      <c r="AT686" s="493"/>
      <c r="AU686" s="493"/>
      <c r="AV686" s="493"/>
      <c r="AW686" s="493"/>
      <c r="AX686" s="493"/>
      <c r="AY686" s="493"/>
      <c r="AZ686" s="493"/>
      <c r="BA686" s="493"/>
      <c r="BB686" s="493"/>
    </row>
    <row collapsed="false" customFormat="false" customHeight="true" hidden="false" ht="12.6" outlineLevel="0" r="687">
      <c r="A687" s="493"/>
      <c r="B687" s="493"/>
      <c r="C687" s="493"/>
      <c r="D687" s="493"/>
      <c r="E687" s="493"/>
      <c r="F687" s="493"/>
      <c r="G687" s="493"/>
      <c r="H687" s="493"/>
      <c r="I687" s="493"/>
      <c r="J687" s="493"/>
      <c r="K687" s="493"/>
      <c r="L687" s="493"/>
      <c r="M687" s="493"/>
      <c r="N687" s="493"/>
      <c r="O687" s="493"/>
      <c r="P687" s="493"/>
      <c r="Q687" s="493"/>
      <c r="R687" s="493"/>
      <c r="S687" s="493"/>
      <c r="T687" s="493"/>
      <c r="U687" s="493"/>
      <c r="V687" s="493"/>
      <c r="W687" s="493"/>
      <c r="X687" s="493"/>
      <c r="Y687" s="493"/>
      <c r="Z687" s="493"/>
      <c r="AA687" s="493"/>
      <c r="AB687" s="493"/>
      <c r="AC687" s="493"/>
      <c r="AD687" s="493"/>
      <c r="AE687" s="493"/>
      <c r="AF687" s="493"/>
      <c r="AG687" s="493"/>
      <c r="AH687" s="493"/>
      <c r="AI687" s="493"/>
      <c r="AJ687" s="493"/>
      <c r="AK687" s="493"/>
      <c r="AL687" s="493"/>
      <c r="AM687" s="493"/>
      <c r="AN687" s="493"/>
      <c r="AO687" s="493"/>
      <c r="AP687" s="493"/>
      <c r="AQ687" s="493"/>
      <c r="AR687" s="493"/>
      <c r="AS687" s="493"/>
      <c r="AT687" s="493"/>
      <c r="AU687" s="493"/>
      <c r="AV687" s="493"/>
      <c r="AW687" s="493"/>
      <c r="AX687" s="493"/>
      <c r="AY687" s="493"/>
      <c r="AZ687" s="493"/>
      <c r="BA687" s="493"/>
      <c r="BB687" s="493"/>
    </row>
    <row collapsed="false" customFormat="false" customHeight="true" hidden="false" ht="12.6" outlineLevel="0" r="688">
      <c r="A688" s="493"/>
      <c r="B688" s="493"/>
      <c r="C688" s="493"/>
      <c r="D688" s="493"/>
      <c r="E688" s="493"/>
      <c r="F688" s="493"/>
      <c r="G688" s="493"/>
      <c r="H688" s="493"/>
      <c r="I688" s="493"/>
      <c r="J688" s="493"/>
      <c r="K688" s="493"/>
      <c r="L688" s="493"/>
      <c r="M688" s="493"/>
      <c r="N688" s="493"/>
      <c r="O688" s="493"/>
      <c r="P688" s="493"/>
      <c r="Q688" s="493"/>
      <c r="R688" s="493"/>
      <c r="S688" s="493"/>
      <c r="T688" s="493"/>
      <c r="U688" s="493"/>
      <c r="V688" s="493"/>
      <c r="W688" s="493"/>
      <c r="X688" s="493"/>
      <c r="Y688" s="493"/>
      <c r="Z688" s="493"/>
      <c r="AA688" s="493"/>
      <c r="AB688" s="493"/>
      <c r="AC688" s="493"/>
      <c r="AD688" s="493"/>
      <c r="AE688" s="493"/>
      <c r="AF688" s="493"/>
      <c r="AG688" s="493"/>
      <c r="AH688" s="493"/>
      <c r="AI688" s="493"/>
      <c r="AJ688" s="493"/>
      <c r="AK688" s="493"/>
      <c r="AL688" s="493"/>
      <c r="AM688" s="493"/>
      <c r="AN688" s="493"/>
      <c r="AO688" s="493"/>
      <c r="AP688" s="493"/>
      <c r="AQ688" s="493"/>
      <c r="AR688" s="493"/>
      <c r="AS688" s="493"/>
      <c r="AT688" s="493"/>
      <c r="AU688" s="493"/>
      <c r="AV688" s="493"/>
      <c r="AW688" s="493"/>
      <c r="AX688" s="493"/>
      <c r="AY688" s="493"/>
      <c r="AZ688" s="493"/>
      <c r="BA688" s="493"/>
      <c r="BB688" s="493"/>
    </row>
    <row collapsed="false" customFormat="false" customHeight="true" hidden="false" ht="12.6" outlineLevel="0" r="689">
      <c r="A689" s="493"/>
      <c r="B689" s="493"/>
      <c r="C689" s="493"/>
      <c r="D689" s="493"/>
      <c r="E689" s="493"/>
      <c r="F689" s="493"/>
      <c r="G689" s="493"/>
      <c r="H689" s="493"/>
      <c r="I689" s="493"/>
      <c r="J689" s="493"/>
      <c r="K689" s="493"/>
      <c r="L689" s="493"/>
      <c r="M689" s="493"/>
      <c r="N689" s="493"/>
      <c r="O689" s="493"/>
      <c r="P689" s="493"/>
      <c r="Q689" s="493"/>
      <c r="R689" s="493"/>
      <c r="S689" s="493"/>
      <c r="T689" s="493"/>
      <c r="U689" s="493"/>
      <c r="V689" s="493"/>
      <c r="W689" s="493"/>
      <c r="X689" s="493"/>
      <c r="Y689" s="493"/>
      <c r="Z689" s="493"/>
      <c r="AA689" s="493"/>
      <c r="AB689" s="493"/>
      <c r="AC689" s="493"/>
      <c r="AD689" s="493"/>
      <c r="AE689" s="493"/>
      <c r="AF689" s="493"/>
      <c r="AG689" s="493"/>
      <c r="AH689" s="493"/>
      <c r="AI689" s="493"/>
      <c r="AJ689" s="493"/>
      <c r="AK689" s="493"/>
      <c r="AL689" s="493"/>
      <c r="AM689" s="493"/>
      <c r="AN689" s="493"/>
      <c r="AO689" s="493"/>
      <c r="AP689" s="493"/>
      <c r="AQ689" s="493"/>
      <c r="AR689" s="493"/>
      <c r="AS689" s="493"/>
      <c r="AT689" s="493"/>
      <c r="AU689" s="493"/>
      <c r="AV689" s="493"/>
      <c r="AW689" s="493"/>
      <c r="AX689" s="493"/>
      <c r="AY689" s="493"/>
      <c r="AZ689" s="493"/>
      <c r="BA689" s="493"/>
      <c r="BB689" s="493"/>
    </row>
    <row collapsed="false" customFormat="false" customHeight="true" hidden="false" ht="12.6" outlineLevel="0" r="690">
      <c r="A690" s="493"/>
      <c r="B690" s="493"/>
      <c r="C690" s="493"/>
      <c r="D690" s="493"/>
      <c r="E690" s="493"/>
      <c r="F690" s="493"/>
      <c r="G690" s="493"/>
      <c r="H690" s="493"/>
      <c r="I690" s="493"/>
      <c r="J690" s="493"/>
      <c r="K690" s="493"/>
      <c r="L690" s="493"/>
      <c r="M690" s="493"/>
      <c r="N690" s="493"/>
      <c r="O690" s="493"/>
      <c r="P690" s="493"/>
      <c r="Q690" s="493"/>
      <c r="R690" s="493"/>
      <c r="S690" s="493"/>
      <c r="T690" s="493"/>
      <c r="U690" s="493"/>
      <c r="V690" s="493"/>
      <c r="W690" s="493"/>
      <c r="X690" s="493"/>
      <c r="Y690" s="493"/>
      <c r="Z690" s="493"/>
      <c r="AA690" s="493"/>
      <c r="AB690" s="493"/>
      <c r="AC690" s="493"/>
      <c r="AD690" s="493"/>
      <c r="AE690" s="493"/>
      <c r="AF690" s="493"/>
      <c r="AG690" s="493"/>
      <c r="AH690" s="493"/>
      <c r="AI690" s="493"/>
      <c r="AJ690" s="493"/>
      <c r="AK690" s="493"/>
      <c r="AL690" s="493"/>
      <c r="AM690" s="493"/>
      <c r="AN690" s="493"/>
      <c r="AO690" s="493"/>
      <c r="AP690" s="493"/>
      <c r="AQ690" s="493"/>
      <c r="AR690" s="493"/>
      <c r="AS690" s="493"/>
      <c r="AT690" s="493"/>
      <c r="AU690" s="493"/>
      <c r="AV690" s="493"/>
      <c r="AW690" s="493"/>
      <c r="AX690" s="493"/>
      <c r="AY690" s="493"/>
      <c r="AZ690" s="493"/>
      <c r="BA690" s="493"/>
      <c r="BB690" s="493"/>
    </row>
    <row collapsed="false" customFormat="false" customHeight="true" hidden="false" ht="12.6" outlineLevel="0" r="691">
      <c r="A691" s="408" t="s">
        <v>50</v>
      </c>
    </row>
    <row collapsed="false" customFormat="false" customHeight="true" hidden="false" ht="12.6" outlineLevel="0" r="692">
      <c r="A692" s="408" t="s">
        <v>420</v>
      </c>
      <c r="B692" s="409"/>
      <c r="C692" s="410" t="str">
        <f aca="false">$C$2</f>
        <v>Agro-eko Lovinobaňa, s.r.o.</v>
      </c>
      <c r="D692" s="410"/>
      <c r="E692" s="410"/>
      <c r="F692" s="410"/>
      <c r="G692" s="410"/>
      <c r="H692" s="410"/>
      <c r="I692" s="410"/>
      <c r="J692" s="410"/>
      <c r="K692" s="410"/>
      <c r="L692" s="410"/>
      <c r="M692" s="410"/>
      <c r="N692" s="410"/>
      <c r="O692" s="410"/>
      <c r="P692" s="410"/>
      <c r="Q692" s="410"/>
      <c r="R692" s="410"/>
      <c r="S692" s="410"/>
      <c r="T692" s="410"/>
      <c r="U692" s="410"/>
      <c r="V692" s="410"/>
      <c r="W692" s="410"/>
      <c r="X692" s="410"/>
      <c r="Y692" s="410"/>
      <c r="Z692" s="410"/>
      <c r="AB692" s="89" t="s">
        <v>28</v>
      </c>
      <c r="AD692" s="411" t="n">
        <f aca="false">$AD$2</f>
        <v>43979971</v>
      </c>
      <c r="AE692" s="411"/>
      <c r="AF692" s="411"/>
      <c r="AG692" s="411"/>
      <c r="AH692" s="411"/>
      <c r="AI692" s="411"/>
      <c r="AJ692" s="411"/>
      <c r="AK692" s="411"/>
      <c r="AL692" s="89" t="s">
        <v>29</v>
      </c>
      <c r="AN692" s="412" t="str">
        <f aca="false">$AN$2</f>
        <v>2022534844</v>
      </c>
      <c r="AO692" s="412"/>
      <c r="AP692" s="412"/>
      <c r="AQ692" s="412"/>
      <c r="AR692" s="412"/>
      <c r="AS692" s="412"/>
      <c r="AT692" s="412"/>
      <c r="AU692" s="412"/>
      <c r="AV692" s="412"/>
      <c r="AW692" s="412"/>
      <c r="AX692" s="412"/>
      <c r="AY692" s="412"/>
      <c r="AZ692" s="412"/>
      <c r="BA692" s="412"/>
      <c r="BB692" s="412"/>
    </row>
    <row collapsed="false" customFormat="false" customHeight="true" hidden="false" ht="12.6" outlineLevel="0" r="693">
      <c r="A693" s="425"/>
      <c r="B693" s="425"/>
      <c r="C693" s="425"/>
      <c r="D693" s="425"/>
      <c r="E693" s="425"/>
      <c r="F693" s="425"/>
      <c r="G693" s="425"/>
      <c r="H693" s="425"/>
      <c r="I693" s="425"/>
      <c r="J693" s="425"/>
      <c r="K693" s="425"/>
      <c r="L693" s="425"/>
      <c r="M693" s="425"/>
      <c r="N693" s="425"/>
      <c r="O693" s="425"/>
      <c r="P693" s="425"/>
      <c r="Q693" s="425"/>
      <c r="R693" s="425"/>
      <c r="S693" s="425"/>
      <c r="T693" s="425"/>
      <c r="U693" s="425"/>
      <c r="V693" s="425"/>
      <c r="W693" s="425"/>
      <c r="X693" s="425"/>
      <c r="Y693" s="425"/>
      <c r="Z693" s="425"/>
      <c r="AA693" s="425"/>
      <c r="AB693" s="425"/>
      <c r="AC693" s="425"/>
      <c r="AD693" s="425"/>
      <c r="AE693" s="425"/>
      <c r="AF693" s="425"/>
      <c r="AG693" s="425"/>
      <c r="AH693" s="425"/>
      <c r="AI693" s="425"/>
      <c r="AJ693" s="425"/>
      <c r="AK693" s="425"/>
      <c r="AL693" s="425"/>
      <c r="AM693" s="425"/>
      <c r="AN693" s="425"/>
      <c r="AO693" s="425"/>
      <c r="AP693" s="425"/>
      <c r="AQ693" s="425"/>
      <c r="AR693" s="425"/>
      <c r="AS693" s="425"/>
      <c r="AT693" s="425"/>
      <c r="AU693" s="425"/>
      <c r="AV693" s="425"/>
      <c r="AW693" s="425"/>
      <c r="AX693" s="425"/>
      <c r="AY693" s="425"/>
      <c r="AZ693" s="425"/>
      <c r="BA693" s="425"/>
      <c r="BB693" s="425"/>
    </row>
    <row collapsed="false" customFormat="false" customHeight="true" hidden="false" ht="12.6" outlineLevel="0" r="694">
      <c r="A694" s="425" t="s">
        <v>753</v>
      </c>
      <c r="B694" s="425"/>
      <c r="C694" s="425"/>
      <c r="D694" s="425"/>
      <c r="E694" s="425"/>
      <c r="F694" s="425"/>
      <c r="G694" s="425"/>
      <c r="H694" s="425"/>
      <c r="I694" s="425"/>
      <c r="J694" s="425"/>
      <c r="K694" s="425"/>
      <c r="L694" s="425"/>
      <c r="M694" s="425"/>
      <c r="N694" s="425"/>
      <c r="O694" s="425"/>
      <c r="P694" s="425"/>
      <c r="Q694" s="425"/>
      <c r="R694" s="425"/>
      <c r="S694" s="425"/>
      <c r="T694" s="425"/>
      <c r="U694" s="425"/>
      <c r="V694" s="425"/>
      <c r="W694" s="425"/>
      <c r="X694" s="425"/>
      <c r="Y694" s="425"/>
      <c r="Z694" s="425"/>
      <c r="AA694" s="425"/>
      <c r="AB694" s="425"/>
      <c r="AC694" s="425"/>
      <c r="AD694" s="425"/>
      <c r="AE694" s="425"/>
      <c r="AF694" s="425"/>
      <c r="AG694" s="425"/>
      <c r="AH694" s="425"/>
      <c r="AI694" s="425"/>
      <c r="AJ694" s="425"/>
      <c r="AK694" s="425"/>
      <c r="AL694" s="425"/>
      <c r="AM694" s="425"/>
      <c r="AN694" s="425"/>
      <c r="AO694" s="425"/>
      <c r="AP694" s="425"/>
      <c r="AQ694" s="425"/>
      <c r="AR694" s="425"/>
      <c r="AS694" s="425"/>
      <c r="AT694" s="425"/>
      <c r="AU694" s="425"/>
      <c r="AV694" s="425"/>
      <c r="AW694" s="425"/>
      <c r="AX694" s="425"/>
      <c r="AY694" s="425"/>
      <c r="AZ694" s="425"/>
      <c r="BA694" s="425"/>
      <c r="BB694" s="425"/>
    </row>
    <row collapsed="false" customFormat="false" customHeight="true" hidden="false" ht="12.6" outlineLevel="0" r="695">
      <c r="A695" s="454"/>
      <c r="B695" s="455"/>
      <c r="C695" s="455"/>
      <c r="D695" s="455"/>
      <c r="E695" s="455"/>
      <c r="F695" s="455"/>
      <c r="G695" s="455"/>
      <c r="H695" s="455"/>
      <c r="I695" s="455"/>
      <c r="J695" s="455"/>
      <c r="K695" s="455"/>
      <c r="L695" s="455"/>
      <c r="M695" s="455"/>
      <c r="N695" s="436"/>
      <c r="O695" s="557"/>
      <c r="P695" s="558"/>
      <c r="Q695" s="427"/>
      <c r="R695" s="427"/>
      <c r="S695" s="427"/>
      <c r="T695" s="427"/>
      <c r="U695" s="427"/>
      <c r="V695" s="427"/>
      <c r="W695" s="427"/>
      <c r="X695" s="427"/>
      <c r="Y695" s="427"/>
      <c r="Z695" s="427"/>
      <c r="AA695" s="427"/>
      <c r="AB695" s="427"/>
      <c r="AC695" s="427" t="s">
        <v>637</v>
      </c>
      <c r="AD695" s="427"/>
      <c r="AE695" s="427"/>
      <c r="AF695" s="427"/>
      <c r="AG695" s="427"/>
      <c r="AH695" s="427"/>
      <c r="AI695" s="427"/>
      <c r="AJ695" s="427" t="s">
        <v>637</v>
      </c>
      <c r="AK695" s="427"/>
      <c r="AL695" s="427"/>
      <c r="AM695" s="427"/>
      <c r="AN695" s="427"/>
      <c r="AO695" s="427"/>
      <c r="AP695" s="427"/>
      <c r="AQ695" s="427"/>
      <c r="AR695" s="427"/>
      <c r="AS695" s="427"/>
      <c r="AT695" s="427"/>
      <c r="AU695" s="427"/>
      <c r="AV695" s="427"/>
      <c r="AW695" s="427"/>
      <c r="AX695" s="427"/>
      <c r="AY695" s="427"/>
      <c r="AZ695" s="427"/>
      <c r="BA695" s="427"/>
      <c r="BB695" s="427"/>
    </row>
    <row collapsed="false" customFormat="false" customHeight="true" hidden="false" ht="12.6" outlineLevel="0" r="696">
      <c r="A696" s="458"/>
      <c r="B696" s="414"/>
      <c r="C696" s="414"/>
      <c r="D696" s="414"/>
      <c r="E696" s="414"/>
      <c r="F696" s="414"/>
      <c r="G696" s="414"/>
      <c r="H696" s="414"/>
      <c r="I696" s="414"/>
      <c r="J696" s="414"/>
      <c r="K696" s="414"/>
      <c r="L696" s="414"/>
      <c r="M696" s="414"/>
      <c r="N696" s="408"/>
      <c r="O696" s="457"/>
      <c r="P696" s="589"/>
      <c r="Q696" s="459" t="s">
        <v>638</v>
      </c>
      <c r="R696" s="459"/>
      <c r="S696" s="459"/>
      <c r="T696" s="459"/>
      <c r="U696" s="459"/>
      <c r="V696" s="459"/>
      <c r="W696" s="459"/>
      <c r="X696" s="459"/>
      <c r="Y696" s="459"/>
      <c r="Z696" s="459"/>
      <c r="AA696" s="459"/>
      <c r="AB696" s="459"/>
      <c r="AC696" s="459" t="s">
        <v>639</v>
      </c>
      <c r="AD696" s="459"/>
      <c r="AE696" s="459"/>
      <c r="AF696" s="459"/>
      <c r="AG696" s="459"/>
      <c r="AH696" s="459"/>
      <c r="AI696" s="459"/>
      <c r="AJ696" s="459" t="s">
        <v>639</v>
      </c>
      <c r="AK696" s="459"/>
      <c r="AL696" s="459"/>
      <c r="AM696" s="459"/>
      <c r="AN696" s="459"/>
      <c r="AO696" s="459"/>
      <c r="AP696" s="459"/>
      <c r="AQ696" s="459" t="s">
        <v>638</v>
      </c>
      <c r="AR696" s="459"/>
      <c r="AS696" s="459"/>
      <c r="AT696" s="459"/>
      <c r="AU696" s="459"/>
      <c r="AV696" s="459"/>
      <c r="AW696" s="459"/>
      <c r="AX696" s="459"/>
      <c r="AY696" s="459"/>
      <c r="AZ696" s="459"/>
      <c r="BA696" s="459"/>
      <c r="BB696" s="459"/>
    </row>
    <row collapsed="false" customFormat="false" customHeight="true" hidden="false" ht="12.6" outlineLevel="0" r="697">
      <c r="A697" s="464" t="s">
        <v>746</v>
      </c>
      <c r="B697" s="457"/>
      <c r="C697" s="457"/>
      <c r="D697" s="457"/>
      <c r="E697" s="457"/>
      <c r="F697" s="457"/>
      <c r="G697" s="457"/>
      <c r="H697" s="457"/>
      <c r="I697" s="457"/>
      <c r="J697" s="457"/>
      <c r="K697" s="457"/>
      <c r="L697" s="457"/>
      <c r="M697" s="457"/>
      <c r="N697" s="408"/>
      <c r="O697" s="457"/>
      <c r="P697" s="589"/>
      <c r="Q697" s="459" t="s">
        <v>537</v>
      </c>
      <c r="R697" s="459"/>
      <c r="S697" s="459"/>
      <c r="T697" s="459"/>
      <c r="U697" s="459"/>
      <c r="V697" s="459"/>
      <c r="W697" s="459" t="s">
        <v>641</v>
      </c>
      <c r="X697" s="459"/>
      <c r="Y697" s="459"/>
      <c r="Z697" s="459"/>
      <c r="AA697" s="459"/>
      <c r="AB697" s="459"/>
      <c r="AC697" s="459" t="s">
        <v>754</v>
      </c>
      <c r="AD697" s="459"/>
      <c r="AE697" s="459"/>
      <c r="AF697" s="459"/>
      <c r="AG697" s="459"/>
      <c r="AH697" s="459"/>
      <c r="AI697" s="459"/>
      <c r="AJ697" s="459" t="s">
        <v>643</v>
      </c>
      <c r="AK697" s="459"/>
      <c r="AL697" s="459"/>
      <c r="AM697" s="459"/>
      <c r="AN697" s="459"/>
      <c r="AO697" s="459"/>
      <c r="AP697" s="459"/>
      <c r="AQ697" s="459" t="s">
        <v>605</v>
      </c>
      <c r="AR697" s="459"/>
      <c r="AS697" s="459"/>
      <c r="AT697" s="459"/>
      <c r="AU697" s="459"/>
      <c r="AV697" s="459"/>
      <c r="AW697" s="459"/>
      <c r="AX697" s="459"/>
      <c r="AY697" s="459"/>
      <c r="AZ697" s="459"/>
      <c r="BA697" s="459"/>
      <c r="BB697" s="459"/>
    </row>
    <row collapsed="false" customFormat="false" customHeight="true" hidden="false" ht="12.6" outlineLevel="0" r="698">
      <c r="A698" s="458"/>
      <c r="B698" s="414"/>
      <c r="C698" s="414"/>
      <c r="D698" s="414"/>
      <c r="E698" s="414"/>
      <c r="F698" s="414"/>
      <c r="G698" s="414"/>
      <c r="H698" s="414"/>
      <c r="I698" s="414"/>
      <c r="J698" s="414"/>
      <c r="K698" s="414"/>
      <c r="L698" s="414"/>
      <c r="M698" s="414"/>
      <c r="N698" s="408"/>
      <c r="O698" s="457"/>
      <c r="P698" s="589"/>
      <c r="Q698" s="459" t="s">
        <v>538</v>
      </c>
      <c r="R698" s="459"/>
      <c r="S698" s="459"/>
      <c r="T698" s="459"/>
      <c r="U698" s="459"/>
      <c r="V698" s="459"/>
      <c r="W698" s="459" t="s">
        <v>644</v>
      </c>
      <c r="X698" s="459"/>
      <c r="Y698" s="459"/>
      <c r="Z698" s="459"/>
      <c r="AA698" s="459"/>
      <c r="AB698" s="459"/>
      <c r="AC698" s="459" t="s">
        <v>755</v>
      </c>
      <c r="AD698" s="459"/>
      <c r="AE698" s="459"/>
      <c r="AF698" s="459"/>
      <c r="AG698" s="459"/>
      <c r="AH698" s="459"/>
      <c r="AI698" s="459"/>
      <c r="AJ698" s="459" t="s">
        <v>756</v>
      </c>
      <c r="AK698" s="459"/>
      <c r="AL698" s="459"/>
      <c r="AM698" s="459"/>
      <c r="AN698" s="459"/>
      <c r="AO698" s="459"/>
      <c r="AP698" s="459"/>
      <c r="AQ698" s="459" t="s">
        <v>538</v>
      </c>
      <c r="AR698" s="459"/>
      <c r="AS698" s="459"/>
      <c r="AT698" s="459"/>
      <c r="AU698" s="459"/>
      <c r="AV698" s="459"/>
      <c r="AW698" s="459"/>
      <c r="AX698" s="459"/>
      <c r="AY698" s="459"/>
      <c r="AZ698" s="459"/>
      <c r="BA698" s="459"/>
      <c r="BB698" s="459"/>
    </row>
    <row collapsed="false" customFormat="false" customHeight="true" hidden="false" ht="12.6" outlineLevel="0" r="699">
      <c r="A699" s="458"/>
      <c r="B699" s="414"/>
      <c r="C699" s="414"/>
      <c r="D699" s="414"/>
      <c r="E699" s="414"/>
      <c r="F699" s="414"/>
      <c r="G699" s="414"/>
      <c r="H699" s="414"/>
      <c r="I699" s="414"/>
      <c r="J699" s="414"/>
      <c r="K699" s="414"/>
      <c r="L699" s="414"/>
      <c r="M699" s="414"/>
      <c r="N699" s="408"/>
      <c r="O699" s="457"/>
      <c r="P699" s="589"/>
      <c r="Q699" s="459" t="s">
        <v>539</v>
      </c>
      <c r="R699" s="459"/>
      <c r="S699" s="459"/>
      <c r="T699" s="459"/>
      <c r="U699" s="459"/>
      <c r="V699" s="459"/>
      <c r="W699" s="459"/>
      <c r="X699" s="459"/>
      <c r="Y699" s="459"/>
      <c r="Z699" s="459"/>
      <c r="AA699" s="459"/>
      <c r="AB699" s="459"/>
      <c r="AC699" s="459" t="s">
        <v>757</v>
      </c>
      <c r="AD699" s="459"/>
      <c r="AE699" s="459"/>
      <c r="AF699" s="459"/>
      <c r="AG699" s="459"/>
      <c r="AH699" s="459"/>
      <c r="AI699" s="459"/>
      <c r="AJ699" s="459" t="s">
        <v>609</v>
      </c>
      <c r="AK699" s="459"/>
      <c r="AL699" s="459"/>
      <c r="AM699" s="459"/>
      <c r="AN699" s="459"/>
      <c r="AO699" s="459"/>
      <c r="AP699" s="459"/>
      <c r="AQ699" s="459" t="s">
        <v>539</v>
      </c>
      <c r="AR699" s="459"/>
      <c r="AS699" s="459"/>
      <c r="AT699" s="459"/>
      <c r="AU699" s="459"/>
      <c r="AV699" s="459"/>
      <c r="AW699" s="459"/>
      <c r="AX699" s="459"/>
      <c r="AY699" s="459"/>
      <c r="AZ699" s="459"/>
      <c r="BA699" s="459"/>
      <c r="BB699" s="459"/>
    </row>
    <row collapsed="false" customFormat="false" customHeight="true" hidden="false" ht="12.6" outlineLevel="0" r="700">
      <c r="A700" s="428" t="s">
        <v>475</v>
      </c>
      <c r="B700" s="428"/>
      <c r="C700" s="428"/>
      <c r="D700" s="428"/>
      <c r="E700" s="428"/>
      <c r="F700" s="428"/>
      <c r="G700" s="428"/>
      <c r="H700" s="428"/>
      <c r="I700" s="428"/>
      <c r="J700" s="428"/>
      <c r="K700" s="428"/>
      <c r="L700" s="428"/>
      <c r="M700" s="428"/>
      <c r="N700" s="428"/>
      <c r="O700" s="428"/>
      <c r="P700" s="428"/>
      <c r="Q700" s="428" t="s">
        <v>476</v>
      </c>
      <c r="R700" s="428"/>
      <c r="S700" s="428"/>
      <c r="T700" s="428"/>
      <c r="U700" s="428"/>
      <c r="V700" s="428"/>
      <c r="W700" s="428" t="s">
        <v>477</v>
      </c>
      <c r="X700" s="428"/>
      <c r="Y700" s="428"/>
      <c r="Z700" s="428"/>
      <c r="AA700" s="428"/>
      <c r="AB700" s="428"/>
      <c r="AC700" s="428" t="s">
        <v>478</v>
      </c>
      <c r="AD700" s="428"/>
      <c r="AE700" s="428"/>
      <c r="AF700" s="428"/>
      <c r="AG700" s="428"/>
      <c r="AH700" s="428"/>
      <c r="AI700" s="428"/>
      <c r="AJ700" s="428" t="s">
        <v>479</v>
      </c>
      <c r="AK700" s="428"/>
      <c r="AL700" s="428"/>
      <c r="AM700" s="428"/>
      <c r="AN700" s="428"/>
      <c r="AO700" s="428"/>
      <c r="AP700" s="428"/>
      <c r="AQ700" s="428" t="s">
        <v>480</v>
      </c>
      <c r="AR700" s="428"/>
      <c r="AS700" s="428"/>
      <c r="AT700" s="428"/>
      <c r="AU700" s="428"/>
      <c r="AV700" s="428"/>
      <c r="AW700" s="428"/>
      <c r="AX700" s="428"/>
      <c r="AY700" s="428"/>
      <c r="AZ700" s="428"/>
      <c r="BA700" s="428"/>
      <c r="BB700" s="428"/>
    </row>
    <row collapsed="false" customFormat="false" customHeight="true" hidden="false" ht="12.6" outlineLevel="0" r="701">
      <c r="A701" s="590" t="s">
        <v>747</v>
      </c>
      <c r="B701" s="590"/>
      <c r="C701" s="590"/>
      <c r="D701" s="590"/>
      <c r="E701" s="590"/>
      <c r="F701" s="590"/>
      <c r="G701" s="590"/>
      <c r="H701" s="590"/>
      <c r="I701" s="590"/>
      <c r="J701" s="590"/>
      <c r="K701" s="590"/>
      <c r="L701" s="590"/>
      <c r="M701" s="590"/>
      <c r="N701" s="590"/>
      <c r="O701" s="590"/>
      <c r="P701" s="590"/>
      <c r="Q701" s="591"/>
      <c r="R701" s="591"/>
      <c r="S701" s="591"/>
      <c r="T701" s="591"/>
      <c r="U701" s="591"/>
      <c r="V701" s="591"/>
      <c r="W701" s="591"/>
      <c r="X701" s="591"/>
      <c r="Y701" s="591"/>
      <c r="Z701" s="591"/>
      <c r="AA701" s="591"/>
      <c r="AB701" s="591"/>
      <c r="AC701" s="591"/>
      <c r="AD701" s="591"/>
      <c r="AE701" s="591"/>
      <c r="AF701" s="591"/>
      <c r="AG701" s="591"/>
      <c r="AH701" s="591"/>
      <c r="AI701" s="591"/>
      <c r="AJ701" s="591"/>
      <c r="AK701" s="591"/>
      <c r="AL701" s="591"/>
      <c r="AM701" s="591"/>
      <c r="AN701" s="591"/>
      <c r="AO701" s="591"/>
      <c r="AP701" s="591"/>
      <c r="AQ701" s="591"/>
      <c r="AR701" s="591"/>
      <c r="AS701" s="591"/>
      <c r="AT701" s="591"/>
      <c r="AU701" s="591"/>
      <c r="AV701" s="591"/>
      <c r="AW701" s="591"/>
      <c r="AX701" s="591"/>
      <c r="AY701" s="591"/>
      <c r="AZ701" s="591"/>
      <c r="BA701" s="591"/>
      <c r="BB701" s="591"/>
    </row>
    <row collapsed="false" customFormat="false" customHeight="true" hidden="false" ht="12.6" outlineLevel="0" r="702">
      <c r="A702" s="540" t="s">
        <v>748</v>
      </c>
      <c r="B702" s="540"/>
      <c r="C702" s="540"/>
      <c r="D702" s="540"/>
      <c r="E702" s="540"/>
      <c r="F702" s="540"/>
      <c r="G702" s="540"/>
      <c r="H702" s="540"/>
      <c r="I702" s="540"/>
      <c r="J702" s="540"/>
      <c r="K702" s="540"/>
      <c r="L702" s="540"/>
      <c r="M702" s="540"/>
      <c r="N702" s="540" t="e">
        <f aca="false">SUM(#ref!)</f>
        <v>#NAME?</v>
      </c>
      <c r="O702" s="540"/>
      <c r="P702" s="540"/>
      <c r="Q702" s="592"/>
      <c r="R702" s="592"/>
      <c r="S702" s="592"/>
      <c r="T702" s="592"/>
      <c r="U702" s="592"/>
      <c r="V702" s="592"/>
      <c r="W702" s="592"/>
      <c r="X702" s="592"/>
      <c r="Y702" s="592"/>
      <c r="Z702" s="592"/>
      <c r="AA702" s="592"/>
      <c r="AB702" s="592"/>
      <c r="AC702" s="592"/>
      <c r="AD702" s="592"/>
      <c r="AE702" s="592"/>
      <c r="AF702" s="592"/>
      <c r="AG702" s="592"/>
      <c r="AH702" s="592"/>
      <c r="AI702" s="592"/>
      <c r="AJ702" s="592"/>
      <c r="AK702" s="592"/>
      <c r="AL702" s="592"/>
      <c r="AM702" s="592"/>
      <c r="AN702" s="592"/>
      <c r="AO702" s="592"/>
      <c r="AP702" s="592"/>
      <c r="AQ702" s="592"/>
      <c r="AR702" s="592"/>
      <c r="AS702" s="592"/>
      <c r="AT702" s="592"/>
      <c r="AU702" s="592"/>
      <c r="AV702" s="592"/>
      <c r="AW702" s="592"/>
      <c r="AX702" s="592"/>
      <c r="AY702" s="592"/>
      <c r="AZ702" s="592"/>
      <c r="BA702" s="592"/>
      <c r="BB702" s="592"/>
    </row>
    <row collapsed="false" customFormat="false" customHeight="true" hidden="false" ht="12.6" outlineLevel="0" r="703">
      <c r="A703" s="540" t="s">
        <v>750</v>
      </c>
      <c r="B703" s="540"/>
      <c r="C703" s="540"/>
      <c r="D703" s="540"/>
      <c r="E703" s="540"/>
      <c r="F703" s="540"/>
      <c r="G703" s="540"/>
      <c r="H703" s="540"/>
      <c r="I703" s="540"/>
      <c r="J703" s="540"/>
      <c r="K703" s="540"/>
      <c r="L703" s="540"/>
      <c r="M703" s="540"/>
      <c r="N703" s="540"/>
      <c r="O703" s="540"/>
      <c r="P703" s="540"/>
      <c r="Q703" s="592"/>
      <c r="R703" s="592"/>
      <c r="S703" s="592"/>
      <c r="T703" s="592"/>
      <c r="U703" s="592"/>
      <c r="V703" s="592"/>
      <c r="W703" s="592"/>
      <c r="X703" s="592"/>
      <c r="Y703" s="592"/>
      <c r="Z703" s="592"/>
      <c r="AA703" s="592"/>
      <c r="AB703" s="592"/>
      <c r="AC703" s="592"/>
      <c r="AD703" s="592"/>
      <c r="AE703" s="592"/>
      <c r="AF703" s="592"/>
      <c r="AG703" s="592"/>
      <c r="AH703" s="592"/>
      <c r="AI703" s="592"/>
      <c r="AJ703" s="592"/>
      <c r="AK703" s="592"/>
      <c r="AL703" s="592"/>
      <c r="AM703" s="592"/>
      <c r="AN703" s="592"/>
      <c r="AO703" s="592"/>
      <c r="AP703" s="592"/>
      <c r="AQ703" s="592"/>
      <c r="AR703" s="592"/>
      <c r="AS703" s="592"/>
      <c r="AT703" s="592"/>
      <c r="AU703" s="592"/>
      <c r="AV703" s="592"/>
      <c r="AW703" s="592"/>
      <c r="AX703" s="592"/>
      <c r="AY703" s="592"/>
      <c r="AZ703" s="592"/>
      <c r="BA703" s="592"/>
      <c r="BB703" s="592"/>
    </row>
    <row collapsed="false" customFormat="false" customHeight="true" hidden="false" ht="12.6" outlineLevel="0" r="704">
      <c r="A704" s="540" t="s">
        <v>749</v>
      </c>
      <c r="B704" s="540"/>
      <c r="C704" s="540"/>
      <c r="D704" s="540"/>
      <c r="E704" s="540"/>
      <c r="F704" s="540"/>
      <c r="G704" s="540"/>
      <c r="H704" s="540"/>
      <c r="I704" s="540"/>
      <c r="J704" s="540"/>
      <c r="K704" s="540"/>
      <c r="L704" s="540"/>
      <c r="M704" s="540"/>
      <c r="N704" s="540"/>
      <c r="O704" s="540"/>
      <c r="P704" s="540"/>
      <c r="Q704" s="592"/>
      <c r="R704" s="592"/>
      <c r="S704" s="592"/>
      <c r="T704" s="592"/>
      <c r="U704" s="592"/>
      <c r="V704" s="592"/>
      <c r="W704" s="592"/>
      <c r="X704" s="592"/>
      <c r="Y704" s="592"/>
      <c r="Z704" s="592"/>
      <c r="AA704" s="592"/>
      <c r="AB704" s="592"/>
      <c r="AC704" s="592"/>
      <c r="AD704" s="592"/>
      <c r="AE704" s="592"/>
      <c r="AF704" s="592"/>
      <c r="AG704" s="592"/>
      <c r="AH704" s="592"/>
      <c r="AI704" s="592"/>
      <c r="AJ704" s="592"/>
      <c r="AK704" s="592"/>
      <c r="AL704" s="592"/>
      <c r="AM704" s="592"/>
      <c r="AN704" s="592"/>
      <c r="AO704" s="592"/>
      <c r="AP704" s="592"/>
      <c r="AQ704" s="592"/>
      <c r="AR704" s="592"/>
      <c r="AS704" s="592"/>
      <c r="AT704" s="592"/>
      <c r="AU704" s="592"/>
      <c r="AV704" s="592"/>
      <c r="AW704" s="592"/>
      <c r="AX704" s="592"/>
      <c r="AY704" s="592"/>
      <c r="AZ704" s="592"/>
      <c r="BA704" s="592"/>
      <c r="BB704" s="592"/>
    </row>
    <row collapsed="false" customFormat="false" customHeight="true" hidden="false" ht="12.6" outlineLevel="0" r="705">
      <c r="A705" s="593" t="s">
        <v>746</v>
      </c>
      <c r="B705" s="593"/>
      <c r="C705" s="593"/>
      <c r="D705" s="593"/>
      <c r="E705" s="593"/>
      <c r="F705" s="593"/>
      <c r="G705" s="593"/>
      <c r="H705" s="593"/>
      <c r="I705" s="593"/>
      <c r="J705" s="593"/>
      <c r="K705" s="593"/>
      <c r="L705" s="593"/>
      <c r="M705" s="593"/>
      <c r="N705" s="593"/>
      <c r="O705" s="593"/>
      <c r="P705" s="593"/>
      <c r="Q705" s="594"/>
      <c r="R705" s="594"/>
      <c r="S705" s="594"/>
      <c r="T705" s="594" t="e">
        <f aca="false">SUM(#ref!)</f>
        <v>#NAME?</v>
      </c>
      <c r="U705" s="594"/>
      <c r="V705" s="594"/>
      <c r="W705" s="594"/>
      <c r="X705" s="594"/>
      <c r="Y705" s="594"/>
      <c r="Z705" s="594"/>
      <c r="AA705" s="594" t="e">
        <f aca="false">SUM(#ref!)</f>
        <v>#NAME?</v>
      </c>
      <c r="AB705" s="594"/>
      <c r="AC705" s="595"/>
      <c r="AD705" s="595"/>
      <c r="AE705" s="595"/>
      <c r="AF705" s="595"/>
      <c r="AG705" s="595"/>
      <c r="AH705" s="595" t="e">
        <f aca="false">SUM(#ref!)</f>
        <v>#NAME?</v>
      </c>
      <c r="AI705" s="595"/>
      <c r="AJ705" s="594"/>
      <c r="AK705" s="594"/>
      <c r="AL705" s="594"/>
      <c r="AM705" s="594"/>
      <c r="AN705" s="594"/>
      <c r="AO705" s="594"/>
      <c r="AP705" s="594"/>
      <c r="AQ705" s="594"/>
      <c r="AR705" s="594"/>
      <c r="AS705" s="594"/>
      <c r="AT705" s="594"/>
      <c r="AU705" s="594"/>
      <c r="AV705" s="594"/>
      <c r="AW705" s="594"/>
      <c r="AX705" s="594"/>
      <c r="AY705" s="594"/>
      <c r="AZ705" s="594"/>
      <c r="BA705" s="594"/>
      <c r="BB705" s="594"/>
    </row>
    <row collapsed="false" customFormat="true" customHeight="true" hidden="false" ht="12.6" outlineLevel="0" r="706" s="425">
      <c r="A706" s="425" t="s">
        <v>758</v>
      </c>
      <c r="B706" s="89"/>
      <c r="C706" s="89"/>
      <c r="D706" s="89"/>
      <c r="E706" s="89"/>
      <c r="F706" s="89"/>
      <c r="G706" s="89"/>
      <c r="H706" s="89"/>
      <c r="I706" s="89"/>
      <c r="J706" s="89"/>
      <c r="K706" s="89"/>
      <c r="L706" s="89"/>
      <c r="M706" s="89"/>
      <c r="N706" s="89"/>
      <c r="O706" s="89"/>
      <c r="P706" s="89"/>
      <c r="Q706" s="89"/>
      <c r="R706" s="89"/>
      <c r="S706" s="89"/>
      <c r="T706" s="89"/>
      <c r="U706" s="89"/>
      <c r="V706" s="89"/>
      <c r="W706" s="89"/>
      <c r="X706" s="89"/>
      <c r="Y706" s="89"/>
      <c r="Z706" s="89"/>
      <c r="AA706" s="89"/>
      <c r="AB706" s="89"/>
      <c r="AC706" s="89"/>
      <c r="AD706" s="89"/>
      <c r="AE706" s="89"/>
      <c r="AF706" s="89"/>
      <c r="AG706" s="89"/>
      <c r="AH706" s="89"/>
      <c r="AI706" s="89"/>
      <c r="AJ706" s="89"/>
      <c r="AK706" s="89"/>
      <c r="AL706" s="89"/>
      <c r="AM706" s="89"/>
      <c r="AN706" s="89"/>
      <c r="AO706" s="89"/>
      <c r="AP706" s="89"/>
      <c r="AQ706" s="89"/>
      <c r="AR706" s="89"/>
      <c r="AS706" s="89"/>
      <c r="AT706" s="89"/>
      <c r="AU706" s="89"/>
      <c r="AV706" s="89"/>
      <c r="AW706" s="89"/>
      <c r="AX706" s="89"/>
      <c r="AY706" s="89"/>
      <c r="AZ706" s="89"/>
      <c r="BA706" s="89"/>
      <c r="BB706" s="89"/>
    </row>
    <row collapsed="false" customFormat="true" customHeight="true" hidden="false" ht="12.6" outlineLevel="0" r="707" s="425">
      <c r="A707" s="493"/>
      <c r="B707" s="493"/>
      <c r="C707" s="493"/>
      <c r="D707" s="493"/>
      <c r="E707" s="493"/>
      <c r="F707" s="493"/>
      <c r="G707" s="493"/>
      <c r="H707" s="493"/>
      <c r="I707" s="493"/>
      <c r="J707" s="493"/>
      <c r="K707" s="493"/>
      <c r="L707" s="493"/>
      <c r="M707" s="493"/>
      <c r="N707" s="493"/>
      <c r="O707" s="493"/>
      <c r="P707" s="493"/>
      <c r="Q707" s="493"/>
      <c r="R707" s="493"/>
      <c r="S707" s="493"/>
      <c r="T707" s="493"/>
      <c r="U707" s="493"/>
      <c r="V707" s="493"/>
      <c r="W707" s="493"/>
      <c r="X707" s="493"/>
      <c r="Y707" s="493"/>
      <c r="Z707" s="493"/>
      <c r="AA707" s="493"/>
      <c r="AB707" s="493"/>
      <c r="AC707" s="493"/>
      <c r="AD707" s="493"/>
      <c r="AE707" s="493"/>
      <c r="AF707" s="493"/>
      <c r="AG707" s="493"/>
      <c r="AH707" s="493"/>
      <c r="AI707" s="493"/>
      <c r="AJ707" s="493"/>
      <c r="AK707" s="493"/>
      <c r="AL707" s="493"/>
      <c r="AM707" s="493"/>
      <c r="AN707" s="493"/>
      <c r="AO707" s="493"/>
      <c r="AP707" s="493"/>
      <c r="AQ707" s="493"/>
      <c r="AR707" s="493"/>
      <c r="AS707" s="493"/>
      <c r="AT707" s="493"/>
      <c r="AU707" s="493"/>
      <c r="AV707" s="493"/>
      <c r="AW707" s="493"/>
      <c r="AX707" s="493"/>
      <c r="AY707" s="493"/>
      <c r="AZ707" s="493"/>
      <c r="BA707" s="493"/>
      <c r="BB707" s="493"/>
    </row>
    <row collapsed="false" customFormat="true" customHeight="true" hidden="false" ht="12.6" outlineLevel="0" r="708" s="425">
      <c r="A708" s="493"/>
      <c r="B708" s="493"/>
      <c r="C708" s="493"/>
      <c r="D708" s="493"/>
      <c r="E708" s="493"/>
      <c r="F708" s="493"/>
      <c r="G708" s="493"/>
      <c r="H708" s="493"/>
      <c r="I708" s="493"/>
      <c r="J708" s="493"/>
      <c r="K708" s="493"/>
      <c r="L708" s="493"/>
      <c r="M708" s="493"/>
      <c r="N708" s="493"/>
      <c r="O708" s="493"/>
      <c r="P708" s="493"/>
      <c r="Q708" s="493"/>
      <c r="R708" s="493"/>
      <c r="S708" s="493"/>
      <c r="T708" s="493"/>
      <c r="U708" s="493"/>
      <c r="V708" s="493"/>
      <c r="W708" s="493"/>
      <c r="X708" s="493"/>
      <c r="Y708" s="493"/>
      <c r="Z708" s="493"/>
      <c r="AA708" s="493"/>
      <c r="AB708" s="493"/>
      <c r="AC708" s="493"/>
      <c r="AD708" s="493"/>
      <c r="AE708" s="493"/>
      <c r="AF708" s="493"/>
      <c r="AG708" s="493"/>
      <c r="AH708" s="493"/>
      <c r="AI708" s="493"/>
      <c r="AJ708" s="493"/>
      <c r="AK708" s="493"/>
      <c r="AL708" s="493"/>
      <c r="AM708" s="493"/>
      <c r="AN708" s="493"/>
      <c r="AO708" s="493"/>
      <c r="AP708" s="493"/>
      <c r="AQ708" s="493"/>
      <c r="AR708" s="493"/>
      <c r="AS708" s="493"/>
      <c r="AT708" s="493"/>
      <c r="AU708" s="493"/>
      <c r="AV708" s="493"/>
      <c r="AW708" s="493"/>
      <c r="AX708" s="493"/>
      <c r="AY708" s="493"/>
      <c r="AZ708" s="493"/>
      <c r="BA708" s="493"/>
      <c r="BB708" s="493"/>
    </row>
    <row collapsed="false" customFormat="true" customHeight="true" hidden="false" ht="12.6" outlineLevel="0" r="709" s="425">
      <c r="A709" s="493"/>
      <c r="B709" s="493"/>
      <c r="C709" s="493"/>
      <c r="D709" s="493"/>
      <c r="E709" s="493"/>
      <c r="F709" s="493"/>
      <c r="G709" s="493"/>
      <c r="H709" s="493"/>
      <c r="I709" s="493"/>
      <c r="J709" s="493"/>
      <c r="K709" s="493"/>
      <c r="L709" s="493"/>
      <c r="M709" s="493"/>
      <c r="N709" s="493"/>
      <c r="O709" s="493"/>
      <c r="P709" s="493"/>
      <c r="Q709" s="493"/>
      <c r="R709" s="493"/>
      <c r="S709" s="493"/>
      <c r="T709" s="493"/>
      <c r="U709" s="493"/>
      <c r="V709" s="493"/>
      <c r="W709" s="493"/>
      <c r="X709" s="493"/>
      <c r="Y709" s="493"/>
      <c r="Z709" s="493"/>
      <c r="AA709" s="493"/>
      <c r="AB709" s="493"/>
      <c r="AC709" s="493"/>
      <c r="AD709" s="493"/>
      <c r="AE709" s="493"/>
      <c r="AF709" s="493"/>
      <c r="AG709" s="493"/>
      <c r="AH709" s="493"/>
      <c r="AI709" s="493"/>
      <c r="AJ709" s="493"/>
      <c r="AK709" s="493"/>
      <c r="AL709" s="493"/>
      <c r="AM709" s="493"/>
      <c r="AN709" s="493"/>
      <c r="AO709" s="493"/>
      <c r="AP709" s="493"/>
      <c r="AQ709" s="493"/>
      <c r="AR709" s="493"/>
      <c r="AS709" s="493"/>
      <c r="AT709" s="493"/>
      <c r="AU709" s="493"/>
      <c r="AV709" s="493"/>
      <c r="AW709" s="493"/>
      <c r="AX709" s="493"/>
      <c r="AY709" s="493"/>
      <c r="AZ709" s="493"/>
      <c r="BA709" s="493"/>
      <c r="BB709" s="493"/>
    </row>
    <row collapsed="false" customFormat="true" customHeight="true" hidden="false" ht="12.6" outlineLevel="0" r="710" s="425">
      <c r="A710" s="493"/>
      <c r="B710" s="493"/>
      <c r="C710" s="493"/>
      <c r="D710" s="493"/>
      <c r="E710" s="493"/>
      <c r="F710" s="493"/>
      <c r="G710" s="493"/>
      <c r="H710" s="493"/>
      <c r="I710" s="493"/>
      <c r="J710" s="493"/>
      <c r="K710" s="493"/>
      <c r="L710" s="493"/>
      <c r="M710" s="493"/>
      <c r="N710" s="493"/>
      <c r="O710" s="493"/>
      <c r="P710" s="493"/>
      <c r="Q710" s="493"/>
      <c r="R710" s="493"/>
      <c r="S710" s="493"/>
      <c r="T710" s="493"/>
      <c r="U710" s="493"/>
      <c r="V710" s="493"/>
      <c r="W710" s="493"/>
      <c r="X710" s="493"/>
      <c r="Y710" s="493"/>
      <c r="Z710" s="493"/>
      <c r="AA710" s="493"/>
      <c r="AB710" s="493"/>
      <c r="AC710" s="493"/>
      <c r="AD710" s="493"/>
      <c r="AE710" s="493"/>
      <c r="AF710" s="493"/>
      <c r="AG710" s="493"/>
      <c r="AH710" s="493"/>
      <c r="AI710" s="493"/>
      <c r="AJ710" s="493"/>
      <c r="AK710" s="493"/>
      <c r="AL710" s="493"/>
      <c r="AM710" s="493"/>
      <c r="AN710" s="493"/>
      <c r="AO710" s="493"/>
      <c r="AP710" s="493"/>
      <c r="AQ710" s="493"/>
      <c r="AR710" s="493"/>
      <c r="AS710" s="493"/>
      <c r="AT710" s="493"/>
      <c r="AU710" s="493"/>
      <c r="AV710" s="493"/>
      <c r="AW710" s="493"/>
      <c r="AX710" s="493"/>
      <c r="AY710" s="493"/>
      <c r="AZ710" s="493"/>
      <c r="BA710" s="493"/>
      <c r="BB710" s="493"/>
    </row>
    <row collapsed="false" customFormat="true" customHeight="true" hidden="false" ht="12.6" outlineLevel="0" r="711" s="425">
      <c r="A711" s="493"/>
      <c r="B711" s="493"/>
      <c r="C711" s="493"/>
      <c r="D711" s="493"/>
      <c r="E711" s="493"/>
      <c r="F711" s="493"/>
      <c r="G711" s="493"/>
      <c r="H711" s="493"/>
      <c r="I711" s="493"/>
      <c r="J711" s="493"/>
      <c r="K711" s="493"/>
      <c r="L711" s="493"/>
      <c r="M711" s="493"/>
      <c r="N711" s="493"/>
      <c r="O711" s="493"/>
      <c r="P711" s="493"/>
      <c r="Q711" s="493"/>
      <c r="R711" s="493"/>
      <c r="S711" s="493"/>
      <c r="T711" s="493"/>
      <c r="U711" s="493"/>
      <c r="V711" s="493"/>
      <c r="W711" s="493"/>
      <c r="X711" s="493"/>
      <c r="Y711" s="493"/>
      <c r="Z711" s="493"/>
      <c r="AA711" s="493"/>
      <c r="AB711" s="493"/>
      <c r="AC711" s="493"/>
      <c r="AD711" s="493"/>
      <c r="AE711" s="493"/>
      <c r="AF711" s="493"/>
      <c r="AG711" s="493"/>
      <c r="AH711" s="493"/>
      <c r="AI711" s="493"/>
      <c r="AJ711" s="493"/>
      <c r="AK711" s="493"/>
      <c r="AL711" s="493"/>
      <c r="AM711" s="493"/>
      <c r="AN711" s="493"/>
      <c r="AO711" s="493"/>
      <c r="AP711" s="493"/>
      <c r="AQ711" s="493"/>
      <c r="AR711" s="493"/>
      <c r="AS711" s="493"/>
      <c r="AT711" s="493"/>
      <c r="AU711" s="493"/>
      <c r="AV711" s="493"/>
      <c r="AW711" s="493"/>
      <c r="AX711" s="493"/>
      <c r="AY711" s="493"/>
      <c r="AZ711" s="493"/>
      <c r="BA711" s="493"/>
      <c r="BB711" s="493"/>
    </row>
    <row collapsed="false" customFormat="true" customHeight="true" hidden="false" ht="12.6" outlineLevel="0" r="712" s="425">
      <c r="A712" s="493"/>
      <c r="B712" s="493"/>
      <c r="C712" s="493"/>
      <c r="D712" s="493"/>
      <c r="E712" s="493"/>
      <c r="F712" s="493"/>
      <c r="G712" s="493"/>
      <c r="H712" s="493"/>
      <c r="I712" s="493"/>
      <c r="J712" s="493"/>
      <c r="K712" s="493"/>
      <c r="L712" s="493"/>
      <c r="M712" s="493"/>
      <c r="N712" s="493"/>
      <c r="O712" s="493"/>
      <c r="P712" s="493"/>
      <c r="Q712" s="493"/>
      <c r="R712" s="493"/>
      <c r="S712" s="493"/>
      <c r="T712" s="493"/>
      <c r="U712" s="493"/>
      <c r="V712" s="493"/>
      <c r="W712" s="493"/>
      <c r="X712" s="493"/>
      <c r="Y712" s="493"/>
      <c r="Z712" s="493"/>
      <c r="AA712" s="493"/>
      <c r="AB712" s="493"/>
      <c r="AC712" s="493"/>
      <c r="AD712" s="493"/>
      <c r="AE712" s="493"/>
      <c r="AF712" s="493"/>
      <c r="AG712" s="493"/>
      <c r="AH712" s="493"/>
      <c r="AI712" s="493"/>
      <c r="AJ712" s="493"/>
      <c r="AK712" s="493"/>
      <c r="AL712" s="493"/>
      <c r="AM712" s="493"/>
      <c r="AN712" s="493"/>
      <c r="AO712" s="493"/>
      <c r="AP712" s="493"/>
      <c r="AQ712" s="493"/>
      <c r="AR712" s="493"/>
      <c r="AS712" s="493"/>
      <c r="AT712" s="493"/>
      <c r="AU712" s="493"/>
      <c r="AV712" s="493"/>
      <c r="AW712" s="493"/>
      <c r="AX712" s="493"/>
      <c r="AY712" s="493"/>
      <c r="AZ712" s="493"/>
      <c r="BA712" s="493"/>
      <c r="BB712" s="493"/>
    </row>
    <row collapsed="false" customFormat="true" customHeight="true" hidden="false" ht="12.6" outlineLevel="0" r="713" s="425">
      <c r="A713" s="425" t="s">
        <v>759</v>
      </c>
      <c r="B713" s="89"/>
      <c r="C713" s="89"/>
      <c r="D713" s="89"/>
      <c r="E713" s="89"/>
      <c r="F713" s="89"/>
      <c r="G713" s="89"/>
      <c r="H713" s="89"/>
      <c r="I713" s="89"/>
      <c r="J713" s="89"/>
      <c r="K713" s="89"/>
      <c r="L713" s="89"/>
      <c r="M713" s="89"/>
      <c r="N713" s="89"/>
      <c r="O713" s="89"/>
      <c r="P713" s="89"/>
      <c r="Q713" s="89"/>
      <c r="R713" s="89"/>
      <c r="S713" s="89"/>
      <c r="T713" s="89"/>
      <c r="U713" s="89"/>
      <c r="V713" s="89"/>
      <c r="W713" s="89"/>
      <c r="X713" s="89"/>
      <c r="Y713" s="89"/>
      <c r="Z713" s="89"/>
      <c r="AA713" s="89"/>
      <c r="AB713" s="89"/>
      <c r="AC713" s="89"/>
      <c r="AD713" s="89"/>
      <c r="AE713" s="89"/>
      <c r="AF713" s="89"/>
      <c r="AG713" s="89"/>
      <c r="AH713" s="89"/>
      <c r="AI713" s="89"/>
      <c r="AJ713" s="89"/>
      <c r="AK713" s="89"/>
      <c r="AL713" s="89"/>
      <c r="AM713" s="89"/>
      <c r="AN713" s="89"/>
      <c r="AO713" s="89"/>
      <c r="AP713" s="89"/>
      <c r="AQ713" s="89"/>
      <c r="AR713" s="89"/>
      <c r="AS713" s="89"/>
      <c r="AT713" s="89"/>
      <c r="AU713" s="89"/>
      <c r="AV713" s="89"/>
      <c r="AW713" s="89"/>
      <c r="AX713" s="89"/>
      <c r="AY713" s="89"/>
      <c r="AZ713" s="89"/>
      <c r="BA713" s="89"/>
      <c r="BB713" s="89"/>
    </row>
    <row collapsed="false" customFormat="false" customHeight="true" hidden="false" ht="12.6" outlineLevel="0" r="714">
      <c r="A714" s="425" t="s">
        <v>760</v>
      </c>
    </row>
    <row collapsed="false" customFormat="false" customHeight="true" hidden="false" ht="12.6" outlineLevel="0" r="715">
      <c r="A715" s="596" t="s">
        <v>434</v>
      </c>
      <c r="B715" s="596"/>
      <c r="C715" s="596"/>
      <c r="D715" s="596"/>
      <c r="E715" s="596"/>
      <c r="F715" s="596"/>
      <c r="G715" s="596"/>
      <c r="H715" s="596"/>
      <c r="I715" s="596"/>
      <c r="J715" s="596"/>
      <c r="K715" s="596"/>
      <c r="L715" s="596"/>
      <c r="M715" s="596"/>
      <c r="N715" s="596"/>
      <c r="O715" s="596"/>
      <c r="P715" s="596"/>
      <c r="Q715" s="596"/>
      <c r="R715" s="596"/>
      <c r="S715" s="596"/>
      <c r="T715" s="596"/>
      <c r="U715" s="596"/>
      <c r="V715" s="596"/>
      <c r="W715" s="596"/>
      <c r="X715" s="596"/>
      <c r="Y715" s="596"/>
      <c r="Z715" s="596"/>
      <c r="AA715" s="596"/>
      <c r="AB715" s="596"/>
      <c r="AC715" s="596"/>
      <c r="AD715" s="596"/>
      <c r="AE715" s="596"/>
      <c r="AF715" s="596"/>
      <c r="AG715" s="596"/>
      <c r="AH715" s="596"/>
      <c r="AI715" s="596"/>
      <c r="AJ715" s="596"/>
      <c r="AK715" s="596"/>
      <c r="AL715" s="427" t="s">
        <v>662</v>
      </c>
      <c r="AM715" s="427"/>
      <c r="AN715" s="427"/>
      <c r="AO715" s="427"/>
      <c r="AP715" s="427"/>
      <c r="AQ715" s="427"/>
      <c r="AR715" s="427"/>
      <c r="AS715" s="427"/>
      <c r="AT715" s="427"/>
      <c r="AU715" s="427"/>
      <c r="AV715" s="427"/>
      <c r="AW715" s="427"/>
      <c r="AX715" s="427"/>
      <c r="AY715" s="427"/>
      <c r="AZ715" s="427"/>
      <c r="BA715" s="427"/>
      <c r="BB715" s="427"/>
    </row>
    <row collapsed="false" customFormat="false" customHeight="true" hidden="false" ht="12.6" outlineLevel="0" r="716">
      <c r="A716" s="596"/>
      <c r="B716" s="596"/>
      <c r="C716" s="596"/>
      <c r="D716" s="596"/>
      <c r="E716" s="596"/>
      <c r="F716" s="596"/>
      <c r="G716" s="596"/>
      <c r="H716" s="596"/>
      <c r="I716" s="596"/>
      <c r="J716" s="596"/>
      <c r="K716" s="596"/>
      <c r="L716" s="596"/>
      <c r="M716" s="596"/>
      <c r="N716" s="596"/>
      <c r="O716" s="596"/>
      <c r="P716" s="596"/>
      <c r="Q716" s="596"/>
      <c r="R716" s="596"/>
      <c r="S716" s="596"/>
      <c r="T716" s="596"/>
      <c r="U716" s="596"/>
      <c r="V716" s="596"/>
      <c r="W716" s="596"/>
      <c r="X716" s="596"/>
      <c r="Y716" s="596"/>
      <c r="Z716" s="596"/>
      <c r="AA716" s="596"/>
      <c r="AB716" s="596"/>
      <c r="AC716" s="596"/>
      <c r="AD716" s="596"/>
      <c r="AE716" s="596"/>
      <c r="AF716" s="596"/>
      <c r="AG716" s="596"/>
      <c r="AH716" s="596"/>
      <c r="AI716" s="596"/>
      <c r="AJ716" s="596"/>
      <c r="AK716" s="596"/>
      <c r="AL716" s="459" t="s">
        <v>437</v>
      </c>
      <c r="AM716" s="459"/>
      <c r="AN716" s="459"/>
      <c r="AO716" s="459"/>
      <c r="AP716" s="459"/>
      <c r="AQ716" s="459"/>
      <c r="AR716" s="459"/>
      <c r="AS716" s="459"/>
      <c r="AT716" s="459"/>
      <c r="AU716" s="459"/>
      <c r="AV716" s="459"/>
      <c r="AW716" s="459"/>
      <c r="AX716" s="459"/>
      <c r="AY716" s="459"/>
      <c r="AZ716" s="459"/>
      <c r="BA716" s="459"/>
      <c r="BB716" s="459"/>
    </row>
    <row collapsed="false" customFormat="false" customHeight="true" hidden="false" ht="12.6" outlineLevel="0" r="717">
      <c r="A717" s="597" t="s">
        <v>761</v>
      </c>
      <c r="B717" s="597"/>
      <c r="C717" s="597"/>
      <c r="D717" s="597"/>
      <c r="E717" s="597"/>
      <c r="F717" s="597"/>
      <c r="G717" s="597"/>
      <c r="H717" s="597"/>
      <c r="I717" s="597"/>
      <c r="J717" s="597"/>
      <c r="K717" s="597"/>
      <c r="L717" s="597"/>
      <c r="M717" s="597"/>
      <c r="N717" s="597"/>
      <c r="O717" s="597"/>
      <c r="P717" s="597"/>
      <c r="Q717" s="597"/>
      <c r="R717" s="597"/>
      <c r="S717" s="597"/>
      <c r="T717" s="597"/>
      <c r="U717" s="597"/>
      <c r="V717" s="597"/>
      <c r="W717" s="597"/>
      <c r="X717" s="597"/>
      <c r="Y717" s="597"/>
      <c r="Z717" s="597"/>
      <c r="AA717" s="597"/>
      <c r="AB717" s="597"/>
      <c r="AC717" s="597"/>
      <c r="AD717" s="597"/>
      <c r="AE717" s="597"/>
      <c r="AF717" s="597"/>
      <c r="AG717" s="597"/>
      <c r="AH717" s="597"/>
      <c r="AI717" s="597"/>
      <c r="AJ717" s="597"/>
      <c r="AK717" s="597"/>
      <c r="AL717" s="514"/>
      <c r="AM717" s="514"/>
      <c r="AN717" s="514"/>
      <c r="AO717" s="514"/>
      <c r="AP717" s="514"/>
      <c r="AQ717" s="514"/>
      <c r="AR717" s="514"/>
      <c r="AS717" s="514"/>
      <c r="AT717" s="514"/>
      <c r="AU717" s="514"/>
      <c r="AV717" s="514"/>
      <c r="AW717" s="514"/>
      <c r="AX717" s="514"/>
      <c r="AY717" s="514"/>
      <c r="AZ717" s="514"/>
      <c r="BA717" s="514"/>
      <c r="BB717" s="514"/>
    </row>
    <row collapsed="false" customFormat="false" customHeight="true" hidden="false" ht="12.6" outlineLevel="0" r="718">
      <c r="A718" s="425" t="s">
        <v>762</v>
      </c>
    </row>
    <row collapsed="false" customFormat="false" customHeight="true" hidden="false" ht="12.6" outlineLevel="0" r="719">
      <c r="A719" s="493"/>
      <c r="B719" s="493"/>
      <c r="C719" s="493"/>
      <c r="D719" s="493"/>
      <c r="E719" s="493"/>
      <c r="F719" s="493"/>
      <c r="G719" s="493"/>
      <c r="H719" s="493"/>
      <c r="I719" s="493"/>
      <c r="J719" s="493"/>
      <c r="K719" s="493"/>
      <c r="L719" s="493"/>
      <c r="M719" s="493"/>
      <c r="N719" s="493"/>
      <c r="O719" s="493"/>
      <c r="P719" s="493"/>
      <c r="Q719" s="493"/>
      <c r="R719" s="493"/>
      <c r="S719" s="493"/>
      <c r="T719" s="493"/>
      <c r="U719" s="493"/>
      <c r="V719" s="493"/>
      <c r="W719" s="493"/>
      <c r="X719" s="493"/>
      <c r="Y719" s="493"/>
      <c r="Z719" s="493"/>
      <c r="AA719" s="493"/>
      <c r="AB719" s="493"/>
      <c r="AC719" s="493"/>
      <c r="AD719" s="493"/>
      <c r="AE719" s="493"/>
      <c r="AF719" s="493"/>
      <c r="AG719" s="493"/>
      <c r="AH719" s="493"/>
      <c r="AI719" s="493"/>
      <c r="AJ719" s="493"/>
      <c r="AK719" s="493"/>
      <c r="AL719" s="493"/>
      <c r="AM719" s="493"/>
      <c r="AN719" s="493"/>
      <c r="AO719" s="493"/>
      <c r="AP719" s="493"/>
      <c r="AQ719" s="493"/>
      <c r="AR719" s="493"/>
      <c r="AS719" s="493"/>
      <c r="AT719" s="493"/>
      <c r="AU719" s="493"/>
      <c r="AV719" s="493"/>
      <c r="AW719" s="493"/>
      <c r="AX719" s="493"/>
      <c r="AY719" s="493"/>
      <c r="AZ719" s="493"/>
      <c r="BA719" s="493"/>
      <c r="BB719" s="493"/>
    </row>
    <row collapsed="false" customFormat="false" customHeight="true" hidden="false" ht="12.6" outlineLevel="0" r="720">
      <c r="A720" s="493"/>
      <c r="B720" s="493"/>
      <c r="C720" s="493"/>
      <c r="D720" s="493"/>
      <c r="E720" s="493"/>
      <c r="F720" s="493"/>
      <c r="G720" s="493"/>
      <c r="H720" s="493"/>
      <c r="I720" s="493"/>
      <c r="J720" s="493"/>
      <c r="K720" s="493"/>
      <c r="L720" s="493"/>
      <c r="M720" s="493"/>
      <c r="N720" s="493"/>
      <c r="O720" s="493"/>
      <c r="P720" s="493"/>
      <c r="Q720" s="493"/>
      <c r="R720" s="493"/>
      <c r="S720" s="493"/>
      <c r="T720" s="493"/>
      <c r="U720" s="493"/>
      <c r="V720" s="493"/>
      <c r="W720" s="493"/>
      <c r="X720" s="493"/>
      <c r="Y720" s="493"/>
      <c r="Z720" s="493"/>
      <c r="AA720" s="493"/>
      <c r="AB720" s="493"/>
      <c r="AC720" s="493"/>
      <c r="AD720" s="493"/>
      <c r="AE720" s="493"/>
      <c r="AF720" s="493"/>
      <c r="AG720" s="493"/>
      <c r="AH720" s="493"/>
      <c r="AI720" s="493"/>
      <c r="AJ720" s="493"/>
      <c r="AK720" s="493"/>
      <c r="AL720" s="493"/>
      <c r="AM720" s="493"/>
      <c r="AN720" s="493"/>
      <c r="AO720" s="493"/>
      <c r="AP720" s="493"/>
      <c r="AQ720" s="493"/>
      <c r="AR720" s="493"/>
      <c r="AS720" s="493"/>
      <c r="AT720" s="493"/>
      <c r="AU720" s="493"/>
      <c r="AV720" s="493"/>
      <c r="AW720" s="493"/>
      <c r="AX720" s="493"/>
      <c r="AY720" s="493"/>
      <c r="AZ720" s="493"/>
      <c r="BA720" s="493"/>
      <c r="BB720" s="493"/>
    </row>
    <row collapsed="false" customFormat="false" customHeight="true" hidden="false" ht="12.6" outlineLevel="0" r="721">
      <c r="A721" s="493"/>
      <c r="B721" s="493"/>
      <c r="C721" s="493"/>
      <c r="D721" s="493"/>
      <c r="E721" s="493"/>
      <c r="F721" s="493"/>
      <c r="G721" s="493"/>
      <c r="H721" s="493"/>
      <c r="I721" s="493"/>
      <c r="J721" s="493"/>
      <c r="K721" s="493"/>
      <c r="L721" s="493"/>
      <c r="M721" s="493"/>
      <c r="N721" s="493"/>
      <c r="O721" s="493"/>
      <c r="P721" s="493"/>
      <c r="Q721" s="493"/>
      <c r="R721" s="493"/>
      <c r="S721" s="493"/>
      <c r="T721" s="493"/>
      <c r="U721" s="493"/>
      <c r="V721" s="493"/>
      <c r="W721" s="493"/>
      <c r="X721" s="493"/>
      <c r="Y721" s="493"/>
      <c r="Z721" s="493"/>
      <c r="AA721" s="493"/>
      <c r="AB721" s="493"/>
      <c r="AC721" s="493"/>
      <c r="AD721" s="493"/>
      <c r="AE721" s="493"/>
      <c r="AF721" s="493"/>
      <c r="AG721" s="493"/>
      <c r="AH721" s="493"/>
      <c r="AI721" s="493"/>
      <c r="AJ721" s="493"/>
      <c r="AK721" s="493"/>
      <c r="AL721" s="493"/>
      <c r="AM721" s="493"/>
      <c r="AN721" s="493"/>
      <c r="AO721" s="493"/>
      <c r="AP721" s="493"/>
      <c r="AQ721" s="493"/>
      <c r="AR721" s="493"/>
      <c r="AS721" s="493"/>
      <c r="AT721" s="493"/>
      <c r="AU721" s="493"/>
      <c r="AV721" s="493"/>
      <c r="AW721" s="493"/>
      <c r="AX721" s="493"/>
      <c r="AY721" s="493"/>
      <c r="AZ721" s="493"/>
      <c r="BA721" s="493"/>
      <c r="BB721" s="493"/>
    </row>
    <row collapsed="false" customFormat="false" customHeight="true" hidden="false" ht="12.6" outlineLevel="0" r="722">
      <c r="A722" s="493"/>
      <c r="B722" s="493"/>
      <c r="C722" s="493"/>
      <c r="D722" s="493"/>
      <c r="E722" s="493"/>
      <c r="F722" s="493"/>
      <c r="G722" s="493"/>
      <c r="H722" s="493"/>
      <c r="I722" s="493"/>
      <c r="J722" s="493"/>
      <c r="K722" s="493"/>
      <c r="L722" s="493"/>
      <c r="M722" s="493"/>
      <c r="N722" s="493"/>
      <c r="O722" s="493"/>
      <c r="P722" s="493"/>
      <c r="Q722" s="493"/>
      <c r="R722" s="493"/>
      <c r="S722" s="493"/>
      <c r="T722" s="493"/>
      <c r="U722" s="493"/>
      <c r="V722" s="493"/>
      <c r="W722" s="493"/>
      <c r="X722" s="493"/>
      <c r="Y722" s="493"/>
      <c r="Z722" s="493"/>
      <c r="AA722" s="493"/>
      <c r="AB722" s="493"/>
      <c r="AC722" s="493"/>
      <c r="AD722" s="493"/>
      <c r="AE722" s="493"/>
      <c r="AF722" s="493"/>
      <c r="AG722" s="493"/>
      <c r="AH722" s="493"/>
      <c r="AI722" s="493"/>
      <c r="AJ722" s="493"/>
      <c r="AK722" s="493"/>
      <c r="AL722" s="493"/>
      <c r="AM722" s="493"/>
      <c r="AN722" s="493"/>
      <c r="AO722" s="493"/>
      <c r="AP722" s="493"/>
      <c r="AQ722" s="493"/>
      <c r="AR722" s="493"/>
      <c r="AS722" s="493"/>
      <c r="AT722" s="493"/>
      <c r="AU722" s="493"/>
      <c r="AV722" s="493"/>
      <c r="AW722" s="493"/>
      <c r="AX722" s="493"/>
      <c r="AY722" s="493"/>
      <c r="AZ722" s="493"/>
      <c r="BA722" s="493"/>
      <c r="BB722" s="493"/>
    </row>
    <row collapsed="false" customFormat="false" customHeight="true" hidden="false" ht="12.6" outlineLevel="0" r="723">
      <c r="A723" s="493"/>
      <c r="B723" s="493"/>
      <c r="C723" s="493"/>
      <c r="D723" s="493"/>
      <c r="E723" s="493"/>
      <c r="F723" s="493"/>
      <c r="G723" s="493"/>
      <c r="H723" s="493"/>
      <c r="I723" s="493"/>
      <c r="J723" s="493"/>
      <c r="K723" s="493"/>
      <c r="L723" s="493"/>
      <c r="M723" s="493"/>
      <c r="N723" s="493"/>
      <c r="O723" s="493"/>
      <c r="P723" s="493"/>
      <c r="Q723" s="493"/>
      <c r="R723" s="493"/>
      <c r="S723" s="493"/>
      <c r="T723" s="493"/>
      <c r="U723" s="493"/>
      <c r="V723" s="493"/>
      <c r="W723" s="493"/>
      <c r="X723" s="493"/>
      <c r="Y723" s="493"/>
      <c r="Z723" s="493"/>
      <c r="AA723" s="493"/>
      <c r="AB723" s="493"/>
      <c r="AC723" s="493"/>
      <c r="AD723" s="493"/>
      <c r="AE723" s="493"/>
      <c r="AF723" s="493"/>
      <c r="AG723" s="493"/>
      <c r="AH723" s="493"/>
      <c r="AI723" s="493"/>
      <c r="AJ723" s="493"/>
      <c r="AK723" s="493"/>
      <c r="AL723" s="493"/>
      <c r="AM723" s="493"/>
      <c r="AN723" s="493"/>
      <c r="AO723" s="493"/>
      <c r="AP723" s="493"/>
      <c r="AQ723" s="493"/>
      <c r="AR723" s="493"/>
      <c r="AS723" s="493"/>
      <c r="AT723" s="493"/>
      <c r="AU723" s="493"/>
      <c r="AV723" s="493"/>
      <c r="AW723" s="493"/>
      <c r="AX723" s="493"/>
      <c r="AY723" s="493"/>
      <c r="AZ723" s="493"/>
      <c r="BA723" s="493"/>
      <c r="BB723" s="493"/>
    </row>
    <row collapsed="false" customFormat="false" customHeight="true" hidden="false" ht="12.6" outlineLevel="0" r="724">
      <c r="A724" s="425" t="s">
        <v>763</v>
      </c>
      <c r="B724" s="425"/>
      <c r="C724" s="425"/>
      <c r="D724" s="425"/>
      <c r="E724" s="425"/>
      <c r="F724" s="425"/>
      <c r="G724" s="425"/>
      <c r="H724" s="425"/>
      <c r="I724" s="425"/>
      <c r="J724" s="425"/>
      <c r="K724" s="425"/>
      <c r="L724" s="425"/>
      <c r="M724" s="425"/>
      <c r="N724" s="425"/>
      <c r="O724" s="425"/>
      <c r="P724" s="425"/>
      <c r="Q724" s="425"/>
      <c r="R724" s="425"/>
      <c r="S724" s="425"/>
      <c r="T724" s="425"/>
      <c r="U724" s="425"/>
      <c r="V724" s="425"/>
      <c r="W724" s="425"/>
      <c r="X724" s="425"/>
      <c r="Y724" s="425"/>
      <c r="Z724" s="425"/>
      <c r="AA724" s="425"/>
      <c r="AB724" s="425"/>
      <c r="AC724" s="425"/>
      <c r="AD724" s="425"/>
      <c r="AE724" s="425"/>
      <c r="AF724" s="425"/>
      <c r="AG724" s="425"/>
      <c r="AH724" s="425"/>
      <c r="AI724" s="425"/>
      <c r="AJ724" s="425"/>
      <c r="AK724" s="425"/>
      <c r="AL724" s="425"/>
      <c r="AM724" s="425"/>
      <c r="AN724" s="425"/>
      <c r="AO724" s="425"/>
      <c r="AP724" s="425"/>
      <c r="AQ724" s="425"/>
      <c r="AR724" s="425"/>
      <c r="AS724" s="425"/>
      <c r="AT724" s="425"/>
      <c r="AU724" s="425"/>
      <c r="AV724" s="425"/>
      <c r="AW724" s="425"/>
      <c r="AX724" s="425"/>
      <c r="AY724" s="425"/>
      <c r="AZ724" s="425"/>
      <c r="BA724" s="425"/>
      <c r="BB724" s="425"/>
    </row>
    <row collapsed="false" customFormat="false" customHeight="true" hidden="false" ht="12.6" outlineLevel="0" r="725">
      <c r="A725" s="425"/>
      <c r="B725" s="425" t="s">
        <v>764</v>
      </c>
      <c r="C725" s="425"/>
      <c r="D725" s="425"/>
      <c r="E725" s="425"/>
      <c r="F725" s="425"/>
      <c r="G725" s="425"/>
      <c r="H725" s="425"/>
      <c r="I725" s="425"/>
      <c r="J725" s="425"/>
      <c r="K725" s="425"/>
      <c r="L725" s="425"/>
      <c r="M725" s="425"/>
      <c r="N725" s="425"/>
      <c r="O725" s="425"/>
      <c r="P725" s="425"/>
      <c r="Q725" s="425"/>
      <c r="R725" s="425"/>
      <c r="S725" s="425"/>
      <c r="T725" s="425"/>
      <c r="U725" s="425"/>
      <c r="V725" s="425"/>
      <c r="W725" s="425"/>
      <c r="X725" s="425"/>
      <c r="Y725" s="425"/>
      <c r="Z725" s="425"/>
      <c r="AA725" s="425"/>
      <c r="AB725" s="425"/>
      <c r="AC725" s="425"/>
      <c r="AD725" s="425"/>
      <c r="AE725" s="425"/>
      <c r="AF725" s="425"/>
      <c r="AG725" s="425"/>
      <c r="AH725" s="425"/>
      <c r="AI725" s="425"/>
      <c r="AJ725" s="425"/>
      <c r="AK725" s="425"/>
      <c r="AL725" s="425"/>
      <c r="AM725" s="425"/>
      <c r="AN725" s="425"/>
      <c r="AO725" s="425"/>
      <c r="AP725" s="425"/>
      <c r="AQ725" s="425"/>
      <c r="AR725" s="425"/>
      <c r="AS725" s="425"/>
      <c r="AT725" s="425"/>
      <c r="AU725" s="425"/>
      <c r="AV725" s="425"/>
      <c r="AW725" s="425"/>
      <c r="AX725" s="425"/>
      <c r="AY725" s="425"/>
      <c r="AZ725" s="425"/>
      <c r="BA725" s="425"/>
      <c r="BB725" s="425"/>
    </row>
    <row collapsed="false" customFormat="false" customHeight="true" hidden="false" ht="12.6" outlineLevel="0" r="726">
      <c r="A726" s="454"/>
      <c r="B726" s="455"/>
      <c r="C726" s="455"/>
      <c r="D726" s="455"/>
      <c r="E726" s="455"/>
      <c r="F726" s="455"/>
      <c r="G726" s="455"/>
      <c r="H726" s="455"/>
      <c r="I726" s="455"/>
      <c r="J726" s="455"/>
      <c r="K726" s="455"/>
      <c r="L726" s="455"/>
      <c r="M726" s="455"/>
      <c r="N726" s="455"/>
      <c r="O726" s="455"/>
      <c r="P726" s="455"/>
      <c r="Q726" s="436"/>
      <c r="R726" s="455"/>
      <c r="S726" s="495"/>
      <c r="T726" s="598" t="s">
        <v>765</v>
      </c>
      <c r="U726" s="598"/>
      <c r="V726" s="598"/>
      <c r="W726" s="598"/>
      <c r="X726" s="598"/>
      <c r="Y726" s="598"/>
      <c r="Z726" s="598"/>
      <c r="AA726" s="427" t="s">
        <v>766</v>
      </c>
      <c r="AB726" s="427"/>
      <c r="AC726" s="427"/>
      <c r="AD726" s="427"/>
      <c r="AE726" s="427"/>
      <c r="AF726" s="427"/>
      <c r="AG726" s="427"/>
      <c r="AH726" s="427"/>
      <c r="AI726" s="427"/>
      <c r="AJ726" s="427"/>
      <c r="AK726" s="427"/>
      <c r="AL726" s="427"/>
      <c r="AM726" s="427"/>
      <c r="AN726" s="427"/>
      <c r="AO726" s="427"/>
      <c r="AP726" s="427"/>
      <c r="AQ726" s="427"/>
      <c r="AR726" s="427"/>
      <c r="AS726" s="427"/>
      <c r="AT726" s="427"/>
      <c r="AU726" s="427"/>
      <c r="AV726" s="427"/>
      <c r="AW726" s="427"/>
      <c r="AX726" s="427"/>
      <c r="AY726" s="427"/>
      <c r="AZ726" s="427"/>
      <c r="BA726" s="427"/>
      <c r="BB726" s="427"/>
    </row>
    <row collapsed="false" customFormat="false" customHeight="true" hidden="false" ht="12.6" outlineLevel="0" r="727">
      <c r="A727" s="458"/>
      <c r="B727" s="414"/>
      <c r="C727" s="414"/>
      <c r="D727" s="414"/>
      <c r="E727" s="414"/>
      <c r="F727" s="414"/>
      <c r="G727" s="414"/>
      <c r="H727" s="414"/>
      <c r="I727" s="414"/>
      <c r="J727" s="414"/>
      <c r="K727" s="414"/>
      <c r="L727" s="414"/>
      <c r="M727" s="414"/>
      <c r="N727" s="414"/>
      <c r="O727" s="414"/>
      <c r="P727" s="414"/>
      <c r="Q727" s="408"/>
      <c r="R727" s="457"/>
      <c r="S727" s="589"/>
      <c r="T727" s="598"/>
      <c r="U727" s="598"/>
      <c r="V727" s="598"/>
      <c r="W727" s="598"/>
      <c r="X727" s="598"/>
      <c r="Y727" s="598"/>
      <c r="Z727" s="598"/>
      <c r="AA727" s="459" t="s">
        <v>767</v>
      </c>
      <c r="AB727" s="459"/>
      <c r="AC727" s="459"/>
      <c r="AD727" s="459"/>
      <c r="AE727" s="459"/>
      <c r="AF727" s="459"/>
      <c r="AG727" s="459"/>
      <c r="AH727" s="459"/>
      <c r="AI727" s="459"/>
      <c r="AJ727" s="459"/>
      <c r="AK727" s="459"/>
      <c r="AL727" s="459"/>
      <c r="AM727" s="459" t="s">
        <v>768</v>
      </c>
      <c r="AN727" s="459"/>
      <c r="AO727" s="459"/>
      <c r="AP727" s="459"/>
      <c r="AQ727" s="459"/>
      <c r="AR727" s="459"/>
      <c r="AS727" s="459"/>
      <c r="AT727" s="459"/>
      <c r="AU727" s="459"/>
      <c r="AV727" s="459"/>
      <c r="AW727" s="459"/>
      <c r="AX727" s="459"/>
      <c r="AY727" s="459"/>
      <c r="AZ727" s="459"/>
      <c r="BA727" s="459"/>
      <c r="BB727" s="459"/>
    </row>
    <row collapsed="false" customFormat="false" customHeight="true" hidden="false" ht="12.6" outlineLevel="0" r="728">
      <c r="A728" s="459" t="s">
        <v>769</v>
      </c>
      <c r="B728" s="459"/>
      <c r="C728" s="459"/>
      <c r="D728" s="459"/>
      <c r="E728" s="459"/>
      <c r="F728" s="459"/>
      <c r="G728" s="459"/>
      <c r="H728" s="459"/>
      <c r="I728" s="459"/>
      <c r="J728" s="459"/>
      <c r="K728" s="459"/>
      <c r="L728" s="459"/>
      <c r="M728" s="459"/>
      <c r="N728" s="459"/>
      <c r="O728" s="459"/>
      <c r="P728" s="459"/>
      <c r="Q728" s="459"/>
      <c r="R728" s="459"/>
      <c r="S728" s="459"/>
      <c r="T728" s="459" t="s">
        <v>608</v>
      </c>
      <c r="U728" s="459"/>
      <c r="V728" s="459"/>
      <c r="W728" s="459"/>
      <c r="X728" s="459"/>
      <c r="Y728" s="459"/>
      <c r="Z728" s="459"/>
      <c r="AA728" s="459" t="s">
        <v>770</v>
      </c>
      <c r="AB728" s="459"/>
      <c r="AC728" s="459"/>
      <c r="AD728" s="459"/>
      <c r="AE728" s="459"/>
      <c r="AF728" s="459"/>
      <c r="AG728" s="459"/>
      <c r="AH728" s="459"/>
      <c r="AI728" s="459"/>
      <c r="AJ728" s="459"/>
      <c r="AK728" s="459"/>
      <c r="AL728" s="459"/>
      <c r="AM728" s="459" t="s">
        <v>771</v>
      </c>
      <c r="AN728" s="459"/>
      <c r="AO728" s="459"/>
      <c r="AP728" s="459"/>
      <c r="AQ728" s="459"/>
      <c r="AR728" s="459"/>
      <c r="AS728" s="459"/>
      <c r="AT728" s="459"/>
      <c r="AU728" s="459"/>
      <c r="AV728" s="459"/>
      <c r="AW728" s="459"/>
      <c r="AX728" s="459"/>
      <c r="AY728" s="459"/>
      <c r="AZ728" s="459"/>
      <c r="BA728" s="459"/>
      <c r="BB728" s="459"/>
    </row>
    <row collapsed="false" customFormat="false" customHeight="true" hidden="false" ht="12.6" outlineLevel="0" r="729">
      <c r="A729" s="458"/>
      <c r="B729" s="414"/>
      <c r="C729" s="414"/>
      <c r="D729" s="414"/>
      <c r="E729" s="414"/>
      <c r="F729" s="414"/>
      <c r="G729" s="414"/>
      <c r="H729" s="414"/>
      <c r="I729" s="414"/>
      <c r="J729" s="414"/>
      <c r="K729" s="414"/>
      <c r="L729" s="414"/>
      <c r="M729" s="414"/>
      <c r="N729" s="414"/>
      <c r="O729" s="414"/>
      <c r="P729" s="414"/>
      <c r="Q729" s="408"/>
      <c r="R729" s="457"/>
      <c r="S729" s="589"/>
      <c r="T729" s="459" t="s">
        <v>772</v>
      </c>
      <c r="U729" s="459"/>
      <c r="V729" s="459"/>
      <c r="W729" s="459"/>
      <c r="X729" s="459"/>
      <c r="Y729" s="459"/>
      <c r="Z729" s="459"/>
      <c r="AA729" s="459" t="s">
        <v>486</v>
      </c>
      <c r="AB729" s="459"/>
      <c r="AC729" s="459"/>
      <c r="AD729" s="459"/>
      <c r="AE729" s="459"/>
      <c r="AF729" s="459"/>
      <c r="AG729" s="459"/>
      <c r="AH729" s="459"/>
      <c r="AI729" s="459"/>
      <c r="AJ729" s="459"/>
      <c r="AK729" s="459"/>
      <c r="AL729" s="459"/>
      <c r="AM729" s="459" t="s">
        <v>773</v>
      </c>
      <c r="AN729" s="459"/>
      <c r="AO729" s="459"/>
      <c r="AP729" s="459"/>
      <c r="AQ729" s="459"/>
      <c r="AR729" s="459"/>
      <c r="AS729" s="459"/>
      <c r="AT729" s="459"/>
      <c r="AU729" s="459"/>
      <c r="AV729" s="459"/>
      <c r="AW729" s="459"/>
      <c r="AX729" s="459"/>
      <c r="AY729" s="459"/>
      <c r="AZ729" s="459"/>
      <c r="BA729" s="459"/>
      <c r="BB729" s="459"/>
    </row>
    <row collapsed="false" customFormat="false" customHeight="true" hidden="false" ht="12.6" outlineLevel="0" r="730">
      <c r="A730" s="428" t="s">
        <v>475</v>
      </c>
      <c r="B730" s="428"/>
      <c r="C730" s="428"/>
      <c r="D730" s="428"/>
      <c r="E730" s="428"/>
      <c r="F730" s="428"/>
      <c r="G730" s="428"/>
      <c r="H730" s="428"/>
      <c r="I730" s="428"/>
      <c r="J730" s="428"/>
      <c r="K730" s="428"/>
      <c r="L730" s="428"/>
      <c r="M730" s="428"/>
      <c r="N730" s="428"/>
      <c r="O730" s="428"/>
      <c r="P730" s="428"/>
      <c r="Q730" s="428"/>
      <c r="R730" s="428"/>
      <c r="S730" s="428"/>
      <c r="T730" s="428" t="s">
        <v>476</v>
      </c>
      <c r="U730" s="428"/>
      <c r="V730" s="428"/>
      <c r="W730" s="428"/>
      <c r="X730" s="428"/>
      <c r="Y730" s="428"/>
      <c r="Z730" s="428"/>
      <c r="AA730" s="428" t="s">
        <v>477</v>
      </c>
      <c r="AB730" s="428"/>
      <c r="AC730" s="428"/>
      <c r="AD730" s="428"/>
      <c r="AE730" s="428"/>
      <c r="AF730" s="428"/>
      <c r="AG730" s="428"/>
      <c r="AH730" s="428"/>
      <c r="AI730" s="428"/>
      <c r="AJ730" s="428"/>
      <c r="AK730" s="428"/>
      <c r="AL730" s="428"/>
      <c r="AM730" s="428" t="s">
        <v>478</v>
      </c>
      <c r="AN730" s="428"/>
      <c r="AO730" s="428"/>
      <c r="AP730" s="428"/>
      <c r="AQ730" s="428"/>
      <c r="AR730" s="428"/>
      <c r="AS730" s="428"/>
      <c r="AT730" s="428"/>
      <c r="AU730" s="428"/>
      <c r="AV730" s="428"/>
      <c r="AW730" s="428"/>
      <c r="AX730" s="428"/>
      <c r="AY730" s="428"/>
      <c r="AZ730" s="428"/>
      <c r="BA730" s="428"/>
      <c r="BB730" s="428"/>
    </row>
    <row collapsed="false" customFormat="false" customHeight="true" hidden="false" ht="24.75" outlineLevel="0" r="731">
      <c r="A731" s="599" t="s">
        <v>774</v>
      </c>
      <c r="B731" s="599"/>
      <c r="C731" s="599"/>
      <c r="D731" s="599"/>
      <c r="E731" s="599"/>
      <c r="F731" s="599"/>
      <c r="G731" s="599"/>
      <c r="H731" s="599"/>
      <c r="I731" s="599"/>
      <c r="J731" s="599"/>
      <c r="K731" s="599"/>
      <c r="L731" s="599"/>
      <c r="M731" s="599"/>
      <c r="N731" s="599"/>
      <c r="O731" s="599"/>
      <c r="P731" s="599"/>
      <c r="Q731" s="599"/>
      <c r="R731" s="599"/>
      <c r="S731" s="599"/>
      <c r="T731" s="600"/>
      <c r="U731" s="600"/>
      <c r="V731" s="600"/>
      <c r="W731" s="600"/>
      <c r="X731" s="600"/>
      <c r="Y731" s="600"/>
      <c r="Z731" s="600"/>
      <c r="AA731" s="503"/>
      <c r="AB731" s="503"/>
      <c r="AC731" s="503"/>
      <c r="AD731" s="503"/>
      <c r="AE731" s="503"/>
      <c r="AF731" s="503"/>
      <c r="AG731" s="503"/>
      <c r="AH731" s="503"/>
      <c r="AI731" s="503"/>
      <c r="AJ731" s="503"/>
      <c r="AK731" s="503"/>
      <c r="AL731" s="503"/>
      <c r="AM731" s="600"/>
      <c r="AN731" s="600"/>
      <c r="AO731" s="600"/>
      <c r="AP731" s="600"/>
      <c r="AQ731" s="600"/>
      <c r="AR731" s="600"/>
      <c r="AS731" s="600"/>
      <c r="AT731" s="600"/>
      <c r="AU731" s="600"/>
      <c r="AV731" s="600"/>
      <c r="AW731" s="600"/>
      <c r="AX731" s="600"/>
      <c r="AY731" s="600"/>
      <c r="AZ731" s="600"/>
      <c r="BA731" s="600"/>
      <c r="BB731" s="600"/>
    </row>
    <row collapsed="false" customFormat="false" customHeight="true" hidden="false" ht="24" outlineLevel="0" r="732">
      <c r="A732" s="601" t="s">
        <v>774</v>
      </c>
      <c r="B732" s="601"/>
      <c r="C732" s="601"/>
      <c r="D732" s="601"/>
      <c r="E732" s="601"/>
      <c r="F732" s="601"/>
      <c r="G732" s="601"/>
      <c r="H732" s="601"/>
      <c r="I732" s="601"/>
      <c r="J732" s="601"/>
      <c r="K732" s="601"/>
      <c r="L732" s="601"/>
      <c r="M732" s="601"/>
      <c r="N732" s="601"/>
      <c r="O732" s="601"/>
      <c r="P732" s="601"/>
      <c r="Q732" s="601" t="e">
        <f aca="false">SUM(#ref!)</f>
        <v>#NAME?</v>
      </c>
      <c r="R732" s="601"/>
      <c r="S732" s="601"/>
      <c r="T732" s="600"/>
      <c r="U732" s="600"/>
      <c r="V732" s="600"/>
      <c r="W732" s="600"/>
      <c r="X732" s="600"/>
      <c r="Y732" s="600"/>
      <c r="Z732" s="600"/>
      <c r="AA732" s="503"/>
      <c r="AB732" s="503"/>
      <c r="AC732" s="503"/>
      <c r="AD732" s="503"/>
      <c r="AE732" s="503"/>
      <c r="AF732" s="503"/>
      <c r="AG732" s="503"/>
      <c r="AH732" s="503"/>
      <c r="AI732" s="503"/>
      <c r="AJ732" s="503"/>
      <c r="AK732" s="503"/>
      <c r="AL732" s="503"/>
      <c r="AM732" s="600"/>
      <c r="AN732" s="600"/>
      <c r="AO732" s="600"/>
      <c r="AP732" s="600"/>
      <c r="AQ732" s="600"/>
      <c r="AR732" s="600"/>
      <c r="AS732" s="600"/>
      <c r="AT732" s="600"/>
      <c r="AU732" s="600"/>
      <c r="AV732" s="600"/>
      <c r="AW732" s="600"/>
      <c r="AX732" s="600"/>
      <c r="AY732" s="600"/>
      <c r="AZ732" s="600"/>
      <c r="BA732" s="600"/>
      <c r="BB732" s="600"/>
    </row>
    <row collapsed="false" customFormat="false" customHeight="true" hidden="false" ht="12.6" outlineLevel="0" r="733">
      <c r="A733" s="599" t="s">
        <v>775</v>
      </c>
      <c r="B733" s="599"/>
      <c r="C733" s="599"/>
      <c r="D733" s="599"/>
      <c r="E733" s="599"/>
      <c r="F733" s="599"/>
      <c r="G733" s="599"/>
      <c r="H733" s="599"/>
      <c r="I733" s="599"/>
      <c r="J733" s="599"/>
      <c r="K733" s="599"/>
      <c r="L733" s="599"/>
      <c r="M733" s="599"/>
      <c r="N733" s="599"/>
      <c r="O733" s="599"/>
      <c r="P733" s="599"/>
      <c r="Q733" s="599" t="e">
        <f aca="false">SUM(#ref!)</f>
        <v>#NAME?</v>
      </c>
      <c r="R733" s="599"/>
      <c r="S733" s="599"/>
      <c r="T733" s="600"/>
      <c r="U733" s="600"/>
      <c r="V733" s="600"/>
      <c r="W733" s="600"/>
      <c r="X733" s="600"/>
      <c r="Y733" s="600"/>
      <c r="Z733" s="600"/>
      <c r="AA733" s="503"/>
      <c r="AB733" s="503"/>
      <c r="AC733" s="503"/>
      <c r="AD733" s="503"/>
      <c r="AE733" s="503"/>
      <c r="AF733" s="503"/>
      <c r="AG733" s="503"/>
      <c r="AH733" s="503"/>
      <c r="AI733" s="503"/>
      <c r="AJ733" s="503"/>
      <c r="AK733" s="503"/>
      <c r="AL733" s="503"/>
      <c r="AM733" s="600"/>
      <c r="AN733" s="600"/>
      <c r="AO733" s="600"/>
      <c r="AP733" s="600"/>
      <c r="AQ733" s="600"/>
      <c r="AR733" s="600"/>
      <c r="AS733" s="600"/>
      <c r="AT733" s="600"/>
      <c r="AU733" s="600"/>
      <c r="AV733" s="600"/>
      <c r="AW733" s="600"/>
      <c r="AX733" s="600"/>
      <c r="AY733" s="600"/>
      <c r="AZ733" s="600"/>
      <c r="BA733" s="600"/>
      <c r="BB733" s="600"/>
    </row>
    <row collapsed="false" customFormat="false" customHeight="true" hidden="false" ht="12.6" outlineLevel="0" r="734">
      <c r="A734" s="599" t="s">
        <v>776</v>
      </c>
      <c r="B734" s="599"/>
      <c r="C734" s="599"/>
      <c r="D734" s="599"/>
      <c r="E734" s="599"/>
      <c r="F734" s="599"/>
      <c r="G734" s="599"/>
      <c r="H734" s="599"/>
      <c r="I734" s="599"/>
      <c r="J734" s="599"/>
      <c r="K734" s="599"/>
      <c r="L734" s="599"/>
      <c r="M734" s="599"/>
      <c r="N734" s="599"/>
      <c r="O734" s="599"/>
      <c r="P734" s="599"/>
      <c r="Q734" s="599" t="e">
        <f aca="false">SUM(#ref!)</f>
        <v>#NAME?</v>
      </c>
      <c r="R734" s="599"/>
      <c r="S734" s="599"/>
      <c r="T734" s="600"/>
      <c r="U734" s="600"/>
      <c r="V734" s="600"/>
      <c r="W734" s="600"/>
      <c r="X734" s="600"/>
      <c r="Y734" s="600"/>
      <c r="Z734" s="600"/>
      <c r="AA734" s="503"/>
      <c r="AB734" s="503"/>
      <c r="AC734" s="503"/>
      <c r="AD734" s="503"/>
      <c r="AE734" s="503"/>
      <c r="AF734" s="503"/>
      <c r="AG734" s="503"/>
      <c r="AH734" s="503"/>
      <c r="AI734" s="503"/>
      <c r="AJ734" s="503"/>
      <c r="AK734" s="503"/>
      <c r="AL734" s="503"/>
      <c r="AM734" s="600"/>
      <c r="AN734" s="600"/>
      <c r="AO734" s="600"/>
      <c r="AP734" s="600"/>
      <c r="AQ734" s="600"/>
      <c r="AR734" s="600"/>
      <c r="AS734" s="600"/>
      <c r="AT734" s="600"/>
      <c r="AU734" s="600"/>
      <c r="AV734" s="600"/>
      <c r="AW734" s="600"/>
      <c r="AX734" s="600"/>
      <c r="AY734" s="600"/>
      <c r="AZ734" s="600"/>
      <c r="BA734" s="600"/>
      <c r="BB734" s="600"/>
    </row>
    <row collapsed="false" customFormat="false" customHeight="true" hidden="false" ht="12.6" outlineLevel="0" r="735">
      <c r="A735" s="599" t="s">
        <v>777</v>
      </c>
      <c r="B735" s="599"/>
      <c r="C735" s="599"/>
      <c r="D735" s="599"/>
      <c r="E735" s="599"/>
      <c r="F735" s="599"/>
      <c r="G735" s="599"/>
      <c r="H735" s="599"/>
      <c r="I735" s="599"/>
      <c r="J735" s="599"/>
      <c r="K735" s="599"/>
      <c r="L735" s="599"/>
      <c r="M735" s="599"/>
      <c r="N735" s="599"/>
      <c r="O735" s="599"/>
      <c r="P735" s="599"/>
      <c r="Q735" s="599" t="e">
        <f aca="false">SUM(#ref!)</f>
        <v>#NAME?</v>
      </c>
      <c r="R735" s="599"/>
      <c r="S735" s="599"/>
      <c r="T735" s="600"/>
      <c r="U735" s="600"/>
      <c r="V735" s="600"/>
      <c r="W735" s="600"/>
      <c r="X735" s="600"/>
      <c r="Y735" s="600"/>
      <c r="Z735" s="600"/>
      <c r="AA735" s="503"/>
      <c r="AB735" s="503"/>
      <c r="AC735" s="503"/>
      <c r="AD735" s="503"/>
      <c r="AE735" s="503"/>
      <c r="AF735" s="503"/>
      <c r="AG735" s="503"/>
      <c r="AH735" s="503"/>
      <c r="AI735" s="503"/>
      <c r="AJ735" s="503"/>
      <c r="AK735" s="503"/>
      <c r="AL735" s="503"/>
      <c r="AM735" s="600"/>
      <c r="AN735" s="600"/>
      <c r="AO735" s="600"/>
      <c r="AP735" s="600"/>
      <c r="AQ735" s="600"/>
      <c r="AR735" s="600"/>
      <c r="AS735" s="600"/>
      <c r="AT735" s="600"/>
      <c r="AU735" s="600"/>
      <c r="AV735" s="600"/>
      <c r="AW735" s="600"/>
      <c r="AX735" s="600"/>
      <c r="AY735" s="600"/>
      <c r="AZ735" s="600"/>
      <c r="BA735" s="600"/>
      <c r="BB735" s="600"/>
    </row>
    <row collapsed="false" customFormat="false" customHeight="true" hidden="false" ht="12.6" outlineLevel="0" r="736">
      <c r="A736" s="599" t="s">
        <v>778</v>
      </c>
      <c r="B736" s="599"/>
      <c r="C736" s="599"/>
      <c r="D736" s="599"/>
      <c r="E736" s="599"/>
      <c r="F736" s="599"/>
      <c r="G736" s="599"/>
      <c r="H736" s="599"/>
      <c r="I736" s="599"/>
      <c r="J736" s="599"/>
      <c r="K736" s="599"/>
      <c r="L736" s="599"/>
      <c r="M736" s="599"/>
      <c r="N736" s="599"/>
      <c r="O736" s="599"/>
      <c r="P736" s="599"/>
      <c r="Q736" s="599" t="e">
        <f aca="false">SUM(#ref!)</f>
        <v>#NAME?</v>
      </c>
      <c r="R736" s="599"/>
      <c r="S736" s="599"/>
      <c r="T736" s="600"/>
      <c r="U736" s="600"/>
      <c r="V736" s="600"/>
      <c r="W736" s="600"/>
      <c r="X736" s="600"/>
      <c r="Y736" s="600"/>
      <c r="Z736" s="600"/>
      <c r="AA736" s="503"/>
      <c r="AB736" s="503"/>
      <c r="AC736" s="503"/>
      <c r="AD736" s="503"/>
      <c r="AE736" s="503"/>
      <c r="AF736" s="503"/>
      <c r="AG736" s="503"/>
      <c r="AH736" s="503"/>
      <c r="AI736" s="503"/>
      <c r="AJ736" s="503"/>
      <c r="AK736" s="503"/>
      <c r="AL736" s="503"/>
      <c r="AM736" s="600"/>
      <c r="AN736" s="600"/>
      <c r="AO736" s="600"/>
      <c r="AP736" s="600"/>
      <c r="AQ736" s="600"/>
      <c r="AR736" s="600"/>
      <c r="AS736" s="600"/>
      <c r="AT736" s="600"/>
      <c r="AU736" s="600"/>
      <c r="AV736" s="600"/>
      <c r="AW736" s="600"/>
      <c r="AX736" s="600"/>
      <c r="AY736" s="600"/>
      <c r="AZ736" s="600"/>
      <c r="BA736" s="600"/>
      <c r="BB736" s="600"/>
    </row>
    <row collapsed="false" customFormat="false" customHeight="true" hidden="false" ht="12.6" outlineLevel="0" r="737">
      <c r="A737" s="599" t="s">
        <v>779</v>
      </c>
      <c r="B737" s="599"/>
      <c r="C737" s="599"/>
      <c r="D737" s="599"/>
      <c r="E737" s="599"/>
      <c r="F737" s="599"/>
      <c r="G737" s="599"/>
      <c r="H737" s="599"/>
      <c r="I737" s="599"/>
      <c r="J737" s="599"/>
      <c r="K737" s="599"/>
      <c r="L737" s="599"/>
      <c r="M737" s="599"/>
      <c r="N737" s="599"/>
      <c r="O737" s="599"/>
      <c r="P737" s="599"/>
      <c r="Q737" s="599" t="e">
        <f aca="false">SUM(#ref!)</f>
        <v>#NAME?</v>
      </c>
      <c r="R737" s="599"/>
      <c r="S737" s="599"/>
      <c r="T737" s="600"/>
      <c r="U737" s="600"/>
      <c r="V737" s="600"/>
      <c r="W737" s="600"/>
      <c r="X737" s="600"/>
      <c r="Y737" s="600"/>
      <c r="Z737" s="600"/>
      <c r="AA737" s="503"/>
      <c r="AB737" s="503"/>
      <c r="AC737" s="503"/>
      <c r="AD737" s="503"/>
      <c r="AE737" s="503"/>
      <c r="AF737" s="503"/>
      <c r="AG737" s="503"/>
      <c r="AH737" s="503"/>
      <c r="AI737" s="503"/>
      <c r="AJ737" s="503"/>
      <c r="AK737" s="503"/>
      <c r="AL737" s="503"/>
      <c r="AM737" s="600"/>
      <c r="AN737" s="600"/>
      <c r="AO737" s="600"/>
      <c r="AP737" s="600"/>
      <c r="AQ737" s="600"/>
      <c r="AR737" s="600"/>
      <c r="AS737" s="600"/>
      <c r="AT737" s="600"/>
      <c r="AU737" s="600"/>
      <c r="AV737" s="600"/>
      <c r="AW737" s="600"/>
      <c r="AX737" s="600"/>
      <c r="AY737" s="600"/>
      <c r="AZ737" s="600"/>
      <c r="BA737" s="600"/>
      <c r="BB737" s="600"/>
    </row>
    <row collapsed="false" customFormat="false" customHeight="true" hidden="false" ht="12.6" outlineLevel="0" r="738">
      <c r="A738" s="602" t="s">
        <v>780</v>
      </c>
      <c r="B738" s="602"/>
      <c r="C738" s="602"/>
      <c r="D738" s="602"/>
      <c r="E738" s="602"/>
      <c r="F738" s="602"/>
      <c r="G738" s="602"/>
      <c r="H738" s="602"/>
      <c r="I738" s="602"/>
      <c r="J738" s="602"/>
      <c r="K738" s="602"/>
      <c r="L738" s="602"/>
      <c r="M738" s="602"/>
      <c r="N738" s="602"/>
      <c r="O738" s="602"/>
      <c r="P738" s="602"/>
      <c r="Q738" s="602" t="e">
        <f aca="false">SUM(#ref!)</f>
        <v>#NAME?</v>
      </c>
      <c r="R738" s="602"/>
      <c r="S738" s="602"/>
      <c r="T738" s="600"/>
      <c r="U738" s="600"/>
      <c r="V738" s="600"/>
      <c r="W738" s="600"/>
      <c r="X738" s="600"/>
      <c r="Y738" s="600"/>
      <c r="Z738" s="600"/>
      <c r="AA738" s="503"/>
      <c r="AB738" s="503"/>
      <c r="AC738" s="503"/>
      <c r="AD738" s="503"/>
      <c r="AE738" s="503"/>
      <c r="AF738" s="503"/>
      <c r="AG738" s="503"/>
      <c r="AH738" s="503"/>
      <c r="AI738" s="503"/>
      <c r="AJ738" s="503"/>
      <c r="AK738" s="503"/>
      <c r="AL738" s="503"/>
      <c r="AM738" s="600"/>
      <c r="AN738" s="600"/>
      <c r="AO738" s="600"/>
      <c r="AP738" s="600"/>
      <c r="AQ738" s="600"/>
      <c r="AR738" s="600"/>
      <c r="AS738" s="600"/>
      <c r="AT738" s="600"/>
      <c r="AU738" s="600"/>
      <c r="AV738" s="600"/>
      <c r="AW738" s="600"/>
      <c r="AX738" s="600"/>
      <c r="AY738" s="600"/>
      <c r="AZ738" s="600"/>
      <c r="BA738" s="600"/>
      <c r="BB738" s="600"/>
    </row>
    <row collapsed="false" customFormat="false" customHeight="true" hidden="false" ht="12.6" outlineLevel="0" r="739">
      <c r="A739" s="599" t="s">
        <v>747</v>
      </c>
      <c r="B739" s="599"/>
      <c r="C739" s="599"/>
      <c r="D739" s="599"/>
      <c r="E739" s="599"/>
      <c r="F739" s="599"/>
      <c r="G739" s="599"/>
      <c r="H739" s="599"/>
      <c r="I739" s="599"/>
      <c r="J739" s="599"/>
      <c r="K739" s="599"/>
      <c r="L739" s="599"/>
      <c r="M739" s="599"/>
      <c r="N739" s="599"/>
      <c r="O739" s="599"/>
      <c r="P739" s="599"/>
      <c r="Q739" s="599" t="e">
        <f aca="false">SUM(#ref!)</f>
        <v>#NAME?</v>
      </c>
      <c r="R739" s="599"/>
      <c r="S739" s="599"/>
      <c r="T739" s="600"/>
      <c r="U739" s="600"/>
      <c r="V739" s="600"/>
      <c r="W739" s="600"/>
      <c r="X739" s="600"/>
      <c r="Y739" s="600"/>
      <c r="Z739" s="600"/>
      <c r="AA739" s="503"/>
      <c r="AB739" s="503"/>
      <c r="AC739" s="503"/>
      <c r="AD739" s="503"/>
      <c r="AE739" s="503"/>
      <c r="AF739" s="503"/>
      <c r="AG739" s="503"/>
      <c r="AH739" s="503"/>
      <c r="AI739" s="503"/>
      <c r="AJ739" s="503"/>
      <c r="AK739" s="503"/>
      <c r="AL739" s="503"/>
      <c r="AM739" s="600"/>
      <c r="AN739" s="600"/>
      <c r="AO739" s="600"/>
      <c r="AP739" s="600"/>
      <c r="AQ739" s="600"/>
      <c r="AR739" s="600"/>
      <c r="AS739" s="600"/>
      <c r="AT739" s="600"/>
      <c r="AU739" s="600"/>
      <c r="AV739" s="600"/>
      <c r="AW739" s="600"/>
      <c r="AX739" s="600"/>
      <c r="AY739" s="600"/>
      <c r="AZ739" s="600"/>
      <c r="BA739" s="600"/>
      <c r="BB739" s="600"/>
    </row>
    <row collapsed="false" customFormat="false" customHeight="true" hidden="false" ht="26.25" outlineLevel="0" r="740">
      <c r="A740" s="599" t="s">
        <v>748</v>
      </c>
      <c r="B740" s="599"/>
      <c r="C740" s="599"/>
      <c r="D740" s="599"/>
      <c r="E740" s="599"/>
      <c r="F740" s="599"/>
      <c r="G740" s="599"/>
      <c r="H740" s="599"/>
      <c r="I740" s="599"/>
      <c r="J740" s="599"/>
      <c r="K740" s="599"/>
      <c r="L740" s="599"/>
      <c r="M740" s="599"/>
      <c r="N740" s="599"/>
      <c r="O740" s="599"/>
      <c r="P740" s="599"/>
      <c r="Q740" s="599" t="e">
        <f aca="false">SUM(#ref!)</f>
        <v>#NAME?</v>
      </c>
      <c r="R740" s="599"/>
      <c r="S740" s="599"/>
      <c r="T740" s="600"/>
      <c r="U740" s="600"/>
      <c r="V740" s="600"/>
      <c r="W740" s="600"/>
      <c r="X740" s="600"/>
      <c r="Y740" s="600"/>
      <c r="Z740" s="600"/>
      <c r="AA740" s="503"/>
      <c r="AB740" s="503"/>
      <c r="AC740" s="503"/>
      <c r="AD740" s="503"/>
      <c r="AE740" s="503"/>
      <c r="AF740" s="503"/>
      <c r="AG740" s="503"/>
      <c r="AH740" s="503"/>
      <c r="AI740" s="503"/>
      <c r="AJ740" s="503"/>
      <c r="AK740" s="503"/>
      <c r="AL740" s="503"/>
      <c r="AM740" s="600"/>
      <c r="AN740" s="600"/>
      <c r="AO740" s="600"/>
      <c r="AP740" s="600"/>
      <c r="AQ740" s="600"/>
      <c r="AR740" s="600"/>
      <c r="AS740" s="600"/>
      <c r="AT740" s="600"/>
      <c r="AU740" s="600"/>
      <c r="AV740" s="600"/>
      <c r="AW740" s="600"/>
      <c r="AX740" s="600"/>
      <c r="AY740" s="600"/>
      <c r="AZ740" s="600"/>
      <c r="BA740" s="600"/>
      <c r="BB740" s="600"/>
    </row>
    <row collapsed="false" customFormat="false" customHeight="true" hidden="false" ht="12.6" outlineLevel="0" r="741">
      <c r="A741" s="599" t="s">
        <v>749</v>
      </c>
      <c r="B741" s="599"/>
      <c r="C741" s="599"/>
      <c r="D741" s="599"/>
      <c r="E741" s="599"/>
      <c r="F741" s="599"/>
      <c r="G741" s="599"/>
      <c r="H741" s="599"/>
      <c r="I741" s="599"/>
      <c r="J741" s="599"/>
      <c r="K741" s="599"/>
      <c r="L741" s="599"/>
      <c r="M741" s="599"/>
      <c r="N741" s="599"/>
      <c r="O741" s="599"/>
      <c r="P741" s="599"/>
      <c r="Q741" s="599" t="e">
        <f aca="false">SUM(#ref!)</f>
        <v>#NAME?</v>
      </c>
      <c r="R741" s="599"/>
      <c r="S741" s="599"/>
      <c r="T741" s="600"/>
      <c r="U741" s="600"/>
      <c r="V741" s="600"/>
      <c r="W741" s="600"/>
      <c r="X741" s="600"/>
      <c r="Y741" s="600"/>
      <c r="Z741" s="600"/>
      <c r="AA741" s="503"/>
      <c r="AB741" s="503"/>
      <c r="AC741" s="503"/>
      <c r="AD741" s="503"/>
      <c r="AE741" s="503"/>
      <c r="AF741" s="503"/>
      <c r="AG741" s="503"/>
      <c r="AH741" s="503"/>
      <c r="AI741" s="503"/>
      <c r="AJ741" s="503"/>
      <c r="AK741" s="503"/>
      <c r="AL741" s="503"/>
      <c r="AM741" s="600"/>
      <c r="AN741" s="600"/>
      <c r="AO741" s="600"/>
      <c r="AP741" s="600"/>
      <c r="AQ741" s="600"/>
      <c r="AR741" s="600"/>
      <c r="AS741" s="600"/>
      <c r="AT741" s="600"/>
      <c r="AU741" s="600"/>
      <c r="AV741" s="600"/>
      <c r="AW741" s="600"/>
      <c r="AX741" s="600"/>
      <c r="AY741" s="600"/>
      <c r="AZ741" s="600"/>
      <c r="BA741" s="600"/>
      <c r="BB741" s="600"/>
    </row>
    <row collapsed="false" customFormat="false" customHeight="true" hidden="false" ht="12.6" outlineLevel="0" r="742">
      <c r="A742" s="602" t="s">
        <v>781</v>
      </c>
      <c r="B742" s="602"/>
      <c r="C742" s="602"/>
      <c r="D742" s="602"/>
      <c r="E742" s="602"/>
      <c r="F742" s="602"/>
      <c r="G742" s="602"/>
      <c r="H742" s="602"/>
      <c r="I742" s="602"/>
      <c r="J742" s="602"/>
      <c r="K742" s="602"/>
      <c r="L742" s="602"/>
      <c r="M742" s="602"/>
      <c r="N742" s="602"/>
      <c r="O742" s="602"/>
      <c r="P742" s="602"/>
      <c r="Q742" s="602" t="e">
        <f aca="false">SUM(#ref!)</f>
        <v>#NAME?</v>
      </c>
      <c r="R742" s="602"/>
      <c r="S742" s="602"/>
      <c r="T742" s="600"/>
      <c r="U742" s="600"/>
      <c r="V742" s="600"/>
      <c r="W742" s="600"/>
      <c r="X742" s="600"/>
      <c r="Y742" s="600"/>
      <c r="Z742" s="600"/>
      <c r="AA742" s="503"/>
      <c r="AB742" s="503"/>
      <c r="AC742" s="503"/>
      <c r="AD742" s="503"/>
      <c r="AE742" s="503"/>
      <c r="AF742" s="503"/>
      <c r="AG742" s="503"/>
      <c r="AH742" s="503"/>
      <c r="AI742" s="503"/>
      <c r="AJ742" s="503"/>
      <c r="AK742" s="503"/>
      <c r="AL742" s="503"/>
      <c r="AM742" s="600"/>
      <c r="AN742" s="600"/>
      <c r="AO742" s="600"/>
      <c r="AP742" s="600"/>
      <c r="AQ742" s="600"/>
      <c r="AR742" s="600"/>
      <c r="AS742" s="600"/>
      <c r="AT742" s="600"/>
      <c r="AU742" s="600"/>
      <c r="AV742" s="600"/>
      <c r="AW742" s="600"/>
      <c r="AX742" s="600"/>
      <c r="AY742" s="600"/>
      <c r="AZ742" s="600"/>
      <c r="BA742" s="600"/>
      <c r="BB742" s="600"/>
    </row>
    <row collapsed="false" customFormat="false" customHeight="true" hidden="false" ht="12.6" outlineLevel="0" r="743">
      <c r="A743" s="425" t="s">
        <v>782</v>
      </c>
    </row>
    <row collapsed="false" customFormat="false" customHeight="true" hidden="false" ht="12.6" outlineLevel="0" r="744">
      <c r="A744" s="493"/>
      <c r="B744" s="493"/>
      <c r="C744" s="493"/>
      <c r="D744" s="493"/>
      <c r="E744" s="493"/>
      <c r="F744" s="493"/>
      <c r="G744" s="493"/>
      <c r="H744" s="493"/>
      <c r="I744" s="493"/>
      <c r="J744" s="493"/>
      <c r="K744" s="493"/>
      <c r="L744" s="493"/>
      <c r="M744" s="493"/>
      <c r="N744" s="493"/>
      <c r="O744" s="493"/>
      <c r="P744" s="493"/>
      <c r="Q744" s="493"/>
      <c r="R744" s="493"/>
      <c r="S744" s="493"/>
      <c r="T744" s="493"/>
      <c r="U744" s="493"/>
      <c r="V744" s="493"/>
      <c r="W744" s="493"/>
      <c r="X744" s="493"/>
      <c r="Y744" s="493"/>
      <c r="Z744" s="493"/>
      <c r="AA744" s="493"/>
      <c r="AB744" s="493"/>
      <c r="AC744" s="493"/>
      <c r="AD744" s="493"/>
      <c r="AE744" s="493"/>
      <c r="AF744" s="493"/>
      <c r="AG744" s="493"/>
      <c r="AH744" s="493"/>
      <c r="AI744" s="493"/>
      <c r="AJ744" s="493"/>
      <c r="AK744" s="493"/>
      <c r="AL744" s="493"/>
      <c r="AM744" s="493"/>
      <c r="AN744" s="493"/>
      <c r="AO744" s="493"/>
      <c r="AP744" s="493"/>
      <c r="AQ744" s="493"/>
      <c r="AR744" s="493"/>
      <c r="AS744" s="493"/>
      <c r="AT744" s="493"/>
      <c r="AU744" s="493"/>
      <c r="AV744" s="493"/>
      <c r="AW744" s="493"/>
      <c r="AX744" s="493"/>
      <c r="AY744" s="493"/>
      <c r="AZ744" s="493"/>
      <c r="BA744" s="493"/>
      <c r="BB744" s="493"/>
    </row>
    <row collapsed="false" customFormat="false" customHeight="true" hidden="false" ht="12.6" outlineLevel="0" r="745">
      <c r="A745" s="493"/>
      <c r="B745" s="493"/>
      <c r="C745" s="493"/>
      <c r="D745" s="493"/>
      <c r="E745" s="493"/>
      <c r="F745" s="493"/>
      <c r="G745" s="493"/>
      <c r="H745" s="493"/>
      <c r="I745" s="493"/>
      <c r="J745" s="493"/>
      <c r="K745" s="493"/>
      <c r="L745" s="493"/>
      <c r="M745" s="493"/>
      <c r="N745" s="493"/>
      <c r="O745" s="493"/>
      <c r="P745" s="493"/>
      <c r="Q745" s="493"/>
      <c r="R745" s="493"/>
      <c r="S745" s="493"/>
      <c r="T745" s="493"/>
      <c r="U745" s="493"/>
      <c r="V745" s="493"/>
      <c r="W745" s="493"/>
      <c r="X745" s="493"/>
      <c r="Y745" s="493"/>
      <c r="Z745" s="493"/>
      <c r="AA745" s="493"/>
      <c r="AB745" s="493"/>
      <c r="AC745" s="493"/>
      <c r="AD745" s="493"/>
      <c r="AE745" s="493"/>
      <c r="AF745" s="493"/>
      <c r="AG745" s="493"/>
      <c r="AH745" s="493"/>
      <c r="AI745" s="493"/>
      <c r="AJ745" s="493"/>
      <c r="AK745" s="493"/>
      <c r="AL745" s="493"/>
      <c r="AM745" s="493"/>
      <c r="AN745" s="493"/>
      <c r="AO745" s="493"/>
      <c r="AP745" s="493"/>
      <c r="AQ745" s="493"/>
      <c r="AR745" s="493"/>
      <c r="AS745" s="493"/>
      <c r="AT745" s="493"/>
      <c r="AU745" s="493"/>
      <c r="AV745" s="493"/>
      <c r="AW745" s="493"/>
      <c r="AX745" s="493"/>
      <c r="AY745" s="493"/>
      <c r="AZ745" s="493"/>
      <c r="BA745" s="493"/>
      <c r="BB745" s="493"/>
    </row>
    <row collapsed="false" customFormat="false" customHeight="true" hidden="false" ht="12.6" outlineLevel="0" r="746">
      <c r="A746" s="493"/>
      <c r="B746" s="493"/>
      <c r="C746" s="493"/>
      <c r="D746" s="493"/>
      <c r="E746" s="493"/>
      <c r="F746" s="493"/>
      <c r="G746" s="493"/>
      <c r="H746" s="493"/>
      <c r="I746" s="493"/>
      <c r="J746" s="493"/>
      <c r="K746" s="493"/>
      <c r="L746" s="493"/>
      <c r="M746" s="493"/>
      <c r="N746" s="493"/>
      <c r="O746" s="493"/>
      <c r="P746" s="493"/>
      <c r="Q746" s="493"/>
      <c r="R746" s="493"/>
      <c r="S746" s="493"/>
      <c r="T746" s="493"/>
      <c r="U746" s="493"/>
      <c r="V746" s="493"/>
      <c r="W746" s="493"/>
      <c r="X746" s="493"/>
      <c r="Y746" s="493"/>
      <c r="Z746" s="493"/>
      <c r="AA746" s="493"/>
      <c r="AB746" s="493"/>
      <c r="AC746" s="493"/>
      <c r="AD746" s="493"/>
      <c r="AE746" s="493"/>
      <c r="AF746" s="493"/>
      <c r="AG746" s="493"/>
      <c r="AH746" s="493"/>
      <c r="AI746" s="493"/>
      <c r="AJ746" s="493"/>
      <c r="AK746" s="493"/>
      <c r="AL746" s="493"/>
      <c r="AM746" s="493"/>
      <c r="AN746" s="493"/>
      <c r="AO746" s="493"/>
      <c r="AP746" s="493"/>
      <c r="AQ746" s="493"/>
      <c r="AR746" s="493"/>
      <c r="AS746" s="493"/>
      <c r="AT746" s="493"/>
      <c r="AU746" s="493"/>
      <c r="AV746" s="493"/>
      <c r="AW746" s="493"/>
      <c r="AX746" s="493"/>
      <c r="AY746" s="493"/>
      <c r="AZ746" s="493"/>
      <c r="BA746" s="493"/>
      <c r="BB746" s="493"/>
    </row>
    <row collapsed="false" customFormat="false" customHeight="true" hidden="false" ht="12.6" outlineLevel="0" r="747">
      <c r="A747" s="493"/>
      <c r="B747" s="493"/>
      <c r="C747" s="493"/>
      <c r="D747" s="493"/>
      <c r="E747" s="493"/>
      <c r="F747" s="493"/>
      <c r="G747" s="493"/>
      <c r="H747" s="493"/>
      <c r="I747" s="493"/>
      <c r="J747" s="493"/>
      <c r="K747" s="493"/>
      <c r="L747" s="493"/>
      <c r="M747" s="493"/>
      <c r="N747" s="493"/>
      <c r="O747" s="493"/>
      <c r="P747" s="493"/>
      <c r="Q747" s="493"/>
      <c r="R747" s="493"/>
      <c r="S747" s="493"/>
      <c r="T747" s="493"/>
      <c r="U747" s="493"/>
      <c r="V747" s="493"/>
      <c r="W747" s="493"/>
      <c r="X747" s="493"/>
      <c r="Y747" s="493"/>
      <c r="Z747" s="493"/>
      <c r="AA747" s="493"/>
      <c r="AB747" s="493"/>
      <c r="AC747" s="493"/>
      <c r="AD747" s="493"/>
      <c r="AE747" s="493"/>
      <c r="AF747" s="493"/>
      <c r="AG747" s="493"/>
      <c r="AH747" s="493"/>
      <c r="AI747" s="493"/>
      <c r="AJ747" s="493"/>
      <c r="AK747" s="493"/>
      <c r="AL747" s="493"/>
      <c r="AM747" s="493"/>
      <c r="AN747" s="493"/>
      <c r="AO747" s="493"/>
      <c r="AP747" s="493"/>
      <c r="AQ747" s="493"/>
      <c r="AR747" s="493"/>
      <c r="AS747" s="493"/>
      <c r="AT747" s="493"/>
      <c r="AU747" s="493"/>
      <c r="AV747" s="493"/>
      <c r="AW747" s="493"/>
      <c r="AX747" s="493"/>
      <c r="AY747" s="493"/>
      <c r="AZ747" s="493"/>
      <c r="BA747" s="493"/>
      <c r="BB747" s="493"/>
    </row>
    <row collapsed="false" customFormat="false" customHeight="true" hidden="false" ht="12.6" outlineLevel="0" r="748">
      <c r="A748" s="408" t="s">
        <v>50</v>
      </c>
    </row>
    <row collapsed="false" customFormat="false" customHeight="true" hidden="false" ht="12.6" outlineLevel="0" r="749">
      <c r="A749" s="408" t="s">
        <v>420</v>
      </c>
      <c r="B749" s="409"/>
      <c r="C749" s="410" t="str">
        <f aca="false">$C$2</f>
        <v>Agro-eko Lovinobaňa, s.r.o.</v>
      </c>
      <c r="D749" s="410"/>
      <c r="E749" s="410"/>
      <c r="F749" s="410"/>
      <c r="G749" s="410"/>
      <c r="H749" s="410"/>
      <c r="I749" s="410"/>
      <c r="J749" s="410"/>
      <c r="K749" s="410"/>
      <c r="L749" s="410"/>
      <c r="M749" s="410"/>
      <c r="N749" s="410"/>
      <c r="O749" s="410"/>
      <c r="P749" s="410"/>
      <c r="Q749" s="410"/>
      <c r="R749" s="410"/>
      <c r="S749" s="410"/>
      <c r="T749" s="410"/>
      <c r="U749" s="410"/>
      <c r="V749" s="410"/>
      <c r="W749" s="410"/>
      <c r="X749" s="410"/>
      <c r="Y749" s="410"/>
      <c r="Z749" s="410"/>
      <c r="AB749" s="89" t="s">
        <v>28</v>
      </c>
      <c r="AD749" s="411" t="n">
        <f aca="false">$AD$2</f>
        <v>43979971</v>
      </c>
      <c r="AE749" s="411"/>
      <c r="AF749" s="411"/>
      <c r="AG749" s="411"/>
      <c r="AH749" s="411"/>
      <c r="AI749" s="411"/>
      <c r="AJ749" s="411"/>
      <c r="AK749" s="411"/>
      <c r="AL749" s="89" t="s">
        <v>29</v>
      </c>
      <c r="AN749" s="412" t="str">
        <f aca="false">$AN$2</f>
        <v>2022534844</v>
      </c>
      <c r="AO749" s="412"/>
      <c r="AP749" s="412"/>
      <c r="AQ749" s="412"/>
      <c r="AR749" s="412"/>
      <c r="AS749" s="412"/>
      <c r="AT749" s="412"/>
      <c r="AU749" s="412"/>
      <c r="AV749" s="412"/>
      <c r="AW749" s="412"/>
      <c r="AX749" s="412"/>
      <c r="AY749" s="412"/>
      <c r="AZ749" s="412"/>
      <c r="BA749" s="412"/>
      <c r="BB749" s="412"/>
    </row>
    <row collapsed="false" customFormat="false" customHeight="true" hidden="false" ht="12.6" outlineLevel="0" r="750">
      <c r="A750" s="494"/>
      <c r="B750" s="494"/>
      <c r="C750" s="494"/>
      <c r="D750" s="494"/>
      <c r="E750" s="494"/>
      <c r="F750" s="494"/>
      <c r="G750" s="494"/>
      <c r="H750" s="494"/>
      <c r="I750" s="494"/>
      <c r="J750" s="494"/>
      <c r="K750" s="494"/>
      <c r="L750" s="494"/>
      <c r="M750" s="494"/>
      <c r="N750" s="494"/>
      <c r="O750" s="494"/>
      <c r="P750" s="494"/>
      <c r="Q750" s="494"/>
      <c r="R750" s="494"/>
      <c r="S750" s="494"/>
      <c r="T750" s="494"/>
      <c r="U750" s="494"/>
      <c r="V750" s="494"/>
      <c r="W750" s="494"/>
      <c r="X750" s="494"/>
      <c r="Y750" s="494"/>
      <c r="Z750" s="494"/>
      <c r="AA750" s="494"/>
      <c r="AB750" s="494"/>
      <c r="AC750" s="494"/>
      <c r="AD750" s="494"/>
      <c r="AE750" s="494"/>
      <c r="AF750" s="494"/>
      <c r="AG750" s="494"/>
      <c r="AH750" s="494"/>
      <c r="AI750" s="494"/>
      <c r="AJ750" s="494"/>
      <c r="AK750" s="494"/>
      <c r="AL750" s="494"/>
      <c r="AM750" s="494"/>
      <c r="AN750" s="494"/>
      <c r="AO750" s="494"/>
      <c r="AP750" s="494"/>
      <c r="AQ750" s="494"/>
      <c r="AR750" s="494"/>
      <c r="AS750" s="494"/>
      <c r="AT750" s="494"/>
      <c r="AU750" s="494"/>
      <c r="AV750" s="494"/>
      <c r="AW750" s="494"/>
      <c r="AX750" s="494"/>
      <c r="AY750" s="494"/>
      <c r="AZ750" s="494"/>
      <c r="BA750" s="494"/>
      <c r="BB750" s="494"/>
    </row>
    <row collapsed="false" customFormat="false" customHeight="true" hidden="false" ht="12.6" outlineLevel="0" r="751">
      <c r="A751" s="425" t="s">
        <v>783</v>
      </c>
    </row>
    <row collapsed="false" customFormat="false" customHeight="true" hidden="false" ht="12.6" outlineLevel="0" r="752">
      <c r="A752" s="454"/>
      <c r="B752" s="455"/>
      <c r="C752" s="455"/>
      <c r="D752" s="455"/>
      <c r="E752" s="455"/>
      <c r="F752" s="455"/>
      <c r="G752" s="455"/>
      <c r="H752" s="495"/>
      <c r="I752" s="530" t="s">
        <v>435</v>
      </c>
      <c r="J752" s="530"/>
      <c r="K752" s="530"/>
      <c r="L752" s="530"/>
      <c r="M752" s="530"/>
      <c r="N752" s="530"/>
      <c r="O752" s="530"/>
      <c r="P752" s="530"/>
      <c r="Q752" s="530"/>
      <c r="R752" s="530"/>
      <c r="S752" s="530"/>
      <c r="T752" s="530"/>
      <c r="U752" s="530"/>
      <c r="V752" s="530"/>
      <c r="W752" s="530"/>
      <c r="X752" s="530"/>
      <c r="Y752" s="530"/>
      <c r="Z752" s="530"/>
      <c r="AA752" s="530"/>
      <c r="AB752" s="530"/>
      <c r="AC752" s="427" t="s">
        <v>784</v>
      </c>
      <c r="AD752" s="427"/>
      <c r="AE752" s="427"/>
      <c r="AF752" s="427"/>
      <c r="AG752" s="427"/>
      <c r="AH752" s="427"/>
      <c r="AI752" s="427"/>
      <c r="AJ752" s="427"/>
      <c r="AK752" s="427"/>
      <c r="AL752" s="427"/>
      <c r="AM752" s="427"/>
      <c r="AN752" s="427"/>
      <c r="AO752" s="427"/>
      <c r="AP752" s="427"/>
      <c r="AQ752" s="427"/>
      <c r="AR752" s="427"/>
      <c r="AS752" s="427"/>
      <c r="AT752" s="427"/>
      <c r="AU752" s="427"/>
      <c r="AV752" s="427"/>
      <c r="AW752" s="427"/>
      <c r="AX752" s="427"/>
      <c r="AY752" s="427"/>
      <c r="AZ752" s="427"/>
      <c r="BA752" s="427"/>
      <c r="BB752" s="427"/>
    </row>
    <row collapsed="false" customFormat="false" customHeight="true" hidden="false" ht="12.6" outlineLevel="0" r="753">
      <c r="A753" s="458"/>
      <c r="B753" s="414"/>
      <c r="C753" s="414"/>
      <c r="D753" s="414"/>
      <c r="E753" s="414"/>
      <c r="F753" s="414"/>
      <c r="G753" s="414"/>
      <c r="H753" s="496"/>
      <c r="I753" s="470"/>
      <c r="J753" s="578"/>
      <c r="K753" s="578"/>
      <c r="L753" s="578"/>
      <c r="M753" s="578"/>
      <c r="N753" s="578"/>
      <c r="O753" s="578"/>
      <c r="P753" s="578"/>
      <c r="Q753" s="578"/>
      <c r="R753" s="578"/>
      <c r="S753" s="578"/>
      <c r="T753" s="578"/>
      <c r="U753" s="578"/>
      <c r="V753" s="578"/>
      <c r="W753" s="578"/>
      <c r="X753" s="578"/>
      <c r="Y753" s="578"/>
      <c r="Z753" s="578"/>
      <c r="AA753" s="578"/>
      <c r="AB753" s="578"/>
      <c r="AC753" s="428" t="s">
        <v>500</v>
      </c>
      <c r="AD753" s="428"/>
      <c r="AE753" s="428"/>
      <c r="AF753" s="428"/>
      <c r="AG753" s="428"/>
      <c r="AH753" s="428"/>
      <c r="AI753" s="428"/>
      <c r="AJ753" s="428"/>
      <c r="AK753" s="428"/>
      <c r="AL753" s="428"/>
      <c r="AM753" s="428"/>
      <c r="AN753" s="428"/>
      <c r="AO753" s="428"/>
      <c r="AP753" s="428"/>
      <c r="AQ753" s="428"/>
      <c r="AR753" s="428"/>
      <c r="AS753" s="428"/>
      <c r="AT753" s="428"/>
      <c r="AU753" s="428"/>
      <c r="AV753" s="428"/>
      <c r="AW753" s="428"/>
      <c r="AX753" s="428"/>
      <c r="AY753" s="428"/>
      <c r="AZ753" s="428"/>
      <c r="BA753" s="428"/>
      <c r="BB753" s="428"/>
    </row>
    <row collapsed="false" customFormat="false" customHeight="true" hidden="false" ht="12.6" outlineLevel="0" r="754">
      <c r="A754" s="459" t="s">
        <v>785</v>
      </c>
      <c r="B754" s="459"/>
      <c r="C754" s="459"/>
      <c r="D754" s="459"/>
      <c r="E754" s="459"/>
      <c r="F754" s="459"/>
      <c r="G754" s="459"/>
      <c r="H754" s="459"/>
      <c r="I754" s="465" t="s">
        <v>786</v>
      </c>
      <c r="J754" s="465"/>
      <c r="K754" s="465"/>
      <c r="L754" s="465"/>
      <c r="M754" s="465"/>
      <c r="N754" s="465"/>
      <c r="O754" s="465"/>
      <c r="P754" s="465"/>
      <c r="Q754" s="465"/>
      <c r="R754" s="465"/>
      <c r="S754" s="465"/>
      <c r="T754" s="465"/>
      <c r="U754" s="465"/>
      <c r="V754" s="465"/>
      <c r="W754" s="465"/>
      <c r="X754" s="465"/>
      <c r="Y754" s="465"/>
      <c r="Z754" s="465"/>
      <c r="AA754" s="465"/>
      <c r="AB754" s="465"/>
      <c r="AC754" s="428" t="s">
        <v>786</v>
      </c>
      <c r="AD754" s="428"/>
      <c r="AE754" s="428"/>
      <c r="AF754" s="428"/>
      <c r="AG754" s="428"/>
      <c r="AH754" s="428"/>
      <c r="AI754" s="428"/>
      <c r="AJ754" s="428"/>
      <c r="AK754" s="428"/>
      <c r="AL754" s="428"/>
      <c r="AM754" s="428"/>
      <c r="AN754" s="428"/>
      <c r="AO754" s="428"/>
      <c r="AP754" s="428"/>
      <c r="AQ754" s="428"/>
      <c r="AR754" s="428"/>
      <c r="AS754" s="428"/>
      <c r="AT754" s="428"/>
      <c r="AU754" s="428"/>
      <c r="AV754" s="428"/>
      <c r="AW754" s="428"/>
      <c r="AX754" s="428"/>
      <c r="AY754" s="428"/>
      <c r="AZ754" s="428"/>
      <c r="BA754" s="428"/>
      <c r="BB754" s="428"/>
    </row>
    <row collapsed="false" customFormat="true" customHeight="true" hidden="false" ht="12.6" outlineLevel="0" r="755" s="425">
      <c r="A755" s="459" t="s">
        <v>787</v>
      </c>
      <c r="B755" s="459"/>
      <c r="C755" s="459"/>
      <c r="D755" s="459"/>
      <c r="E755" s="459"/>
      <c r="F755" s="459"/>
      <c r="G755" s="459"/>
      <c r="H755" s="459"/>
      <c r="I755" s="427" t="s">
        <v>788</v>
      </c>
      <c r="J755" s="427"/>
      <c r="K755" s="427"/>
      <c r="L755" s="427"/>
      <c r="M755" s="427"/>
      <c r="N755" s="427"/>
      <c r="O755" s="427" t="s">
        <v>789</v>
      </c>
      <c r="P755" s="427"/>
      <c r="Q755" s="427"/>
      <c r="R755" s="427"/>
      <c r="S755" s="427"/>
      <c r="T755" s="427"/>
      <c r="U755" s="427"/>
      <c r="V755" s="427"/>
      <c r="W755" s="427" t="s">
        <v>790</v>
      </c>
      <c r="X755" s="427"/>
      <c r="Y755" s="427"/>
      <c r="Z755" s="427"/>
      <c r="AA755" s="427"/>
      <c r="AB755" s="427"/>
      <c r="AC755" s="427" t="s">
        <v>788</v>
      </c>
      <c r="AD755" s="427"/>
      <c r="AE755" s="427"/>
      <c r="AF755" s="427"/>
      <c r="AG755" s="427"/>
      <c r="AH755" s="427"/>
      <c r="AI755" s="427" t="s">
        <v>789</v>
      </c>
      <c r="AJ755" s="427"/>
      <c r="AK755" s="427"/>
      <c r="AL755" s="427"/>
      <c r="AM755" s="427"/>
      <c r="AN755" s="427"/>
      <c r="AO755" s="427"/>
      <c r="AP755" s="427"/>
      <c r="AQ755" s="427" t="s">
        <v>790</v>
      </c>
      <c r="AR755" s="427"/>
      <c r="AS755" s="427"/>
      <c r="AT755" s="427"/>
      <c r="AU755" s="427"/>
      <c r="AV755" s="427"/>
      <c r="AW755" s="427"/>
      <c r="AX755" s="427"/>
      <c r="AY755" s="427"/>
      <c r="AZ755" s="427"/>
      <c r="BA755" s="427"/>
      <c r="BB755" s="427"/>
    </row>
    <row collapsed="false" customFormat="false" customHeight="true" hidden="false" ht="12.6" outlineLevel="0" r="756">
      <c r="A756" s="458"/>
      <c r="B756" s="414"/>
      <c r="C756" s="414"/>
      <c r="D756" s="414"/>
      <c r="E756" s="414"/>
      <c r="F756" s="414"/>
      <c r="G756" s="414"/>
      <c r="H756" s="496"/>
      <c r="I756" s="459" t="s">
        <v>791</v>
      </c>
      <c r="J756" s="459"/>
      <c r="K756" s="459"/>
      <c r="L756" s="459"/>
      <c r="M756" s="459"/>
      <c r="N756" s="459"/>
      <c r="O756" s="459" t="s">
        <v>792</v>
      </c>
      <c r="P756" s="459"/>
      <c r="Q756" s="459"/>
      <c r="R756" s="459"/>
      <c r="S756" s="459"/>
      <c r="T756" s="459"/>
      <c r="U756" s="459"/>
      <c r="V756" s="459"/>
      <c r="W756" s="459" t="s">
        <v>793</v>
      </c>
      <c r="X756" s="459"/>
      <c r="Y756" s="459"/>
      <c r="Z756" s="459"/>
      <c r="AA756" s="459"/>
      <c r="AB756" s="459"/>
      <c r="AC756" s="459" t="s">
        <v>791</v>
      </c>
      <c r="AD756" s="459"/>
      <c r="AE756" s="459"/>
      <c r="AF756" s="459"/>
      <c r="AG756" s="459"/>
      <c r="AH756" s="459"/>
      <c r="AI756" s="459" t="s">
        <v>792</v>
      </c>
      <c r="AJ756" s="459"/>
      <c r="AK756" s="459"/>
      <c r="AL756" s="459"/>
      <c r="AM756" s="459"/>
      <c r="AN756" s="459"/>
      <c r="AO756" s="459"/>
      <c r="AP756" s="459"/>
      <c r="AQ756" s="459" t="s">
        <v>793</v>
      </c>
      <c r="AR756" s="459"/>
      <c r="AS756" s="459"/>
      <c r="AT756" s="459"/>
      <c r="AU756" s="459"/>
      <c r="AV756" s="459"/>
      <c r="AW756" s="459"/>
      <c r="AX756" s="459"/>
      <c r="AY756" s="459"/>
      <c r="AZ756" s="459"/>
      <c r="BA756" s="459"/>
      <c r="BB756" s="459"/>
    </row>
    <row collapsed="false" customFormat="false" customHeight="true" hidden="false" ht="12.6" outlineLevel="0" r="757">
      <c r="A757" s="458"/>
      <c r="B757" s="414"/>
      <c r="C757" s="414"/>
      <c r="D757" s="414"/>
      <c r="E757" s="414"/>
      <c r="F757" s="414"/>
      <c r="G757" s="414"/>
      <c r="H757" s="496"/>
      <c r="I757" s="459" t="s">
        <v>620</v>
      </c>
      <c r="J757" s="459"/>
      <c r="K757" s="459"/>
      <c r="L757" s="459"/>
      <c r="M757" s="459"/>
      <c r="N757" s="459"/>
      <c r="O757" s="459" t="s">
        <v>620</v>
      </c>
      <c r="P757" s="459"/>
      <c r="Q757" s="459"/>
      <c r="R757" s="459"/>
      <c r="S757" s="459"/>
      <c r="T757" s="459"/>
      <c r="U757" s="459"/>
      <c r="V757" s="459"/>
      <c r="W757" s="459"/>
      <c r="X757" s="459"/>
      <c r="Y757" s="459"/>
      <c r="Z757" s="459"/>
      <c r="AA757" s="459"/>
      <c r="AB757" s="459"/>
      <c r="AC757" s="459" t="s">
        <v>620</v>
      </c>
      <c r="AD757" s="459"/>
      <c r="AE757" s="459"/>
      <c r="AF757" s="459"/>
      <c r="AG757" s="459"/>
      <c r="AH757" s="459"/>
      <c r="AI757" s="459" t="s">
        <v>620</v>
      </c>
      <c r="AJ757" s="459"/>
      <c r="AK757" s="459"/>
      <c r="AL757" s="459"/>
      <c r="AM757" s="459"/>
      <c r="AN757" s="459"/>
      <c r="AO757" s="459"/>
      <c r="AP757" s="459"/>
      <c r="AQ757" s="459"/>
      <c r="AR757" s="459"/>
      <c r="AS757" s="459"/>
      <c r="AT757" s="459"/>
      <c r="AU757" s="459"/>
      <c r="AV757" s="459"/>
      <c r="AW757" s="459"/>
      <c r="AX757" s="459"/>
      <c r="AY757" s="459"/>
      <c r="AZ757" s="459"/>
      <c r="BA757" s="459"/>
      <c r="BB757" s="459"/>
    </row>
    <row collapsed="false" customFormat="false" customHeight="true" hidden="false" ht="12.6" outlineLevel="0" r="758">
      <c r="A758" s="428" t="s">
        <v>475</v>
      </c>
      <c r="B758" s="428"/>
      <c r="C758" s="428"/>
      <c r="D758" s="428"/>
      <c r="E758" s="428"/>
      <c r="F758" s="428"/>
      <c r="G758" s="428"/>
      <c r="H758" s="428"/>
      <c r="I758" s="428" t="s">
        <v>476</v>
      </c>
      <c r="J758" s="428"/>
      <c r="K758" s="428"/>
      <c r="L758" s="428"/>
      <c r="M758" s="428"/>
      <c r="N758" s="428"/>
      <c r="O758" s="428" t="s">
        <v>477</v>
      </c>
      <c r="P758" s="428"/>
      <c r="Q758" s="428"/>
      <c r="R758" s="428"/>
      <c r="S758" s="428"/>
      <c r="T758" s="428"/>
      <c r="U758" s="428"/>
      <c r="V758" s="428"/>
      <c r="W758" s="428" t="s">
        <v>478</v>
      </c>
      <c r="X758" s="428"/>
      <c r="Y758" s="428"/>
      <c r="Z758" s="428"/>
      <c r="AA758" s="428"/>
      <c r="AB758" s="428"/>
      <c r="AC758" s="428" t="s">
        <v>479</v>
      </c>
      <c r="AD758" s="428"/>
      <c r="AE758" s="428"/>
      <c r="AF758" s="428"/>
      <c r="AG758" s="428"/>
      <c r="AH758" s="428"/>
      <c r="AI758" s="428" t="s">
        <v>480</v>
      </c>
      <c r="AJ758" s="428"/>
      <c r="AK758" s="428"/>
      <c r="AL758" s="428"/>
      <c r="AM758" s="428"/>
      <c r="AN758" s="428"/>
      <c r="AO758" s="428"/>
      <c r="AP758" s="428"/>
      <c r="AQ758" s="428" t="s">
        <v>481</v>
      </c>
      <c r="AR758" s="428"/>
      <c r="AS758" s="428"/>
      <c r="AT758" s="428"/>
      <c r="AU758" s="428"/>
      <c r="AV758" s="428"/>
      <c r="AW758" s="428"/>
      <c r="AX758" s="428"/>
      <c r="AY758" s="428"/>
      <c r="AZ758" s="428"/>
      <c r="BA758" s="428"/>
      <c r="BB758" s="428"/>
    </row>
    <row collapsed="false" customFormat="false" customHeight="true" hidden="false" ht="12.6" outlineLevel="0" r="759">
      <c r="A759" s="429" t="s">
        <v>794</v>
      </c>
      <c r="B759" s="430"/>
      <c r="C759" s="430"/>
      <c r="D759" s="430"/>
      <c r="E759" s="430"/>
      <c r="F759" s="430"/>
      <c r="G759" s="430"/>
      <c r="H759" s="431"/>
      <c r="I759" s="539"/>
      <c r="J759" s="539"/>
      <c r="K759" s="539"/>
      <c r="L759" s="539"/>
      <c r="M759" s="539"/>
      <c r="N759" s="539"/>
      <c r="O759" s="539"/>
      <c r="P759" s="539"/>
      <c r="Q759" s="539"/>
      <c r="R759" s="539"/>
      <c r="S759" s="539"/>
      <c r="T759" s="539"/>
      <c r="U759" s="539"/>
      <c r="V759" s="539"/>
      <c r="W759" s="539"/>
      <c r="X759" s="539"/>
      <c r="Y759" s="539"/>
      <c r="Z759" s="539"/>
      <c r="AA759" s="539"/>
      <c r="AB759" s="539"/>
      <c r="AC759" s="539"/>
      <c r="AD759" s="539"/>
      <c r="AE759" s="539"/>
      <c r="AF759" s="539"/>
      <c r="AG759" s="539"/>
      <c r="AH759" s="539"/>
      <c r="AI759" s="539"/>
      <c r="AJ759" s="539"/>
      <c r="AK759" s="539"/>
      <c r="AL759" s="539"/>
      <c r="AM759" s="539"/>
      <c r="AN759" s="539"/>
      <c r="AO759" s="539"/>
      <c r="AP759" s="539"/>
      <c r="AQ759" s="539"/>
      <c r="AR759" s="539"/>
      <c r="AS759" s="539"/>
      <c r="AT759" s="539"/>
      <c r="AU759" s="539"/>
      <c r="AV759" s="539"/>
      <c r="AW759" s="539"/>
      <c r="AX759" s="539"/>
      <c r="AY759" s="539"/>
      <c r="AZ759" s="539"/>
      <c r="BA759" s="539"/>
      <c r="BB759" s="539"/>
    </row>
    <row collapsed="false" customFormat="false" customHeight="true" hidden="false" ht="12.6" outlineLevel="0" r="760">
      <c r="A760" s="429" t="s">
        <v>795</v>
      </c>
      <c r="B760" s="430"/>
      <c r="C760" s="430"/>
      <c r="D760" s="430"/>
      <c r="E760" s="430"/>
      <c r="F760" s="430"/>
      <c r="G760" s="430"/>
      <c r="H760" s="431"/>
      <c r="I760" s="539"/>
      <c r="J760" s="539"/>
      <c r="K760" s="539"/>
      <c r="L760" s="539"/>
      <c r="M760" s="539"/>
      <c r="N760" s="539"/>
      <c r="O760" s="433"/>
      <c r="P760" s="433"/>
      <c r="Q760" s="433"/>
      <c r="R760" s="433"/>
      <c r="S760" s="433"/>
      <c r="T760" s="433"/>
      <c r="U760" s="433"/>
      <c r="V760" s="433"/>
      <c r="W760" s="433"/>
      <c r="X760" s="433"/>
      <c r="Y760" s="433"/>
      <c r="Z760" s="433"/>
      <c r="AA760" s="433"/>
      <c r="AB760" s="433"/>
      <c r="AC760" s="433"/>
      <c r="AD760" s="433"/>
      <c r="AE760" s="433"/>
      <c r="AF760" s="433"/>
      <c r="AG760" s="433"/>
      <c r="AH760" s="433"/>
      <c r="AI760" s="433"/>
      <c r="AJ760" s="433"/>
      <c r="AK760" s="433"/>
      <c r="AL760" s="433"/>
      <c r="AM760" s="433"/>
      <c r="AN760" s="433"/>
      <c r="AO760" s="433"/>
      <c r="AP760" s="433"/>
      <c r="AQ760" s="433"/>
      <c r="AR760" s="433"/>
      <c r="AS760" s="433"/>
      <c r="AT760" s="433"/>
      <c r="AU760" s="433"/>
      <c r="AV760" s="433"/>
      <c r="AW760" s="433"/>
      <c r="AX760" s="433"/>
      <c r="AY760" s="433"/>
      <c r="AZ760" s="433"/>
      <c r="BA760" s="433"/>
      <c r="BB760" s="433"/>
    </row>
    <row collapsed="false" customFormat="true" customHeight="true" hidden="false" ht="12.6" outlineLevel="0" r="761" s="425">
      <c r="A761" s="429" t="s">
        <v>462</v>
      </c>
      <c r="B761" s="430"/>
      <c r="C761" s="430"/>
      <c r="D761" s="430"/>
      <c r="E761" s="430"/>
      <c r="F761" s="430"/>
      <c r="G761" s="430"/>
      <c r="H761" s="431"/>
      <c r="I761" s="433"/>
      <c r="J761" s="433"/>
      <c r="K761" s="433"/>
      <c r="L761" s="433"/>
      <c r="M761" s="433"/>
      <c r="N761" s="433"/>
      <c r="O761" s="433"/>
      <c r="P761" s="433"/>
      <c r="Q761" s="433"/>
      <c r="R761" s="433"/>
      <c r="S761" s="433"/>
      <c r="T761" s="433"/>
      <c r="U761" s="433"/>
      <c r="V761" s="433"/>
      <c r="W761" s="547"/>
      <c r="X761" s="547"/>
      <c r="Y761" s="547"/>
      <c r="Z761" s="547"/>
      <c r="AA761" s="547"/>
      <c r="AB761" s="547"/>
      <c r="AC761" s="433"/>
      <c r="AD761" s="433"/>
      <c r="AE761" s="433"/>
      <c r="AF761" s="433"/>
      <c r="AG761" s="433"/>
      <c r="AH761" s="433"/>
      <c r="AI761" s="433"/>
      <c r="AJ761" s="433"/>
      <c r="AK761" s="433"/>
      <c r="AL761" s="433"/>
      <c r="AM761" s="433"/>
      <c r="AN761" s="433"/>
      <c r="AO761" s="433"/>
      <c r="AP761" s="433"/>
      <c r="AQ761" s="433"/>
      <c r="AR761" s="433"/>
      <c r="AS761" s="433"/>
      <c r="AT761" s="433"/>
      <c r="AU761" s="433"/>
      <c r="AV761" s="433"/>
      <c r="AW761" s="433"/>
      <c r="AX761" s="433"/>
      <c r="AY761" s="433"/>
      <c r="AZ761" s="433"/>
      <c r="BA761" s="433"/>
      <c r="BB761" s="433"/>
    </row>
    <row collapsed="false" customFormat="true" customHeight="true" hidden="false" ht="12.6" outlineLevel="0" r="762" s="425">
      <c r="A762" s="425" t="s">
        <v>796</v>
      </c>
      <c r="B762" s="89"/>
      <c r="C762" s="89"/>
      <c r="D762" s="89"/>
      <c r="E762" s="89"/>
      <c r="F762" s="89"/>
      <c r="G762" s="89"/>
      <c r="H762" s="89"/>
      <c r="I762" s="89"/>
      <c r="J762" s="89"/>
      <c r="K762" s="89"/>
      <c r="L762" s="89"/>
      <c r="M762" s="89"/>
      <c r="N762" s="89"/>
      <c r="O762" s="89"/>
      <c r="P762" s="89"/>
      <c r="Q762" s="89"/>
      <c r="R762" s="89"/>
      <c r="S762" s="89"/>
      <c r="T762" s="89"/>
      <c r="U762" s="89"/>
      <c r="V762" s="89"/>
      <c r="W762" s="89"/>
      <c r="X762" s="89"/>
      <c r="Y762" s="89"/>
      <c r="Z762" s="89"/>
      <c r="AA762" s="89"/>
      <c r="AB762" s="89"/>
      <c r="AC762" s="89"/>
      <c r="AD762" s="89"/>
      <c r="AE762" s="89"/>
      <c r="AF762" s="89"/>
      <c r="AG762" s="89"/>
      <c r="AH762" s="89"/>
      <c r="AI762" s="89"/>
      <c r="AJ762" s="89"/>
      <c r="AK762" s="89"/>
      <c r="AL762" s="89"/>
      <c r="AM762" s="89"/>
      <c r="AN762" s="89"/>
      <c r="AO762" s="89"/>
      <c r="AP762" s="89"/>
      <c r="AQ762" s="89"/>
      <c r="AR762" s="89"/>
      <c r="AS762" s="89"/>
      <c r="AT762" s="89"/>
      <c r="AU762" s="89"/>
      <c r="AV762" s="89"/>
      <c r="AW762" s="89"/>
      <c r="AX762" s="89"/>
      <c r="AY762" s="89"/>
      <c r="AZ762" s="89"/>
      <c r="BA762" s="89"/>
      <c r="BB762" s="89"/>
    </row>
    <row collapsed="false" customFormat="true" customHeight="true" hidden="false" ht="12.6" outlineLevel="0" r="763" s="425">
      <c r="A763" s="493"/>
      <c r="B763" s="493"/>
      <c r="C763" s="493"/>
      <c r="D763" s="493"/>
      <c r="E763" s="493"/>
      <c r="F763" s="493"/>
      <c r="G763" s="493"/>
      <c r="H763" s="493"/>
      <c r="I763" s="493"/>
      <c r="J763" s="493"/>
      <c r="K763" s="493"/>
      <c r="L763" s="493"/>
      <c r="M763" s="493"/>
      <c r="N763" s="493"/>
      <c r="O763" s="493"/>
      <c r="P763" s="493"/>
      <c r="Q763" s="493"/>
      <c r="R763" s="493"/>
      <c r="S763" s="493"/>
      <c r="T763" s="493"/>
      <c r="U763" s="493"/>
      <c r="V763" s="493"/>
      <c r="W763" s="493"/>
      <c r="X763" s="493"/>
      <c r="Y763" s="493"/>
      <c r="Z763" s="493"/>
      <c r="AA763" s="493"/>
      <c r="AB763" s="493"/>
      <c r="AC763" s="493"/>
      <c r="AD763" s="493"/>
      <c r="AE763" s="493"/>
      <c r="AF763" s="493"/>
      <c r="AG763" s="493"/>
      <c r="AH763" s="493"/>
      <c r="AI763" s="493"/>
      <c r="AJ763" s="493"/>
      <c r="AK763" s="493"/>
      <c r="AL763" s="493"/>
      <c r="AM763" s="493"/>
      <c r="AN763" s="493"/>
      <c r="AO763" s="493"/>
      <c r="AP763" s="493"/>
      <c r="AQ763" s="493"/>
      <c r="AR763" s="493"/>
      <c r="AS763" s="493"/>
      <c r="AT763" s="493"/>
      <c r="AU763" s="493"/>
      <c r="AV763" s="493"/>
      <c r="AW763" s="493"/>
      <c r="AX763" s="493"/>
      <c r="AY763" s="493"/>
      <c r="AZ763" s="493"/>
      <c r="BA763" s="493"/>
      <c r="BB763" s="493"/>
    </row>
    <row collapsed="false" customFormat="true" customHeight="true" hidden="false" ht="12.6" outlineLevel="0" r="764" s="425">
      <c r="A764" s="493"/>
      <c r="B764" s="493"/>
      <c r="C764" s="493"/>
      <c r="D764" s="493"/>
      <c r="E764" s="493"/>
      <c r="F764" s="493"/>
      <c r="G764" s="493"/>
      <c r="H764" s="493"/>
      <c r="I764" s="493"/>
      <c r="J764" s="493"/>
      <c r="K764" s="493"/>
      <c r="L764" s="493"/>
      <c r="M764" s="493"/>
      <c r="N764" s="493"/>
      <c r="O764" s="493"/>
      <c r="P764" s="493"/>
      <c r="Q764" s="493"/>
      <c r="R764" s="493"/>
      <c r="S764" s="493"/>
      <c r="T764" s="493"/>
      <c r="U764" s="493"/>
      <c r="V764" s="493"/>
      <c r="W764" s="493"/>
      <c r="X764" s="493"/>
      <c r="Y764" s="493"/>
      <c r="Z764" s="493"/>
      <c r="AA764" s="493"/>
      <c r="AB764" s="493"/>
      <c r="AC764" s="493"/>
      <c r="AD764" s="493"/>
      <c r="AE764" s="493"/>
      <c r="AF764" s="493"/>
      <c r="AG764" s="493"/>
      <c r="AH764" s="493"/>
      <c r="AI764" s="493"/>
      <c r="AJ764" s="493"/>
      <c r="AK764" s="493"/>
      <c r="AL764" s="493"/>
      <c r="AM764" s="493"/>
      <c r="AN764" s="493"/>
      <c r="AO764" s="493"/>
      <c r="AP764" s="493"/>
      <c r="AQ764" s="493"/>
      <c r="AR764" s="493"/>
      <c r="AS764" s="493"/>
      <c r="AT764" s="493"/>
      <c r="AU764" s="493"/>
      <c r="AV764" s="493"/>
      <c r="AW764" s="493"/>
      <c r="AX764" s="493"/>
      <c r="AY764" s="493"/>
      <c r="AZ764" s="493"/>
      <c r="BA764" s="493"/>
      <c r="BB764" s="493"/>
    </row>
    <row collapsed="false" customFormat="true" customHeight="true" hidden="false" ht="12.6" outlineLevel="0" r="765" s="425">
      <c r="A765" s="493"/>
      <c r="B765" s="493"/>
      <c r="C765" s="493"/>
      <c r="D765" s="493"/>
      <c r="E765" s="493"/>
      <c r="F765" s="493"/>
      <c r="G765" s="493"/>
      <c r="H765" s="493"/>
      <c r="I765" s="493"/>
      <c r="J765" s="493"/>
      <c r="K765" s="493"/>
      <c r="L765" s="493"/>
      <c r="M765" s="493"/>
      <c r="N765" s="493"/>
      <c r="O765" s="493"/>
      <c r="P765" s="493"/>
      <c r="Q765" s="493"/>
      <c r="R765" s="493"/>
      <c r="S765" s="493"/>
      <c r="T765" s="493"/>
      <c r="U765" s="493"/>
      <c r="V765" s="493"/>
      <c r="W765" s="493"/>
      <c r="X765" s="493"/>
      <c r="Y765" s="493"/>
      <c r="Z765" s="493"/>
      <c r="AA765" s="493"/>
      <c r="AB765" s="493"/>
      <c r="AC765" s="493"/>
      <c r="AD765" s="493"/>
      <c r="AE765" s="493"/>
      <c r="AF765" s="493"/>
      <c r="AG765" s="493"/>
      <c r="AH765" s="493"/>
      <c r="AI765" s="493"/>
      <c r="AJ765" s="493"/>
      <c r="AK765" s="493"/>
      <c r="AL765" s="493"/>
      <c r="AM765" s="493"/>
      <c r="AN765" s="493"/>
      <c r="AO765" s="493"/>
      <c r="AP765" s="493"/>
      <c r="AQ765" s="493"/>
      <c r="AR765" s="493"/>
      <c r="AS765" s="493"/>
      <c r="AT765" s="493"/>
      <c r="AU765" s="493"/>
      <c r="AV765" s="493"/>
      <c r="AW765" s="493"/>
      <c r="AX765" s="493"/>
      <c r="AY765" s="493"/>
      <c r="AZ765" s="493"/>
      <c r="BA765" s="493"/>
      <c r="BB765" s="493"/>
    </row>
    <row collapsed="false" customFormat="true" customHeight="true" hidden="false" ht="12.6" outlineLevel="0" r="766" s="425">
      <c r="A766" s="425" t="s">
        <v>797</v>
      </c>
      <c r="B766" s="89"/>
      <c r="C766" s="89"/>
      <c r="D766" s="89"/>
      <c r="E766" s="89"/>
      <c r="F766" s="89"/>
      <c r="G766" s="89"/>
      <c r="H766" s="89"/>
      <c r="I766" s="89"/>
      <c r="J766" s="89"/>
      <c r="K766" s="89"/>
      <c r="L766" s="89"/>
      <c r="M766" s="89"/>
      <c r="N766" s="89"/>
      <c r="O766" s="89"/>
      <c r="P766" s="89"/>
      <c r="Q766" s="89"/>
      <c r="R766" s="89"/>
      <c r="S766" s="89"/>
      <c r="T766" s="89"/>
      <c r="U766" s="89"/>
      <c r="V766" s="89"/>
      <c r="W766" s="89"/>
      <c r="X766" s="89"/>
      <c r="Y766" s="89"/>
      <c r="Z766" s="89"/>
      <c r="AA766" s="89"/>
      <c r="AB766" s="89"/>
      <c r="AC766" s="89"/>
      <c r="AD766" s="89"/>
      <c r="AE766" s="89"/>
      <c r="AF766" s="89"/>
      <c r="AG766" s="89"/>
      <c r="AH766" s="89"/>
      <c r="AI766" s="89"/>
      <c r="AJ766" s="89"/>
      <c r="AK766" s="89"/>
      <c r="AL766" s="89"/>
      <c r="AM766" s="89"/>
      <c r="AN766" s="89"/>
      <c r="AO766" s="89"/>
      <c r="AP766" s="89"/>
      <c r="AQ766" s="89"/>
      <c r="AR766" s="89"/>
      <c r="AS766" s="89"/>
      <c r="AT766" s="89"/>
      <c r="AU766" s="89"/>
      <c r="AV766" s="89"/>
      <c r="AW766" s="89"/>
      <c r="AX766" s="89"/>
      <c r="AY766" s="89"/>
      <c r="AZ766" s="89"/>
      <c r="BA766" s="89"/>
      <c r="BB766" s="89"/>
    </row>
    <row collapsed="false" customFormat="false" customHeight="true" hidden="false" ht="12.6" outlineLevel="0" r="767">
      <c r="A767" s="425"/>
      <c r="B767" s="425" t="s">
        <v>798</v>
      </c>
    </row>
    <row collapsed="false" customFormat="false" customHeight="true" hidden="false" ht="12.6" outlineLevel="0" r="768">
      <c r="A768" s="89" t="s">
        <v>454</v>
      </c>
    </row>
    <row collapsed="false" customFormat="false" customHeight="true" hidden="false" ht="12.6" outlineLevel="0" r="769">
      <c r="A769" s="427"/>
      <c r="B769" s="427"/>
      <c r="C769" s="427"/>
      <c r="D769" s="427"/>
      <c r="E769" s="427"/>
      <c r="F769" s="427"/>
      <c r="G769" s="427"/>
      <c r="H769" s="427"/>
      <c r="I769" s="427"/>
      <c r="J769" s="427"/>
      <c r="K769" s="427"/>
      <c r="L769" s="427"/>
      <c r="M769" s="427"/>
      <c r="N769" s="427"/>
      <c r="O769" s="427"/>
      <c r="P769" s="427"/>
      <c r="Q769" s="427"/>
      <c r="R769" s="427"/>
      <c r="S769" s="427"/>
      <c r="T769" s="427"/>
      <c r="U769" s="427"/>
      <c r="V769" s="427"/>
      <c r="W769" s="427"/>
      <c r="X769" s="427"/>
      <c r="Y769" s="427"/>
      <c r="Z769" s="427"/>
      <c r="AA769" s="427"/>
      <c r="AB769" s="427"/>
      <c r="AC769" s="427"/>
      <c r="AD769" s="427"/>
      <c r="AE769" s="427"/>
      <c r="AF769" s="427"/>
      <c r="AG769" s="427"/>
      <c r="AH769" s="427"/>
      <c r="AI769" s="545" t="s">
        <v>741</v>
      </c>
      <c r="AJ769" s="545"/>
      <c r="AK769" s="545"/>
      <c r="AL769" s="545"/>
      <c r="AM769" s="545"/>
      <c r="AN769" s="545"/>
      <c r="AO769" s="545"/>
      <c r="AP769" s="545"/>
      <c r="AQ769" s="545"/>
      <c r="AR769" s="545"/>
      <c r="AS769" s="545"/>
      <c r="AT769" s="545"/>
      <c r="AU769" s="545"/>
      <c r="AV769" s="545"/>
      <c r="AW769" s="545"/>
      <c r="AX769" s="545"/>
      <c r="AY769" s="545"/>
      <c r="AZ769" s="545"/>
      <c r="BA769" s="545"/>
      <c r="BB769" s="545"/>
    </row>
    <row collapsed="false" customFormat="false" customHeight="true" hidden="false" ht="12.6" outlineLevel="0" r="770">
      <c r="A770" s="459" t="s">
        <v>434</v>
      </c>
      <c r="B770" s="459"/>
      <c r="C770" s="459"/>
      <c r="D770" s="459"/>
      <c r="E770" s="459"/>
      <c r="F770" s="459"/>
      <c r="G770" s="459"/>
      <c r="H770" s="459"/>
      <c r="I770" s="459"/>
      <c r="J770" s="459"/>
      <c r="K770" s="459"/>
      <c r="L770" s="459"/>
      <c r="M770" s="459"/>
      <c r="N770" s="459"/>
      <c r="O770" s="459"/>
      <c r="P770" s="459"/>
      <c r="Q770" s="459"/>
      <c r="R770" s="459"/>
      <c r="S770" s="459"/>
      <c r="T770" s="459"/>
      <c r="U770" s="459"/>
      <c r="V770" s="459"/>
      <c r="W770" s="459"/>
      <c r="X770" s="459"/>
      <c r="Y770" s="459"/>
      <c r="Z770" s="459"/>
      <c r="AA770" s="459"/>
      <c r="AB770" s="459"/>
      <c r="AC770" s="459"/>
      <c r="AD770" s="459"/>
      <c r="AE770" s="459"/>
      <c r="AF770" s="459"/>
      <c r="AG770" s="459"/>
      <c r="AH770" s="459"/>
      <c r="AI770" s="579" t="s">
        <v>742</v>
      </c>
      <c r="AJ770" s="579"/>
      <c r="AK770" s="579"/>
      <c r="AL770" s="579"/>
      <c r="AM770" s="579"/>
      <c r="AN770" s="579"/>
      <c r="AO770" s="579"/>
      <c r="AP770" s="579"/>
      <c r="AQ770" s="579"/>
      <c r="AR770" s="579"/>
      <c r="AS770" s="579"/>
      <c r="AT770" s="579"/>
      <c r="AU770" s="579"/>
      <c r="AV770" s="579"/>
      <c r="AW770" s="579"/>
      <c r="AX770" s="579"/>
      <c r="AY770" s="579"/>
      <c r="AZ770" s="579"/>
      <c r="BA770" s="579"/>
      <c r="BB770" s="579"/>
    </row>
    <row collapsed="false" customFormat="false" customHeight="true" hidden="false" ht="12.6" outlineLevel="0" r="771">
      <c r="A771" s="459"/>
      <c r="B771" s="459"/>
      <c r="C771" s="459"/>
      <c r="D771" s="459"/>
      <c r="E771" s="459"/>
      <c r="F771" s="459"/>
      <c r="G771" s="459"/>
      <c r="H771" s="459"/>
      <c r="I771" s="459"/>
      <c r="J771" s="459"/>
      <c r="K771" s="459"/>
      <c r="L771" s="459"/>
      <c r="M771" s="459"/>
      <c r="N771" s="459"/>
      <c r="O771" s="459"/>
      <c r="P771" s="459"/>
      <c r="Q771" s="459"/>
      <c r="R771" s="459"/>
      <c r="S771" s="459"/>
      <c r="T771" s="459"/>
      <c r="U771" s="459"/>
      <c r="V771" s="459"/>
      <c r="W771" s="459"/>
      <c r="X771" s="459"/>
      <c r="Y771" s="459"/>
      <c r="Z771" s="459"/>
      <c r="AA771" s="459"/>
      <c r="AB771" s="459"/>
      <c r="AC771" s="459"/>
      <c r="AD771" s="459"/>
      <c r="AE771" s="459"/>
      <c r="AF771" s="459"/>
      <c r="AG771" s="459"/>
      <c r="AH771" s="459"/>
      <c r="AI771" s="579" t="s">
        <v>500</v>
      </c>
      <c r="AJ771" s="579"/>
      <c r="AK771" s="579"/>
      <c r="AL771" s="579"/>
      <c r="AM771" s="579"/>
      <c r="AN771" s="579"/>
      <c r="AO771" s="579"/>
      <c r="AP771" s="579"/>
      <c r="AQ771" s="579"/>
      <c r="AR771" s="579"/>
      <c r="AS771" s="579"/>
      <c r="AT771" s="579"/>
      <c r="AU771" s="579"/>
      <c r="AV771" s="579"/>
      <c r="AW771" s="579"/>
      <c r="AX771" s="579"/>
      <c r="AY771" s="579"/>
      <c r="AZ771" s="579"/>
      <c r="BA771" s="579"/>
      <c r="BB771" s="579"/>
    </row>
    <row collapsed="false" customFormat="false" customHeight="true" hidden="false" ht="12.6" outlineLevel="0" r="772">
      <c r="A772" s="577" t="s">
        <v>799</v>
      </c>
      <c r="B772" s="564"/>
      <c r="C772" s="564"/>
      <c r="D772" s="564"/>
      <c r="E772" s="564"/>
      <c r="F772" s="564"/>
      <c r="G772" s="564"/>
      <c r="H772" s="564"/>
      <c r="I772" s="564"/>
      <c r="J772" s="564"/>
      <c r="K772" s="564"/>
      <c r="L772" s="564"/>
      <c r="M772" s="564"/>
      <c r="N772" s="564"/>
      <c r="O772" s="564"/>
      <c r="P772" s="564"/>
      <c r="Q772" s="564"/>
      <c r="R772" s="564"/>
      <c r="S772" s="564"/>
      <c r="T772" s="564"/>
      <c r="U772" s="564"/>
      <c r="V772" s="564"/>
      <c r="W772" s="564"/>
      <c r="X772" s="564"/>
      <c r="Y772" s="564"/>
      <c r="Z772" s="564"/>
      <c r="AA772" s="564"/>
      <c r="AB772" s="564"/>
      <c r="AC772" s="564"/>
      <c r="AD772" s="564"/>
      <c r="AE772" s="564"/>
      <c r="AF772" s="564"/>
      <c r="AG772" s="564"/>
      <c r="AH772" s="603"/>
      <c r="AI772" s="604" t="n">
        <v>0</v>
      </c>
      <c r="AJ772" s="604"/>
      <c r="AK772" s="604"/>
      <c r="AL772" s="604"/>
      <c r="AM772" s="604"/>
      <c r="AN772" s="604"/>
      <c r="AO772" s="604"/>
      <c r="AP772" s="604"/>
      <c r="AQ772" s="604"/>
      <c r="AR772" s="604"/>
      <c r="AS772" s="604"/>
      <c r="AT772" s="604"/>
      <c r="AU772" s="604"/>
      <c r="AV772" s="604"/>
      <c r="AW772" s="604"/>
      <c r="AX772" s="604"/>
      <c r="AY772" s="604"/>
      <c r="AZ772" s="604"/>
      <c r="BA772" s="604"/>
      <c r="BB772" s="604"/>
    </row>
    <row collapsed="false" customFormat="false" customHeight="true" hidden="false" ht="12.6" outlineLevel="0" r="773">
      <c r="A773" s="458" t="s">
        <v>800</v>
      </c>
      <c r="B773" s="414"/>
      <c r="C773" s="414"/>
      <c r="D773" s="414"/>
      <c r="E773" s="414"/>
      <c r="F773" s="414"/>
      <c r="G773" s="414"/>
      <c r="H773" s="414"/>
      <c r="I773" s="414"/>
      <c r="J773" s="414"/>
      <c r="K773" s="414"/>
      <c r="L773" s="414"/>
      <c r="M773" s="414"/>
      <c r="N773" s="414"/>
      <c r="O773" s="414"/>
      <c r="P773" s="414"/>
      <c r="Q773" s="414"/>
      <c r="R773" s="414"/>
      <c r="S773" s="414"/>
      <c r="T773" s="414"/>
      <c r="U773" s="414"/>
      <c r="V773" s="414"/>
      <c r="W773" s="414"/>
      <c r="X773" s="414"/>
      <c r="Y773" s="414"/>
      <c r="Z773" s="414"/>
      <c r="AA773" s="414"/>
      <c r="AB773" s="414"/>
      <c r="AC773" s="414"/>
      <c r="AD773" s="414"/>
      <c r="AE773" s="414"/>
      <c r="AF773" s="414"/>
      <c r="AG773" s="414"/>
      <c r="AH773" s="496"/>
      <c r="AI773" s="605"/>
      <c r="AJ773" s="605"/>
      <c r="AK773" s="605"/>
      <c r="AL773" s="605"/>
      <c r="AM773" s="605"/>
      <c r="AN773" s="605"/>
      <c r="AO773" s="605"/>
      <c r="AP773" s="605"/>
      <c r="AQ773" s="605"/>
      <c r="AR773" s="605"/>
      <c r="AS773" s="605"/>
      <c r="AT773" s="605"/>
      <c r="AU773" s="605"/>
      <c r="AV773" s="605"/>
      <c r="AW773" s="605"/>
      <c r="AX773" s="605"/>
      <c r="AY773" s="605"/>
      <c r="AZ773" s="605"/>
      <c r="BA773" s="605"/>
      <c r="BB773" s="605"/>
    </row>
    <row collapsed="false" customFormat="false" customHeight="true" hidden="false" ht="12.6" outlineLevel="0" r="774">
      <c r="A774" s="429" t="s">
        <v>801</v>
      </c>
      <c r="B774" s="430"/>
      <c r="C774" s="430"/>
      <c r="D774" s="430"/>
      <c r="E774" s="430"/>
      <c r="F774" s="430"/>
      <c r="G774" s="430"/>
      <c r="H774" s="430"/>
      <c r="I774" s="430"/>
      <c r="J774" s="430"/>
      <c r="K774" s="430"/>
      <c r="L774" s="430"/>
      <c r="M774" s="430"/>
      <c r="N774" s="430"/>
      <c r="O774" s="430"/>
      <c r="P774" s="430"/>
      <c r="Q774" s="430"/>
      <c r="R774" s="430"/>
      <c r="S774" s="430"/>
      <c r="T774" s="430"/>
      <c r="U774" s="430"/>
      <c r="V774" s="430"/>
      <c r="W774" s="430"/>
      <c r="X774" s="430"/>
      <c r="Y774" s="430"/>
      <c r="Z774" s="430"/>
      <c r="AA774" s="430"/>
      <c r="AB774" s="430"/>
      <c r="AC774" s="430"/>
      <c r="AD774" s="430"/>
      <c r="AE774" s="430"/>
      <c r="AF774" s="430"/>
      <c r="AG774" s="430"/>
      <c r="AH774" s="431"/>
      <c r="AI774" s="433"/>
      <c r="AJ774" s="433"/>
      <c r="AK774" s="433"/>
      <c r="AL774" s="433"/>
      <c r="AM774" s="433"/>
      <c r="AN774" s="433"/>
      <c r="AO774" s="433"/>
      <c r="AP774" s="433"/>
      <c r="AQ774" s="433"/>
      <c r="AR774" s="433"/>
      <c r="AS774" s="433"/>
      <c r="AT774" s="433"/>
      <c r="AU774" s="433"/>
      <c r="AV774" s="433"/>
      <c r="AW774" s="433"/>
      <c r="AX774" s="433"/>
      <c r="AY774" s="433"/>
      <c r="AZ774" s="433"/>
      <c r="BA774" s="433"/>
      <c r="BB774" s="433"/>
    </row>
    <row collapsed="false" customFormat="false" customHeight="true" hidden="false" ht="12.6" outlineLevel="0" r="775">
      <c r="A775" s="429" t="s">
        <v>802</v>
      </c>
      <c r="B775" s="430"/>
      <c r="C775" s="430"/>
      <c r="D775" s="430"/>
      <c r="E775" s="430"/>
      <c r="F775" s="430"/>
      <c r="G775" s="430"/>
      <c r="H775" s="430"/>
      <c r="I775" s="430"/>
      <c r="J775" s="430"/>
      <c r="K775" s="430"/>
      <c r="L775" s="430"/>
      <c r="M775" s="430"/>
      <c r="N775" s="430"/>
      <c r="O775" s="430"/>
      <c r="P775" s="430"/>
      <c r="Q775" s="430"/>
      <c r="R775" s="430"/>
      <c r="S775" s="430"/>
      <c r="T775" s="430"/>
      <c r="U775" s="430"/>
      <c r="V775" s="430"/>
      <c r="W775" s="430"/>
      <c r="X775" s="430"/>
      <c r="Y775" s="430"/>
      <c r="Z775" s="430"/>
      <c r="AA775" s="430"/>
      <c r="AB775" s="430"/>
      <c r="AC775" s="430"/>
      <c r="AD775" s="430"/>
      <c r="AE775" s="430"/>
      <c r="AF775" s="430"/>
      <c r="AG775" s="430"/>
      <c r="AH775" s="431"/>
      <c r="AI775" s="433"/>
      <c r="AJ775" s="433"/>
      <c r="AK775" s="433"/>
      <c r="AL775" s="433"/>
      <c r="AM775" s="433"/>
      <c r="AN775" s="433"/>
      <c r="AO775" s="433"/>
      <c r="AP775" s="433"/>
      <c r="AQ775" s="433"/>
      <c r="AR775" s="433"/>
      <c r="AS775" s="433"/>
      <c r="AT775" s="433"/>
      <c r="AU775" s="433"/>
      <c r="AV775" s="433"/>
      <c r="AW775" s="433"/>
      <c r="AX775" s="433"/>
      <c r="AY775" s="433"/>
      <c r="AZ775" s="433"/>
      <c r="BA775" s="433"/>
      <c r="BB775" s="433"/>
    </row>
    <row collapsed="false" customFormat="false" customHeight="true" hidden="false" ht="12.6" outlineLevel="0" r="776">
      <c r="A776" s="429" t="s">
        <v>803</v>
      </c>
      <c r="B776" s="430"/>
      <c r="C776" s="430"/>
      <c r="D776" s="430"/>
      <c r="E776" s="430"/>
      <c r="F776" s="430"/>
      <c r="G776" s="430"/>
      <c r="H776" s="430"/>
      <c r="I776" s="430"/>
      <c r="J776" s="430"/>
      <c r="K776" s="430"/>
      <c r="L776" s="430"/>
      <c r="M776" s="430"/>
      <c r="N776" s="430"/>
      <c r="O776" s="430"/>
      <c r="P776" s="430"/>
      <c r="Q776" s="430"/>
      <c r="R776" s="430"/>
      <c r="S776" s="430"/>
      <c r="T776" s="430"/>
      <c r="U776" s="430"/>
      <c r="V776" s="430"/>
      <c r="W776" s="430"/>
      <c r="X776" s="430"/>
      <c r="Y776" s="430"/>
      <c r="Z776" s="430"/>
      <c r="AA776" s="430"/>
      <c r="AB776" s="430"/>
      <c r="AC776" s="430"/>
      <c r="AD776" s="430"/>
      <c r="AE776" s="430"/>
      <c r="AF776" s="430"/>
      <c r="AG776" s="430"/>
      <c r="AH776" s="431"/>
      <c r="AI776" s="433"/>
      <c r="AJ776" s="433"/>
      <c r="AK776" s="433"/>
      <c r="AL776" s="433"/>
      <c r="AM776" s="433"/>
      <c r="AN776" s="433"/>
      <c r="AO776" s="433"/>
      <c r="AP776" s="433"/>
      <c r="AQ776" s="433"/>
      <c r="AR776" s="433"/>
      <c r="AS776" s="433"/>
      <c r="AT776" s="433"/>
      <c r="AU776" s="433"/>
      <c r="AV776" s="433"/>
      <c r="AW776" s="433"/>
      <c r="AX776" s="433"/>
      <c r="AY776" s="433"/>
      <c r="AZ776" s="433"/>
      <c r="BA776" s="433"/>
      <c r="BB776" s="433"/>
    </row>
    <row collapsed="false" customFormat="false" customHeight="true" hidden="false" ht="12.6" outlineLevel="0" r="777">
      <c r="A777" s="429" t="s">
        <v>804</v>
      </c>
      <c r="B777" s="430"/>
      <c r="C777" s="430"/>
      <c r="D777" s="430"/>
      <c r="E777" s="430"/>
      <c r="F777" s="430"/>
      <c r="G777" s="430"/>
      <c r="H777" s="430"/>
      <c r="I777" s="430"/>
      <c r="J777" s="430"/>
      <c r="K777" s="430"/>
      <c r="L777" s="430"/>
      <c r="M777" s="430"/>
      <c r="N777" s="430"/>
      <c r="O777" s="430"/>
      <c r="P777" s="430"/>
      <c r="Q777" s="430"/>
      <c r="R777" s="430"/>
      <c r="S777" s="430"/>
      <c r="T777" s="430"/>
      <c r="U777" s="430"/>
      <c r="V777" s="430"/>
      <c r="W777" s="430"/>
      <c r="X777" s="430"/>
      <c r="Y777" s="430"/>
      <c r="Z777" s="430"/>
      <c r="AA777" s="430"/>
      <c r="AB777" s="430"/>
      <c r="AC777" s="430"/>
      <c r="AD777" s="430"/>
      <c r="AE777" s="430"/>
      <c r="AF777" s="430"/>
      <c r="AG777" s="430"/>
      <c r="AH777" s="431"/>
      <c r="AI777" s="433"/>
      <c r="AJ777" s="433"/>
      <c r="AK777" s="433"/>
      <c r="AL777" s="433"/>
      <c r="AM777" s="433"/>
      <c r="AN777" s="433"/>
      <c r="AO777" s="433"/>
      <c r="AP777" s="433"/>
      <c r="AQ777" s="433"/>
      <c r="AR777" s="433"/>
      <c r="AS777" s="433"/>
      <c r="AT777" s="433"/>
      <c r="AU777" s="433"/>
      <c r="AV777" s="433"/>
      <c r="AW777" s="433"/>
      <c r="AX777" s="433"/>
      <c r="AY777" s="433"/>
      <c r="AZ777" s="433"/>
      <c r="BA777" s="433"/>
      <c r="BB777" s="433"/>
    </row>
    <row collapsed="false" customFormat="false" customHeight="true" hidden="false" ht="12.6" outlineLevel="0" r="778">
      <c r="A778" s="429" t="s">
        <v>805</v>
      </c>
      <c r="B778" s="430"/>
      <c r="C778" s="430"/>
      <c r="D778" s="430"/>
      <c r="E778" s="430"/>
      <c r="F778" s="430"/>
      <c r="G778" s="430"/>
      <c r="H778" s="430"/>
      <c r="I778" s="430"/>
      <c r="J778" s="430"/>
      <c r="K778" s="430"/>
      <c r="L778" s="430"/>
      <c r="M778" s="430"/>
      <c r="N778" s="430"/>
      <c r="O778" s="430"/>
      <c r="P778" s="430"/>
      <c r="Q778" s="430"/>
      <c r="R778" s="430"/>
      <c r="S778" s="430"/>
      <c r="T778" s="430"/>
      <c r="U778" s="430"/>
      <c r="V778" s="430"/>
      <c r="W778" s="430"/>
      <c r="X778" s="430"/>
      <c r="Y778" s="430"/>
      <c r="Z778" s="430"/>
      <c r="AA778" s="430"/>
      <c r="AB778" s="430"/>
      <c r="AC778" s="430"/>
      <c r="AD778" s="430"/>
      <c r="AE778" s="430"/>
      <c r="AF778" s="430"/>
      <c r="AG778" s="430"/>
      <c r="AH778" s="431"/>
      <c r="AI778" s="433"/>
      <c r="AJ778" s="433"/>
      <c r="AK778" s="433"/>
      <c r="AL778" s="433"/>
      <c r="AM778" s="433"/>
      <c r="AN778" s="433"/>
      <c r="AO778" s="433"/>
      <c r="AP778" s="433"/>
      <c r="AQ778" s="433"/>
      <c r="AR778" s="433"/>
      <c r="AS778" s="433"/>
      <c r="AT778" s="433"/>
      <c r="AU778" s="433"/>
      <c r="AV778" s="433"/>
      <c r="AW778" s="433"/>
      <c r="AX778" s="433"/>
      <c r="AY778" s="433"/>
      <c r="AZ778" s="433"/>
      <c r="BA778" s="433"/>
      <c r="BB778" s="433"/>
    </row>
    <row collapsed="false" customFormat="false" customHeight="true" hidden="false" ht="12.6" outlineLevel="0" r="779">
      <c r="A779" s="429" t="s">
        <v>806</v>
      </c>
      <c r="B779" s="430"/>
      <c r="C779" s="430"/>
      <c r="D779" s="430"/>
      <c r="E779" s="430"/>
      <c r="F779" s="430"/>
      <c r="G779" s="430"/>
      <c r="H779" s="430"/>
      <c r="I779" s="430"/>
      <c r="J779" s="430"/>
      <c r="K779" s="430"/>
      <c r="L779" s="430"/>
      <c r="M779" s="430"/>
      <c r="N779" s="430"/>
      <c r="O779" s="430"/>
      <c r="P779" s="430"/>
      <c r="Q779" s="430"/>
      <c r="R779" s="430"/>
      <c r="S779" s="430"/>
      <c r="T779" s="430"/>
      <c r="U779" s="430"/>
      <c r="V779" s="430"/>
      <c r="W779" s="430"/>
      <c r="X779" s="430"/>
      <c r="Y779" s="430"/>
      <c r="Z779" s="430"/>
      <c r="AA779" s="430"/>
      <c r="AB779" s="430"/>
      <c r="AC779" s="430"/>
      <c r="AD779" s="430"/>
      <c r="AE779" s="430"/>
      <c r="AF779" s="430"/>
      <c r="AG779" s="430"/>
      <c r="AH779" s="431"/>
      <c r="AI779" s="433"/>
      <c r="AJ779" s="433"/>
      <c r="AK779" s="433"/>
      <c r="AL779" s="433"/>
      <c r="AM779" s="433"/>
      <c r="AN779" s="433"/>
      <c r="AO779" s="433"/>
      <c r="AP779" s="433"/>
      <c r="AQ779" s="433"/>
      <c r="AR779" s="433"/>
      <c r="AS779" s="433"/>
      <c r="AT779" s="433"/>
      <c r="AU779" s="433"/>
      <c r="AV779" s="433"/>
      <c r="AW779" s="433"/>
      <c r="AX779" s="433"/>
      <c r="AY779" s="433"/>
      <c r="AZ779" s="433"/>
      <c r="BA779" s="433"/>
      <c r="BB779" s="433"/>
    </row>
    <row collapsed="false" customFormat="false" customHeight="true" hidden="false" ht="12.6" outlineLevel="0" r="780">
      <c r="A780" s="429" t="s">
        <v>807</v>
      </c>
      <c r="B780" s="430"/>
      <c r="C780" s="430"/>
      <c r="D780" s="430"/>
      <c r="E780" s="430"/>
      <c r="F780" s="430"/>
      <c r="G780" s="430"/>
      <c r="H780" s="430"/>
      <c r="I780" s="430"/>
      <c r="J780" s="430"/>
      <c r="K780" s="430"/>
      <c r="L780" s="430"/>
      <c r="M780" s="430"/>
      <c r="N780" s="430"/>
      <c r="O780" s="430"/>
      <c r="P780" s="430"/>
      <c r="Q780" s="430"/>
      <c r="R780" s="430"/>
      <c r="S780" s="430"/>
      <c r="T780" s="430"/>
      <c r="U780" s="430"/>
      <c r="V780" s="430"/>
      <c r="W780" s="430"/>
      <c r="X780" s="430"/>
      <c r="Y780" s="430"/>
      <c r="Z780" s="430"/>
      <c r="AA780" s="430"/>
      <c r="AB780" s="430"/>
      <c r="AC780" s="430"/>
      <c r="AD780" s="430"/>
      <c r="AE780" s="430"/>
      <c r="AF780" s="430"/>
      <c r="AG780" s="430"/>
      <c r="AH780" s="431"/>
      <c r="AI780" s="433" t="n">
        <v>0</v>
      </c>
      <c r="AJ780" s="433"/>
      <c r="AK780" s="433"/>
      <c r="AL780" s="433"/>
      <c r="AM780" s="433"/>
      <c r="AN780" s="433"/>
      <c r="AO780" s="433"/>
      <c r="AP780" s="433"/>
      <c r="AQ780" s="433"/>
      <c r="AR780" s="433"/>
      <c r="AS780" s="433"/>
      <c r="AT780" s="433"/>
      <c r="AU780" s="433"/>
      <c r="AV780" s="433"/>
      <c r="AW780" s="433"/>
      <c r="AX780" s="433"/>
      <c r="AY780" s="433"/>
      <c r="AZ780" s="433"/>
      <c r="BA780" s="433"/>
      <c r="BB780" s="433"/>
    </row>
    <row collapsed="false" customFormat="false" customHeight="true" hidden="false" ht="12.6" outlineLevel="0" r="781">
      <c r="A781" s="429" t="s">
        <v>808</v>
      </c>
      <c r="B781" s="430"/>
      <c r="C781" s="430"/>
      <c r="D781" s="430"/>
      <c r="E781" s="430"/>
      <c r="F781" s="430"/>
      <c r="G781" s="430"/>
      <c r="H781" s="430"/>
      <c r="I781" s="430"/>
      <c r="J781" s="430"/>
      <c r="K781" s="430"/>
      <c r="L781" s="430"/>
      <c r="M781" s="430"/>
      <c r="N781" s="430"/>
      <c r="O781" s="430"/>
      <c r="P781" s="430"/>
      <c r="Q781" s="430"/>
      <c r="R781" s="430"/>
      <c r="S781" s="430"/>
      <c r="T781" s="430"/>
      <c r="U781" s="430"/>
      <c r="V781" s="430"/>
      <c r="W781" s="430"/>
      <c r="X781" s="430"/>
      <c r="Y781" s="430"/>
      <c r="Z781" s="430"/>
      <c r="AA781" s="430"/>
      <c r="AB781" s="430"/>
      <c r="AC781" s="430"/>
      <c r="AD781" s="430"/>
      <c r="AE781" s="430"/>
      <c r="AF781" s="430"/>
      <c r="AG781" s="430"/>
      <c r="AH781" s="431"/>
      <c r="AI781" s="433"/>
      <c r="AJ781" s="433"/>
      <c r="AK781" s="433"/>
      <c r="AL781" s="433"/>
      <c r="AM781" s="433"/>
      <c r="AN781" s="433"/>
      <c r="AO781" s="433"/>
      <c r="AP781" s="433"/>
      <c r="AQ781" s="433"/>
      <c r="AR781" s="433"/>
      <c r="AS781" s="433"/>
      <c r="AT781" s="433"/>
      <c r="AU781" s="433"/>
      <c r="AV781" s="433"/>
      <c r="AW781" s="433"/>
      <c r="AX781" s="433"/>
      <c r="AY781" s="433"/>
      <c r="AZ781" s="433"/>
      <c r="BA781" s="433"/>
      <c r="BB781" s="433"/>
    </row>
    <row collapsed="false" customFormat="false" customHeight="true" hidden="false" ht="12.6" outlineLevel="0" r="782">
      <c r="A782" s="429" t="s">
        <v>462</v>
      </c>
      <c r="B782" s="430"/>
      <c r="C782" s="430"/>
      <c r="D782" s="430"/>
      <c r="E782" s="430"/>
      <c r="F782" s="430"/>
      <c r="G782" s="430"/>
      <c r="H782" s="430"/>
      <c r="I782" s="430"/>
      <c r="J782" s="430"/>
      <c r="K782" s="430"/>
      <c r="L782" s="430"/>
      <c r="M782" s="430"/>
      <c r="N782" s="430"/>
      <c r="O782" s="430"/>
      <c r="P782" s="430"/>
      <c r="Q782" s="430"/>
      <c r="R782" s="430"/>
      <c r="S782" s="430"/>
      <c r="T782" s="430"/>
      <c r="U782" s="430"/>
      <c r="V782" s="430"/>
      <c r="W782" s="430"/>
      <c r="X782" s="430"/>
      <c r="Y782" s="430"/>
      <c r="Z782" s="430"/>
      <c r="AA782" s="430"/>
      <c r="AB782" s="430"/>
      <c r="AC782" s="430"/>
      <c r="AD782" s="430"/>
      <c r="AE782" s="430"/>
      <c r="AF782" s="430"/>
      <c r="AG782" s="430"/>
      <c r="AH782" s="431"/>
      <c r="AI782" s="600" t="n">
        <v>0</v>
      </c>
      <c r="AJ782" s="600"/>
      <c r="AK782" s="600"/>
      <c r="AL782" s="600"/>
      <c r="AM782" s="600"/>
      <c r="AN782" s="600"/>
      <c r="AO782" s="600"/>
      <c r="AP782" s="600"/>
      <c r="AQ782" s="600"/>
      <c r="AR782" s="600"/>
      <c r="AS782" s="600"/>
      <c r="AT782" s="600"/>
      <c r="AU782" s="600"/>
      <c r="AV782" s="600"/>
      <c r="AW782" s="600"/>
      <c r="AX782" s="600"/>
      <c r="AY782" s="600"/>
      <c r="AZ782" s="600"/>
      <c r="BA782" s="600"/>
      <c r="BB782" s="600"/>
    </row>
    <row collapsed="false" customFormat="false" customHeight="true" hidden="false" ht="12.6" outlineLevel="0" r="784">
      <c r="A784" s="89" t="s">
        <v>494</v>
      </c>
    </row>
    <row collapsed="false" customFormat="false" customHeight="true" hidden="false" ht="12.6" outlineLevel="0" r="785">
      <c r="A785" s="427"/>
      <c r="B785" s="427"/>
      <c r="C785" s="427"/>
      <c r="D785" s="427"/>
      <c r="E785" s="427"/>
      <c r="F785" s="427"/>
      <c r="G785" s="427"/>
      <c r="H785" s="427"/>
      <c r="I785" s="427"/>
      <c r="J785" s="427"/>
      <c r="K785" s="427"/>
      <c r="L785" s="427"/>
      <c r="M785" s="427"/>
      <c r="N785" s="427"/>
      <c r="O785" s="427"/>
      <c r="P785" s="427"/>
      <c r="Q785" s="427"/>
      <c r="R785" s="427"/>
      <c r="S785" s="427"/>
      <c r="T785" s="427"/>
      <c r="U785" s="427"/>
      <c r="V785" s="427"/>
      <c r="W785" s="427"/>
      <c r="X785" s="427"/>
      <c r="Y785" s="427"/>
      <c r="Z785" s="427"/>
      <c r="AA785" s="427"/>
      <c r="AB785" s="427"/>
      <c r="AC785" s="427"/>
      <c r="AD785" s="427"/>
      <c r="AE785" s="427"/>
      <c r="AF785" s="427"/>
      <c r="AG785" s="427"/>
      <c r="AH785" s="427"/>
      <c r="AI785" s="545" t="s">
        <v>741</v>
      </c>
      <c r="AJ785" s="545"/>
      <c r="AK785" s="545"/>
      <c r="AL785" s="545"/>
      <c r="AM785" s="545"/>
      <c r="AN785" s="545"/>
      <c r="AO785" s="545"/>
      <c r="AP785" s="545"/>
      <c r="AQ785" s="545"/>
      <c r="AR785" s="545"/>
      <c r="AS785" s="545"/>
      <c r="AT785" s="545"/>
      <c r="AU785" s="545"/>
      <c r="AV785" s="545"/>
      <c r="AW785" s="545"/>
      <c r="AX785" s="545"/>
      <c r="AY785" s="545"/>
      <c r="AZ785" s="545"/>
      <c r="BA785" s="545"/>
      <c r="BB785" s="545"/>
    </row>
    <row collapsed="false" customFormat="false" customHeight="true" hidden="false" ht="12.6" outlineLevel="0" r="786">
      <c r="A786" s="459" t="s">
        <v>434</v>
      </c>
      <c r="B786" s="459"/>
      <c r="C786" s="459"/>
      <c r="D786" s="459"/>
      <c r="E786" s="459"/>
      <c r="F786" s="459"/>
      <c r="G786" s="459"/>
      <c r="H786" s="459"/>
      <c r="I786" s="459"/>
      <c r="J786" s="459"/>
      <c r="K786" s="459"/>
      <c r="L786" s="459"/>
      <c r="M786" s="459"/>
      <c r="N786" s="459"/>
      <c r="O786" s="459"/>
      <c r="P786" s="459"/>
      <c r="Q786" s="459"/>
      <c r="R786" s="459"/>
      <c r="S786" s="459"/>
      <c r="T786" s="459"/>
      <c r="U786" s="459"/>
      <c r="V786" s="459"/>
      <c r="W786" s="459"/>
      <c r="X786" s="459"/>
      <c r="Y786" s="459"/>
      <c r="Z786" s="459"/>
      <c r="AA786" s="459"/>
      <c r="AB786" s="459"/>
      <c r="AC786" s="459"/>
      <c r="AD786" s="459"/>
      <c r="AE786" s="459"/>
      <c r="AF786" s="459"/>
      <c r="AG786" s="459"/>
      <c r="AH786" s="459"/>
      <c r="AI786" s="579" t="s">
        <v>742</v>
      </c>
      <c r="AJ786" s="579"/>
      <c r="AK786" s="579"/>
      <c r="AL786" s="579"/>
      <c r="AM786" s="579"/>
      <c r="AN786" s="579"/>
      <c r="AO786" s="579"/>
      <c r="AP786" s="579"/>
      <c r="AQ786" s="579"/>
      <c r="AR786" s="579"/>
      <c r="AS786" s="579"/>
      <c r="AT786" s="579"/>
      <c r="AU786" s="579"/>
      <c r="AV786" s="579"/>
      <c r="AW786" s="579"/>
      <c r="AX786" s="579"/>
      <c r="AY786" s="579"/>
      <c r="AZ786" s="579"/>
      <c r="BA786" s="579"/>
      <c r="BB786" s="579"/>
    </row>
    <row collapsed="false" customFormat="false" customHeight="true" hidden="false" ht="12.6" outlineLevel="0" r="787">
      <c r="A787" s="459"/>
      <c r="B787" s="459"/>
      <c r="C787" s="459"/>
      <c r="D787" s="459"/>
      <c r="E787" s="459"/>
      <c r="F787" s="459"/>
      <c r="G787" s="459"/>
      <c r="H787" s="459"/>
      <c r="I787" s="459"/>
      <c r="J787" s="459"/>
      <c r="K787" s="459"/>
      <c r="L787" s="459"/>
      <c r="M787" s="459"/>
      <c r="N787" s="459"/>
      <c r="O787" s="459"/>
      <c r="P787" s="459"/>
      <c r="Q787" s="459"/>
      <c r="R787" s="459"/>
      <c r="S787" s="459"/>
      <c r="T787" s="459"/>
      <c r="U787" s="459"/>
      <c r="V787" s="459"/>
      <c r="W787" s="459"/>
      <c r="X787" s="459"/>
      <c r="Y787" s="459"/>
      <c r="Z787" s="459"/>
      <c r="AA787" s="459"/>
      <c r="AB787" s="459"/>
      <c r="AC787" s="459"/>
      <c r="AD787" s="459"/>
      <c r="AE787" s="459"/>
      <c r="AF787" s="459"/>
      <c r="AG787" s="459"/>
      <c r="AH787" s="459"/>
      <c r="AI787" s="579" t="s">
        <v>500</v>
      </c>
      <c r="AJ787" s="579"/>
      <c r="AK787" s="579"/>
      <c r="AL787" s="579"/>
      <c r="AM787" s="579"/>
      <c r="AN787" s="579"/>
      <c r="AO787" s="579"/>
      <c r="AP787" s="579"/>
      <c r="AQ787" s="579"/>
      <c r="AR787" s="579"/>
      <c r="AS787" s="579"/>
      <c r="AT787" s="579"/>
      <c r="AU787" s="579"/>
      <c r="AV787" s="579"/>
      <c r="AW787" s="579"/>
      <c r="AX787" s="579"/>
      <c r="AY787" s="579"/>
      <c r="AZ787" s="579"/>
      <c r="BA787" s="579"/>
      <c r="BB787" s="579"/>
    </row>
    <row collapsed="false" customFormat="false" customHeight="true" hidden="false" ht="12.6" outlineLevel="0" r="788">
      <c r="A788" s="577" t="s">
        <v>809</v>
      </c>
      <c r="B788" s="564"/>
      <c r="C788" s="564"/>
      <c r="D788" s="564"/>
      <c r="E788" s="564"/>
      <c r="F788" s="564"/>
      <c r="G788" s="564"/>
      <c r="H788" s="564"/>
      <c r="I788" s="564"/>
      <c r="J788" s="564"/>
      <c r="K788" s="564"/>
      <c r="L788" s="564"/>
      <c r="M788" s="564"/>
      <c r="N788" s="564"/>
      <c r="O788" s="564"/>
      <c r="P788" s="564"/>
      <c r="Q788" s="564"/>
      <c r="R788" s="564"/>
      <c r="S788" s="564"/>
      <c r="T788" s="564"/>
      <c r="U788" s="564"/>
      <c r="V788" s="564"/>
      <c r="W788" s="564"/>
      <c r="X788" s="564"/>
      <c r="Y788" s="564"/>
      <c r="Z788" s="564"/>
      <c r="AA788" s="564"/>
      <c r="AB788" s="564"/>
      <c r="AC788" s="564"/>
      <c r="AD788" s="564"/>
      <c r="AE788" s="564"/>
      <c r="AF788" s="564"/>
      <c r="AG788" s="564"/>
      <c r="AH788" s="603"/>
      <c r="AI788" s="606" t="n">
        <v>8099</v>
      </c>
      <c r="AJ788" s="606"/>
      <c r="AK788" s="606"/>
      <c r="AL788" s="606"/>
      <c r="AM788" s="606"/>
      <c r="AN788" s="606"/>
      <c r="AO788" s="606"/>
      <c r="AP788" s="606"/>
      <c r="AQ788" s="606"/>
      <c r="AR788" s="606"/>
      <c r="AS788" s="606"/>
      <c r="AT788" s="606"/>
      <c r="AU788" s="606"/>
      <c r="AV788" s="606"/>
      <c r="AW788" s="606"/>
      <c r="AX788" s="606"/>
      <c r="AY788" s="606"/>
      <c r="AZ788" s="606"/>
      <c r="BA788" s="606"/>
      <c r="BB788" s="606"/>
    </row>
    <row collapsed="false" customFormat="false" customHeight="true" hidden="false" ht="12.6" outlineLevel="0" r="789">
      <c r="A789" s="458" t="s">
        <v>810</v>
      </c>
      <c r="B789" s="414"/>
      <c r="C789" s="414"/>
      <c r="D789" s="414"/>
      <c r="E789" s="414"/>
      <c r="F789" s="414"/>
      <c r="G789" s="414"/>
      <c r="H789" s="414"/>
      <c r="I789" s="414"/>
      <c r="J789" s="414"/>
      <c r="K789" s="414"/>
      <c r="L789" s="414"/>
      <c r="M789" s="414"/>
      <c r="N789" s="414"/>
      <c r="O789" s="414"/>
      <c r="P789" s="414"/>
      <c r="Q789" s="414"/>
      <c r="R789" s="414"/>
      <c r="S789" s="414"/>
      <c r="T789" s="414"/>
      <c r="U789" s="414"/>
      <c r="V789" s="414"/>
      <c r="W789" s="414"/>
      <c r="X789" s="414"/>
      <c r="Y789" s="414"/>
      <c r="Z789" s="414"/>
      <c r="AA789" s="414"/>
      <c r="AB789" s="414"/>
      <c r="AC789" s="414"/>
      <c r="AD789" s="414"/>
      <c r="AE789" s="414"/>
      <c r="AF789" s="414"/>
      <c r="AG789" s="414"/>
      <c r="AH789" s="496"/>
      <c r="AI789" s="607"/>
      <c r="AJ789" s="607"/>
      <c r="AK789" s="607"/>
      <c r="AL789" s="607"/>
      <c r="AM789" s="607"/>
      <c r="AN789" s="607"/>
      <c r="AO789" s="607"/>
      <c r="AP789" s="607"/>
      <c r="AQ789" s="607"/>
      <c r="AR789" s="607"/>
      <c r="AS789" s="607"/>
      <c r="AT789" s="607"/>
      <c r="AU789" s="607"/>
      <c r="AV789" s="607"/>
      <c r="AW789" s="607"/>
      <c r="AX789" s="607"/>
      <c r="AY789" s="607"/>
      <c r="AZ789" s="607"/>
      <c r="BA789" s="607"/>
      <c r="BB789" s="607"/>
    </row>
    <row collapsed="false" customFormat="false" customHeight="true" hidden="false" ht="12.6" outlineLevel="0" r="790">
      <c r="A790" s="429" t="s">
        <v>811</v>
      </c>
      <c r="B790" s="430"/>
      <c r="C790" s="430"/>
      <c r="D790" s="430"/>
      <c r="E790" s="430"/>
      <c r="F790" s="430"/>
      <c r="G790" s="430"/>
      <c r="H790" s="430"/>
      <c r="I790" s="430"/>
      <c r="J790" s="430"/>
      <c r="K790" s="430"/>
      <c r="L790" s="430"/>
      <c r="M790" s="430"/>
      <c r="N790" s="430"/>
      <c r="O790" s="430"/>
      <c r="P790" s="430"/>
      <c r="Q790" s="430"/>
      <c r="R790" s="430"/>
      <c r="S790" s="430"/>
      <c r="T790" s="430"/>
      <c r="U790" s="430"/>
      <c r="V790" s="430"/>
      <c r="W790" s="430"/>
      <c r="X790" s="430"/>
      <c r="Y790" s="430"/>
      <c r="Z790" s="430"/>
      <c r="AA790" s="430"/>
      <c r="AB790" s="430"/>
      <c r="AC790" s="430"/>
      <c r="AD790" s="430"/>
      <c r="AE790" s="430"/>
      <c r="AF790" s="430"/>
      <c r="AG790" s="430"/>
      <c r="AH790" s="431"/>
      <c r="AI790" s="547"/>
      <c r="AJ790" s="547"/>
      <c r="AK790" s="547"/>
      <c r="AL790" s="547"/>
      <c r="AM790" s="547"/>
      <c r="AN790" s="547"/>
      <c r="AO790" s="547"/>
      <c r="AP790" s="547"/>
      <c r="AQ790" s="547"/>
      <c r="AR790" s="547"/>
      <c r="AS790" s="547"/>
      <c r="AT790" s="547"/>
      <c r="AU790" s="547"/>
      <c r="AV790" s="547"/>
      <c r="AW790" s="547"/>
      <c r="AX790" s="547"/>
      <c r="AY790" s="547"/>
      <c r="AZ790" s="547"/>
      <c r="BA790" s="547"/>
      <c r="BB790" s="547"/>
    </row>
    <row collapsed="false" customFormat="false" customHeight="true" hidden="false" ht="12.6" outlineLevel="0" r="791">
      <c r="A791" s="429" t="s">
        <v>812</v>
      </c>
      <c r="B791" s="430"/>
      <c r="C791" s="430"/>
      <c r="D791" s="430"/>
      <c r="E791" s="430"/>
      <c r="F791" s="430"/>
      <c r="G791" s="430"/>
      <c r="H791" s="430"/>
      <c r="I791" s="430"/>
      <c r="J791" s="430"/>
      <c r="K791" s="430"/>
      <c r="L791" s="430"/>
      <c r="M791" s="430"/>
      <c r="N791" s="430"/>
      <c r="O791" s="430"/>
      <c r="P791" s="430"/>
      <c r="Q791" s="430"/>
      <c r="R791" s="430"/>
      <c r="S791" s="430"/>
      <c r="T791" s="430"/>
      <c r="U791" s="430"/>
      <c r="V791" s="430"/>
      <c r="W791" s="430"/>
      <c r="X791" s="430"/>
      <c r="Y791" s="430"/>
      <c r="Z791" s="430"/>
      <c r="AA791" s="430"/>
      <c r="AB791" s="430"/>
      <c r="AC791" s="430"/>
      <c r="AD791" s="430"/>
      <c r="AE791" s="430"/>
      <c r="AF791" s="430"/>
      <c r="AG791" s="430"/>
      <c r="AH791" s="431"/>
      <c r="AI791" s="547"/>
      <c r="AJ791" s="547"/>
      <c r="AK791" s="547"/>
      <c r="AL791" s="547"/>
      <c r="AM791" s="547"/>
      <c r="AN791" s="547"/>
      <c r="AO791" s="547"/>
      <c r="AP791" s="547"/>
      <c r="AQ791" s="547"/>
      <c r="AR791" s="547"/>
      <c r="AS791" s="547"/>
      <c r="AT791" s="547"/>
      <c r="AU791" s="547"/>
      <c r="AV791" s="547"/>
      <c r="AW791" s="547"/>
      <c r="AX791" s="547"/>
      <c r="AY791" s="547"/>
      <c r="AZ791" s="547"/>
      <c r="BA791" s="547"/>
      <c r="BB791" s="547"/>
    </row>
    <row collapsed="false" customFormat="false" customHeight="true" hidden="false" ht="12.6" outlineLevel="0" r="792">
      <c r="A792" s="429" t="s">
        <v>813</v>
      </c>
      <c r="B792" s="430"/>
      <c r="C792" s="430"/>
      <c r="D792" s="430"/>
      <c r="E792" s="430"/>
      <c r="F792" s="430"/>
      <c r="G792" s="430"/>
      <c r="H792" s="430"/>
      <c r="I792" s="430"/>
      <c r="J792" s="430"/>
      <c r="K792" s="430"/>
      <c r="L792" s="430"/>
      <c r="M792" s="430"/>
      <c r="N792" s="430"/>
      <c r="O792" s="430"/>
      <c r="P792" s="430"/>
      <c r="Q792" s="430"/>
      <c r="R792" s="430"/>
      <c r="S792" s="430"/>
      <c r="T792" s="430"/>
      <c r="U792" s="430"/>
      <c r="V792" s="430"/>
      <c r="W792" s="430"/>
      <c r="X792" s="430"/>
      <c r="Y792" s="430"/>
      <c r="Z792" s="430"/>
      <c r="AA792" s="430"/>
      <c r="AB792" s="430"/>
      <c r="AC792" s="430"/>
      <c r="AD792" s="430"/>
      <c r="AE792" s="430"/>
      <c r="AF792" s="430"/>
      <c r="AG792" s="430"/>
      <c r="AH792" s="431"/>
      <c r="AI792" s="547"/>
      <c r="AJ792" s="547"/>
      <c r="AK792" s="547"/>
      <c r="AL792" s="547"/>
      <c r="AM792" s="547"/>
      <c r="AN792" s="547"/>
      <c r="AO792" s="547"/>
      <c r="AP792" s="547"/>
      <c r="AQ792" s="547"/>
      <c r="AR792" s="547"/>
      <c r="AS792" s="547"/>
      <c r="AT792" s="547"/>
      <c r="AU792" s="547"/>
      <c r="AV792" s="547"/>
      <c r="AW792" s="547"/>
      <c r="AX792" s="547"/>
      <c r="AY792" s="547"/>
      <c r="AZ792" s="547"/>
      <c r="BA792" s="547"/>
      <c r="BB792" s="547"/>
    </row>
    <row collapsed="false" customFormat="false" customHeight="true" hidden="false" ht="12.6" outlineLevel="0" r="793">
      <c r="A793" s="429" t="s">
        <v>814</v>
      </c>
      <c r="B793" s="430"/>
      <c r="C793" s="430"/>
      <c r="D793" s="430"/>
      <c r="E793" s="430"/>
      <c r="F793" s="430"/>
      <c r="G793" s="430"/>
      <c r="H793" s="430"/>
      <c r="I793" s="430"/>
      <c r="J793" s="430"/>
      <c r="K793" s="430"/>
      <c r="L793" s="430"/>
      <c r="M793" s="430"/>
      <c r="N793" s="430"/>
      <c r="O793" s="430"/>
      <c r="P793" s="430"/>
      <c r="Q793" s="430"/>
      <c r="R793" s="430"/>
      <c r="S793" s="430"/>
      <c r="T793" s="430"/>
      <c r="U793" s="430"/>
      <c r="V793" s="430"/>
      <c r="W793" s="430"/>
      <c r="X793" s="430"/>
      <c r="Y793" s="430"/>
      <c r="Z793" s="430"/>
      <c r="AA793" s="430"/>
      <c r="AB793" s="430"/>
      <c r="AC793" s="430"/>
      <c r="AD793" s="430"/>
      <c r="AE793" s="430"/>
      <c r="AF793" s="430"/>
      <c r="AG793" s="430"/>
      <c r="AH793" s="431"/>
      <c r="AI793" s="547"/>
      <c r="AJ793" s="547"/>
      <c r="AK793" s="547"/>
      <c r="AL793" s="547"/>
      <c r="AM793" s="547"/>
      <c r="AN793" s="547"/>
      <c r="AO793" s="547"/>
      <c r="AP793" s="547"/>
      <c r="AQ793" s="547"/>
      <c r="AR793" s="547"/>
      <c r="AS793" s="547"/>
      <c r="AT793" s="547"/>
      <c r="AU793" s="547"/>
      <c r="AV793" s="547"/>
      <c r="AW793" s="547"/>
      <c r="AX793" s="547"/>
      <c r="AY793" s="547"/>
      <c r="AZ793" s="547"/>
      <c r="BA793" s="547"/>
      <c r="BB793" s="547"/>
    </row>
    <row collapsed="false" customFormat="false" customHeight="true" hidden="false" ht="12.6" outlineLevel="0" r="794">
      <c r="A794" s="429" t="s">
        <v>815</v>
      </c>
      <c r="B794" s="430"/>
      <c r="C794" s="430"/>
      <c r="D794" s="430"/>
      <c r="E794" s="430"/>
      <c r="F794" s="430"/>
      <c r="G794" s="430"/>
      <c r="H794" s="430"/>
      <c r="I794" s="430"/>
      <c r="J794" s="430"/>
      <c r="K794" s="430"/>
      <c r="L794" s="430"/>
      <c r="M794" s="430"/>
      <c r="N794" s="430"/>
      <c r="O794" s="430"/>
      <c r="P794" s="430"/>
      <c r="Q794" s="430"/>
      <c r="R794" s="430"/>
      <c r="S794" s="430"/>
      <c r="T794" s="430"/>
      <c r="U794" s="430"/>
      <c r="V794" s="430"/>
      <c r="W794" s="430"/>
      <c r="X794" s="430"/>
      <c r="Y794" s="430"/>
      <c r="Z794" s="430"/>
      <c r="AA794" s="430"/>
      <c r="AB794" s="430"/>
      <c r="AC794" s="430"/>
      <c r="AD794" s="430"/>
      <c r="AE794" s="430"/>
      <c r="AF794" s="430"/>
      <c r="AG794" s="430"/>
      <c r="AH794" s="431"/>
      <c r="AI794" s="547" t="n">
        <v>8099</v>
      </c>
      <c r="AJ794" s="547"/>
      <c r="AK794" s="547"/>
      <c r="AL794" s="547"/>
      <c r="AM794" s="547"/>
      <c r="AN794" s="547"/>
      <c r="AO794" s="547"/>
      <c r="AP794" s="547"/>
      <c r="AQ794" s="547"/>
      <c r="AR794" s="547"/>
      <c r="AS794" s="547"/>
      <c r="AT794" s="547"/>
      <c r="AU794" s="547"/>
      <c r="AV794" s="547"/>
      <c r="AW794" s="547"/>
      <c r="AX794" s="547"/>
      <c r="AY794" s="547"/>
      <c r="AZ794" s="547"/>
      <c r="BA794" s="547"/>
      <c r="BB794" s="547"/>
    </row>
    <row collapsed="false" customFormat="false" customHeight="true" hidden="false" ht="12.6" outlineLevel="0" r="795">
      <c r="A795" s="429" t="s">
        <v>808</v>
      </c>
      <c r="B795" s="430"/>
      <c r="C795" s="430"/>
      <c r="D795" s="430"/>
      <c r="E795" s="430"/>
      <c r="F795" s="430"/>
      <c r="G795" s="430"/>
      <c r="H795" s="430"/>
      <c r="I795" s="430"/>
      <c r="J795" s="430"/>
      <c r="K795" s="430"/>
      <c r="L795" s="430"/>
      <c r="M795" s="430"/>
      <c r="N795" s="430"/>
      <c r="O795" s="430"/>
      <c r="P795" s="430"/>
      <c r="Q795" s="430"/>
      <c r="R795" s="430"/>
      <c r="S795" s="430"/>
      <c r="T795" s="430"/>
      <c r="U795" s="430"/>
      <c r="V795" s="430"/>
      <c r="W795" s="430"/>
      <c r="X795" s="430"/>
      <c r="Y795" s="430"/>
      <c r="Z795" s="430"/>
      <c r="AA795" s="430"/>
      <c r="AB795" s="430"/>
      <c r="AC795" s="430"/>
      <c r="AD795" s="430"/>
      <c r="AE795" s="430"/>
      <c r="AF795" s="430"/>
      <c r="AG795" s="430"/>
      <c r="AH795" s="431"/>
      <c r="AI795" s="547"/>
      <c r="AJ795" s="547"/>
      <c r="AK795" s="547"/>
      <c r="AL795" s="547"/>
      <c r="AM795" s="547"/>
      <c r="AN795" s="547"/>
      <c r="AO795" s="547"/>
      <c r="AP795" s="547"/>
      <c r="AQ795" s="547"/>
      <c r="AR795" s="547"/>
      <c r="AS795" s="547"/>
      <c r="AT795" s="547"/>
      <c r="AU795" s="547"/>
      <c r="AV795" s="547"/>
      <c r="AW795" s="547"/>
      <c r="AX795" s="547"/>
      <c r="AY795" s="547"/>
      <c r="AZ795" s="547"/>
      <c r="BA795" s="547"/>
      <c r="BB795" s="547"/>
    </row>
    <row collapsed="false" customFormat="false" customHeight="true" hidden="false" ht="12.6" outlineLevel="0" r="796">
      <c r="A796" s="438" t="s">
        <v>462</v>
      </c>
      <c r="B796" s="439"/>
      <c r="C796" s="439"/>
      <c r="D796" s="439"/>
      <c r="E796" s="439"/>
      <c r="F796" s="439"/>
      <c r="G796" s="439"/>
      <c r="H796" s="439"/>
      <c r="I796" s="439"/>
      <c r="J796" s="439"/>
      <c r="K796" s="439"/>
      <c r="L796" s="439"/>
      <c r="M796" s="439"/>
      <c r="N796" s="439"/>
      <c r="O796" s="439"/>
      <c r="P796" s="439"/>
      <c r="Q796" s="439"/>
      <c r="R796" s="439"/>
      <c r="S796" s="439"/>
      <c r="T796" s="439"/>
      <c r="U796" s="439"/>
      <c r="V796" s="439"/>
      <c r="W796" s="439"/>
      <c r="X796" s="439"/>
      <c r="Y796" s="439"/>
      <c r="Z796" s="439"/>
      <c r="AA796" s="439"/>
      <c r="AB796" s="439"/>
      <c r="AC796" s="439"/>
      <c r="AD796" s="439"/>
      <c r="AE796" s="439"/>
      <c r="AF796" s="439"/>
      <c r="AG796" s="439"/>
      <c r="AH796" s="440"/>
      <c r="AI796" s="608" t="n">
        <v>8099</v>
      </c>
      <c r="AJ796" s="608"/>
      <c r="AK796" s="608"/>
      <c r="AL796" s="608"/>
      <c r="AM796" s="608"/>
      <c r="AN796" s="608"/>
      <c r="AO796" s="608"/>
      <c r="AP796" s="608"/>
      <c r="AQ796" s="608"/>
      <c r="AR796" s="608"/>
      <c r="AS796" s="608"/>
      <c r="AT796" s="608"/>
      <c r="AU796" s="608"/>
      <c r="AV796" s="608"/>
      <c r="AW796" s="608"/>
      <c r="AX796" s="608"/>
      <c r="AY796" s="608"/>
      <c r="AZ796" s="608"/>
      <c r="BA796" s="608"/>
      <c r="BB796" s="608"/>
    </row>
    <row collapsed="false" customFormat="false" customHeight="true" hidden="false" ht="12.6" outlineLevel="0" r="797">
      <c r="A797" s="425" t="s">
        <v>816</v>
      </c>
    </row>
    <row collapsed="false" customFormat="false" customHeight="true" hidden="false" ht="12.6" outlineLevel="0" r="798">
      <c r="A798" s="493"/>
      <c r="B798" s="493"/>
      <c r="C798" s="493"/>
      <c r="D798" s="493"/>
      <c r="E798" s="493"/>
      <c r="F798" s="493"/>
      <c r="G798" s="493"/>
      <c r="H798" s="493"/>
      <c r="I798" s="493"/>
      <c r="J798" s="493"/>
      <c r="K798" s="493"/>
      <c r="L798" s="493"/>
      <c r="M798" s="493"/>
      <c r="N798" s="493"/>
      <c r="O798" s="493"/>
      <c r="P798" s="493"/>
      <c r="Q798" s="493"/>
      <c r="R798" s="493"/>
      <c r="S798" s="493"/>
      <c r="T798" s="493"/>
      <c r="U798" s="493"/>
      <c r="V798" s="493"/>
      <c r="W798" s="493"/>
      <c r="X798" s="493"/>
      <c r="Y798" s="493"/>
      <c r="Z798" s="493"/>
      <c r="AA798" s="493"/>
      <c r="AB798" s="493"/>
      <c r="AC798" s="493"/>
      <c r="AD798" s="493"/>
      <c r="AE798" s="493"/>
      <c r="AF798" s="493"/>
      <c r="AG798" s="493"/>
      <c r="AH798" s="493"/>
      <c r="AI798" s="493"/>
      <c r="AJ798" s="493"/>
      <c r="AK798" s="493"/>
      <c r="AL798" s="493"/>
      <c r="AM798" s="493"/>
      <c r="AN798" s="493"/>
      <c r="AO798" s="493"/>
      <c r="AP798" s="493"/>
      <c r="AQ798" s="493"/>
      <c r="AR798" s="493"/>
      <c r="AS798" s="493"/>
      <c r="AT798" s="493"/>
      <c r="AU798" s="493"/>
      <c r="AV798" s="493"/>
      <c r="AW798" s="493"/>
      <c r="AX798" s="493"/>
      <c r="AY798" s="493"/>
      <c r="AZ798" s="493"/>
      <c r="BA798" s="493"/>
      <c r="BB798" s="493"/>
    </row>
    <row collapsed="false" customFormat="false" customHeight="true" hidden="false" ht="12.6" outlineLevel="0" r="799">
      <c r="A799" s="493"/>
      <c r="B799" s="493"/>
      <c r="C799" s="493"/>
      <c r="D799" s="493"/>
      <c r="E799" s="493"/>
      <c r="F799" s="493"/>
      <c r="G799" s="493"/>
      <c r="H799" s="493"/>
      <c r="I799" s="493"/>
      <c r="J799" s="493"/>
      <c r="K799" s="493"/>
      <c r="L799" s="493"/>
      <c r="M799" s="493"/>
      <c r="N799" s="493"/>
      <c r="O799" s="493"/>
      <c r="P799" s="493"/>
      <c r="Q799" s="493"/>
      <c r="R799" s="493"/>
      <c r="S799" s="493"/>
      <c r="T799" s="493"/>
      <c r="U799" s="493"/>
      <c r="V799" s="493"/>
      <c r="W799" s="493"/>
      <c r="X799" s="493"/>
      <c r="Y799" s="493"/>
      <c r="Z799" s="493"/>
      <c r="AA799" s="493"/>
      <c r="AB799" s="493"/>
      <c r="AC799" s="493"/>
      <c r="AD799" s="493"/>
      <c r="AE799" s="493"/>
      <c r="AF799" s="493"/>
      <c r="AG799" s="493"/>
      <c r="AH799" s="493"/>
      <c r="AI799" s="493"/>
      <c r="AJ799" s="493"/>
      <c r="AK799" s="493"/>
      <c r="AL799" s="493"/>
      <c r="AM799" s="493"/>
      <c r="AN799" s="493"/>
      <c r="AO799" s="493"/>
      <c r="AP799" s="493"/>
      <c r="AQ799" s="493"/>
      <c r="AR799" s="493"/>
      <c r="AS799" s="493"/>
      <c r="AT799" s="493"/>
      <c r="AU799" s="493"/>
      <c r="AV799" s="493"/>
      <c r="AW799" s="493"/>
      <c r="AX799" s="493"/>
      <c r="AY799" s="493"/>
      <c r="AZ799" s="493"/>
      <c r="BA799" s="493"/>
      <c r="BB799" s="493"/>
    </row>
    <row collapsed="false" customFormat="false" customHeight="true" hidden="false" ht="12.6" outlineLevel="0" r="800">
      <c r="A800" s="493"/>
      <c r="B800" s="493"/>
      <c r="C800" s="493"/>
      <c r="D800" s="493"/>
      <c r="E800" s="493"/>
      <c r="F800" s="493"/>
      <c r="G800" s="493"/>
      <c r="H800" s="493"/>
      <c r="I800" s="493"/>
      <c r="J800" s="493"/>
      <c r="K800" s="493"/>
      <c r="L800" s="493"/>
      <c r="M800" s="493"/>
      <c r="N800" s="493"/>
      <c r="O800" s="493"/>
      <c r="P800" s="493"/>
      <c r="Q800" s="493"/>
      <c r="R800" s="493"/>
      <c r="S800" s="493"/>
      <c r="T800" s="493"/>
      <c r="U800" s="493"/>
      <c r="V800" s="493"/>
      <c r="W800" s="493"/>
      <c r="X800" s="493"/>
      <c r="Y800" s="493"/>
      <c r="Z800" s="493"/>
      <c r="AA800" s="493"/>
      <c r="AB800" s="493"/>
      <c r="AC800" s="493"/>
      <c r="AD800" s="493"/>
      <c r="AE800" s="493"/>
      <c r="AF800" s="493"/>
      <c r="AG800" s="493"/>
      <c r="AH800" s="493"/>
      <c r="AI800" s="493"/>
      <c r="AJ800" s="493"/>
      <c r="AK800" s="493"/>
      <c r="AL800" s="493"/>
      <c r="AM800" s="493"/>
      <c r="AN800" s="493"/>
      <c r="AO800" s="493"/>
      <c r="AP800" s="493"/>
      <c r="AQ800" s="493"/>
      <c r="AR800" s="493"/>
      <c r="AS800" s="493"/>
      <c r="AT800" s="493"/>
      <c r="AU800" s="493"/>
      <c r="AV800" s="493"/>
      <c r="AW800" s="493"/>
      <c r="AX800" s="493"/>
      <c r="AY800" s="493"/>
      <c r="AZ800" s="493"/>
      <c r="BA800" s="493"/>
      <c r="BB800" s="493"/>
    </row>
    <row collapsed="false" customFormat="false" customHeight="true" hidden="false" ht="12.6" outlineLevel="0" r="801">
      <c r="A801" s="493"/>
      <c r="B801" s="493"/>
      <c r="C801" s="493"/>
      <c r="D801" s="493"/>
      <c r="E801" s="493"/>
      <c r="F801" s="493"/>
      <c r="G801" s="493"/>
      <c r="H801" s="493"/>
      <c r="I801" s="493"/>
      <c r="J801" s="493"/>
      <c r="K801" s="493"/>
      <c r="L801" s="493"/>
      <c r="M801" s="493"/>
      <c r="N801" s="493"/>
      <c r="O801" s="493"/>
      <c r="P801" s="493"/>
      <c r="Q801" s="493"/>
      <c r="R801" s="493"/>
      <c r="S801" s="493"/>
      <c r="T801" s="493"/>
      <c r="U801" s="493"/>
      <c r="V801" s="493"/>
      <c r="W801" s="493"/>
      <c r="X801" s="493"/>
      <c r="Y801" s="493"/>
      <c r="Z801" s="493"/>
      <c r="AA801" s="493"/>
      <c r="AB801" s="493"/>
      <c r="AC801" s="493"/>
      <c r="AD801" s="493"/>
      <c r="AE801" s="493"/>
      <c r="AF801" s="493"/>
      <c r="AG801" s="493"/>
      <c r="AH801" s="493"/>
      <c r="AI801" s="493"/>
      <c r="AJ801" s="493"/>
      <c r="AK801" s="493"/>
      <c r="AL801" s="493"/>
      <c r="AM801" s="493"/>
      <c r="AN801" s="493"/>
      <c r="AO801" s="493"/>
      <c r="AP801" s="493"/>
      <c r="AQ801" s="493"/>
      <c r="AR801" s="493"/>
      <c r="AS801" s="493"/>
      <c r="AT801" s="493"/>
      <c r="AU801" s="493"/>
      <c r="AV801" s="493"/>
      <c r="AW801" s="493"/>
      <c r="AX801" s="493"/>
      <c r="AY801" s="493"/>
      <c r="AZ801" s="493"/>
      <c r="BA801" s="493"/>
      <c r="BB801" s="493"/>
    </row>
    <row collapsed="false" customFormat="false" customHeight="true" hidden="false" ht="12.6" outlineLevel="0" r="802">
      <c r="A802" s="493"/>
      <c r="B802" s="493"/>
      <c r="C802" s="493"/>
      <c r="D802" s="493"/>
      <c r="E802" s="493"/>
      <c r="F802" s="493"/>
      <c r="G802" s="493"/>
      <c r="H802" s="493"/>
      <c r="I802" s="493"/>
      <c r="J802" s="493"/>
      <c r="K802" s="493"/>
      <c r="L802" s="493"/>
      <c r="M802" s="493"/>
      <c r="N802" s="493"/>
      <c r="O802" s="493"/>
      <c r="P802" s="493"/>
      <c r="Q802" s="493"/>
      <c r="R802" s="493"/>
      <c r="S802" s="493"/>
      <c r="T802" s="493"/>
      <c r="U802" s="493"/>
      <c r="V802" s="493"/>
      <c r="W802" s="493"/>
      <c r="X802" s="493"/>
      <c r="Y802" s="493"/>
      <c r="Z802" s="493"/>
      <c r="AA802" s="493"/>
      <c r="AB802" s="493"/>
      <c r="AC802" s="493"/>
      <c r="AD802" s="493"/>
      <c r="AE802" s="493"/>
      <c r="AF802" s="493"/>
      <c r="AG802" s="493"/>
      <c r="AH802" s="493"/>
      <c r="AI802" s="493"/>
      <c r="AJ802" s="493"/>
      <c r="AK802" s="493"/>
      <c r="AL802" s="493"/>
      <c r="AM802" s="493"/>
      <c r="AN802" s="493"/>
      <c r="AO802" s="493"/>
      <c r="AP802" s="493"/>
      <c r="AQ802" s="493"/>
      <c r="AR802" s="493"/>
      <c r="AS802" s="493"/>
      <c r="AT802" s="493"/>
      <c r="AU802" s="493"/>
      <c r="AV802" s="493"/>
      <c r="AW802" s="493"/>
      <c r="AX802" s="493"/>
      <c r="AY802" s="493"/>
      <c r="AZ802" s="493"/>
      <c r="BA802" s="493"/>
      <c r="BB802" s="493"/>
    </row>
    <row collapsed="false" customFormat="false" customHeight="true" hidden="false" ht="12.6" outlineLevel="0" r="803">
      <c r="A803" s="493"/>
      <c r="B803" s="493"/>
      <c r="C803" s="493"/>
      <c r="D803" s="493"/>
      <c r="E803" s="493"/>
      <c r="F803" s="493"/>
      <c r="G803" s="493"/>
      <c r="H803" s="493"/>
      <c r="I803" s="493"/>
      <c r="J803" s="493"/>
      <c r="K803" s="493"/>
      <c r="L803" s="493"/>
      <c r="M803" s="493"/>
      <c r="N803" s="493"/>
      <c r="O803" s="493"/>
      <c r="P803" s="493"/>
      <c r="Q803" s="493"/>
      <c r="R803" s="493"/>
      <c r="S803" s="493"/>
      <c r="T803" s="493"/>
      <c r="U803" s="493"/>
      <c r="V803" s="493"/>
      <c r="W803" s="493"/>
      <c r="X803" s="493"/>
      <c r="Y803" s="493"/>
      <c r="Z803" s="493"/>
      <c r="AA803" s="493"/>
      <c r="AB803" s="493"/>
      <c r="AC803" s="493"/>
      <c r="AD803" s="493"/>
      <c r="AE803" s="493"/>
      <c r="AF803" s="493"/>
      <c r="AG803" s="493"/>
      <c r="AH803" s="493"/>
      <c r="AI803" s="493"/>
      <c r="AJ803" s="493"/>
      <c r="AK803" s="493"/>
      <c r="AL803" s="493"/>
      <c r="AM803" s="493"/>
      <c r="AN803" s="493"/>
      <c r="AO803" s="493"/>
      <c r="AP803" s="493"/>
      <c r="AQ803" s="493"/>
      <c r="AR803" s="493"/>
      <c r="AS803" s="493"/>
      <c r="AT803" s="493"/>
      <c r="AU803" s="493"/>
      <c r="AV803" s="493"/>
      <c r="AW803" s="493"/>
      <c r="AX803" s="493"/>
      <c r="AY803" s="493"/>
      <c r="AZ803" s="493"/>
      <c r="BA803" s="493"/>
      <c r="BB803" s="493"/>
    </row>
    <row collapsed="false" customFormat="false" customHeight="true" hidden="false" ht="12.6" outlineLevel="0" r="804">
      <c r="A804" s="493"/>
      <c r="B804" s="493"/>
      <c r="C804" s="493"/>
      <c r="D804" s="493"/>
      <c r="E804" s="493"/>
      <c r="F804" s="493"/>
      <c r="G804" s="493"/>
      <c r="H804" s="493"/>
      <c r="I804" s="493"/>
      <c r="J804" s="493"/>
      <c r="K804" s="493"/>
      <c r="L804" s="493"/>
      <c r="M804" s="493"/>
      <c r="N804" s="493"/>
      <c r="O804" s="493"/>
      <c r="P804" s="493"/>
      <c r="Q804" s="493"/>
      <c r="R804" s="493"/>
      <c r="S804" s="493"/>
      <c r="T804" s="493"/>
      <c r="U804" s="493"/>
      <c r="V804" s="493"/>
      <c r="W804" s="493"/>
      <c r="X804" s="493"/>
      <c r="Y804" s="493"/>
      <c r="Z804" s="493"/>
      <c r="AA804" s="493"/>
      <c r="AB804" s="493"/>
      <c r="AC804" s="493"/>
      <c r="AD804" s="493"/>
      <c r="AE804" s="493"/>
      <c r="AF804" s="493"/>
      <c r="AG804" s="493"/>
      <c r="AH804" s="493"/>
      <c r="AI804" s="493"/>
      <c r="AJ804" s="493"/>
      <c r="AK804" s="493"/>
      <c r="AL804" s="493"/>
      <c r="AM804" s="493"/>
      <c r="AN804" s="493"/>
      <c r="AO804" s="493"/>
      <c r="AP804" s="493"/>
      <c r="AQ804" s="493"/>
      <c r="AR804" s="493"/>
      <c r="AS804" s="493"/>
      <c r="AT804" s="493"/>
      <c r="AU804" s="493"/>
      <c r="AV804" s="493"/>
      <c r="AW804" s="493"/>
      <c r="AX804" s="493"/>
      <c r="AY804" s="493"/>
      <c r="AZ804" s="493"/>
      <c r="BA804" s="493"/>
      <c r="BB804" s="493"/>
    </row>
    <row collapsed="false" customFormat="false" customHeight="true" hidden="false" ht="12.6" outlineLevel="0" r="805">
      <c r="A805" s="493"/>
      <c r="B805" s="493"/>
      <c r="C805" s="493"/>
      <c r="D805" s="493"/>
      <c r="E805" s="493"/>
      <c r="F805" s="493"/>
      <c r="G805" s="493"/>
      <c r="H805" s="493"/>
      <c r="I805" s="493"/>
      <c r="J805" s="493"/>
      <c r="K805" s="493"/>
      <c r="L805" s="493"/>
      <c r="M805" s="493"/>
      <c r="N805" s="493"/>
      <c r="O805" s="493"/>
      <c r="P805" s="493"/>
      <c r="Q805" s="493"/>
      <c r="R805" s="493"/>
      <c r="S805" s="493"/>
      <c r="T805" s="493"/>
      <c r="U805" s="493"/>
      <c r="V805" s="493"/>
      <c r="W805" s="493"/>
      <c r="X805" s="493"/>
      <c r="Y805" s="493"/>
      <c r="Z805" s="493"/>
      <c r="AA805" s="493"/>
      <c r="AB805" s="493"/>
      <c r="AC805" s="493"/>
      <c r="AD805" s="493"/>
      <c r="AE805" s="493"/>
      <c r="AF805" s="493"/>
      <c r="AG805" s="493"/>
      <c r="AH805" s="493"/>
      <c r="AI805" s="493"/>
      <c r="AJ805" s="493"/>
      <c r="AK805" s="493"/>
      <c r="AL805" s="493"/>
      <c r="AM805" s="493"/>
      <c r="AN805" s="493"/>
      <c r="AO805" s="493"/>
      <c r="AP805" s="493"/>
      <c r="AQ805" s="493"/>
      <c r="AR805" s="493"/>
      <c r="AS805" s="493"/>
      <c r="AT805" s="493"/>
      <c r="AU805" s="493"/>
      <c r="AV805" s="493"/>
      <c r="AW805" s="493"/>
      <c r="AX805" s="493"/>
      <c r="AY805" s="493"/>
      <c r="AZ805" s="493"/>
      <c r="BA805" s="493"/>
      <c r="BB805" s="493"/>
    </row>
    <row collapsed="false" customFormat="false" customHeight="true" hidden="false" ht="12.6" outlineLevel="0" r="806">
      <c r="A806" s="493"/>
      <c r="B806" s="493"/>
      <c r="C806" s="493"/>
      <c r="D806" s="493"/>
      <c r="E806" s="493"/>
      <c r="F806" s="493"/>
      <c r="G806" s="493"/>
      <c r="H806" s="493"/>
      <c r="I806" s="493"/>
      <c r="J806" s="493"/>
      <c r="K806" s="493"/>
      <c r="L806" s="493"/>
      <c r="M806" s="493"/>
      <c r="N806" s="493"/>
      <c r="O806" s="493"/>
      <c r="P806" s="493"/>
      <c r="Q806" s="493"/>
      <c r="R806" s="493"/>
      <c r="S806" s="493"/>
      <c r="T806" s="493"/>
      <c r="U806" s="493"/>
      <c r="V806" s="493"/>
      <c r="W806" s="493"/>
      <c r="X806" s="493"/>
      <c r="Y806" s="493"/>
      <c r="Z806" s="493"/>
      <c r="AA806" s="493"/>
      <c r="AB806" s="493"/>
      <c r="AC806" s="493"/>
      <c r="AD806" s="493"/>
      <c r="AE806" s="493"/>
      <c r="AF806" s="493"/>
      <c r="AG806" s="493"/>
      <c r="AH806" s="493"/>
      <c r="AI806" s="493"/>
      <c r="AJ806" s="493"/>
      <c r="AK806" s="493"/>
      <c r="AL806" s="493"/>
      <c r="AM806" s="493"/>
      <c r="AN806" s="493"/>
      <c r="AO806" s="493"/>
      <c r="AP806" s="493"/>
      <c r="AQ806" s="493"/>
      <c r="AR806" s="493"/>
      <c r="AS806" s="493"/>
      <c r="AT806" s="493"/>
      <c r="AU806" s="493"/>
      <c r="AV806" s="493"/>
      <c r="AW806" s="493"/>
      <c r="AX806" s="493"/>
      <c r="AY806" s="493"/>
      <c r="AZ806" s="493"/>
      <c r="BA806" s="493"/>
      <c r="BB806" s="493"/>
    </row>
    <row collapsed="false" customFormat="false" customHeight="true" hidden="false" ht="12.6" outlineLevel="0" r="808">
      <c r="A808" s="408" t="s">
        <v>50</v>
      </c>
    </row>
    <row collapsed="false" customFormat="false" customHeight="true" hidden="false" ht="12.6" outlineLevel="0" r="809">
      <c r="A809" s="408" t="s">
        <v>420</v>
      </c>
      <c r="B809" s="409"/>
      <c r="C809" s="410" t="str">
        <f aca="false">$C$2</f>
        <v>Agro-eko Lovinobaňa, s.r.o.</v>
      </c>
      <c r="D809" s="410"/>
      <c r="E809" s="410"/>
      <c r="F809" s="410"/>
      <c r="G809" s="410"/>
      <c r="H809" s="410"/>
      <c r="I809" s="410"/>
      <c r="J809" s="410"/>
      <c r="K809" s="410"/>
      <c r="L809" s="410"/>
      <c r="M809" s="410"/>
      <c r="N809" s="410"/>
      <c r="O809" s="410"/>
      <c r="P809" s="410"/>
      <c r="Q809" s="410"/>
      <c r="R809" s="410"/>
      <c r="S809" s="410"/>
      <c r="T809" s="410"/>
      <c r="U809" s="410"/>
      <c r="V809" s="410"/>
      <c r="W809" s="410"/>
      <c r="X809" s="410"/>
      <c r="Y809" s="410"/>
      <c r="Z809" s="410"/>
      <c r="AB809" s="89" t="s">
        <v>28</v>
      </c>
      <c r="AD809" s="411" t="n">
        <f aca="false">$AD$2</f>
        <v>43979971</v>
      </c>
      <c r="AE809" s="411"/>
      <c r="AF809" s="411"/>
      <c r="AG809" s="411"/>
      <c r="AH809" s="411"/>
      <c r="AI809" s="411"/>
      <c r="AJ809" s="411"/>
      <c r="AK809" s="411"/>
      <c r="AL809" s="89" t="s">
        <v>29</v>
      </c>
      <c r="AN809" s="412" t="str">
        <f aca="false">$AN$2</f>
        <v>2022534844</v>
      </c>
      <c r="AO809" s="412"/>
      <c r="AP809" s="412"/>
      <c r="AQ809" s="412"/>
      <c r="AR809" s="412"/>
      <c r="AS809" s="412"/>
      <c r="AT809" s="412"/>
      <c r="AU809" s="412"/>
      <c r="AV809" s="412"/>
      <c r="AW809" s="412"/>
      <c r="AX809" s="412"/>
      <c r="AY809" s="412"/>
      <c r="AZ809" s="412"/>
      <c r="BA809" s="412"/>
      <c r="BB809" s="412"/>
    </row>
    <row collapsed="false" customFormat="true" customHeight="true" hidden="false" ht="12.6" outlineLevel="0" r="811" s="425">
      <c r="A811" s="425" t="s">
        <v>817</v>
      </c>
      <c r="B811" s="89"/>
      <c r="C811" s="89"/>
      <c r="D811" s="89"/>
      <c r="E811" s="89"/>
      <c r="F811" s="89"/>
      <c r="G811" s="89"/>
      <c r="H811" s="89"/>
      <c r="I811" s="89"/>
      <c r="J811" s="89"/>
      <c r="K811" s="89"/>
      <c r="L811" s="89"/>
      <c r="M811" s="89"/>
      <c r="N811" s="89"/>
      <c r="O811" s="89"/>
      <c r="P811" s="89"/>
      <c r="Q811" s="89"/>
      <c r="R811" s="89"/>
      <c r="S811" s="89"/>
      <c r="T811" s="89"/>
      <c r="U811" s="89"/>
      <c r="V811" s="89"/>
      <c r="W811" s="609"/>
      <c r="X811" s="609"/>
      <c r="Y811" s="609"/>
      <c r="Z811" s="89"/>
      <c r="AA811" s="89"/>
      <c r="AB811" s="89"/>
      <c r="AC811" s="89"/>
      <c r="AD811" s="89"/>
      <c r="AE811" s="89"/>
      <c r="AF811" s="89"/>
      <c r="AG811" s="89"/>
      <c r="AH811" s="89"/>
      <c r="AI811" s="89"/>
      <c r="AJ811" s="89"/>
      <c r="AK811" s="89"/>
      <c r="AL811" s="89"/>
      <c r="AM811" s="89"/>
      <c r="AN811" s="89"/>
      <c r="AO811" s="89"/>
      <c r="AP811" s="89"/>
      <c r="AQ811" s="89"/>
      <c r="AR811" s="89"/>
      <c r="AS811" s="89"/>
      <c r="AT811" s="89"/>
      <c r="AU811" s="89"/>
      <c r="AV811" s="89"/>
      <c r="AW811" s="89"/>
      <c r="AX811" s="89"/>
      <c r="AY811" s="89"/>
      <c r="AZ811" s="89"/>
      <c r="BA811" s="89"/>
      <c r="BB811" s="89"/>
    </row>
    <row collapsed="false" customFormat="false" customHeight="true" hidden="false" ht="12.6" outlineLevel="0" r="812">
      <c r="A812" s="89" t="s">
        <v>454</v>
      </c>
      <c r="W812" s="609"/>
      <c r="X812" s="609"/>
      <c r="Y812" s="609"/>
    </row>
    <row collapsed="false" customFormat="false" customHeight="true" hidden="false" ht="12.6" outlineLevel="0" r="813">
      <c r="A813" s="454"/>
      <c r="B813" s="455"/>
      <c r="C813" s="455"/>
      <c r="D813" s="455"/>
      <c r="E813" s="455"/>
      <c r="F813" s="455"/>
      <c r="G813" s="455"/>
      <c r="H813" s="455"/>
      <c r="I813" s="455"/>
      <c r="J813" s="455"/>
      <c r="K813" s="455"/>
      <c r="L813" s="495"/>
      <c r="M813" s="545" t="s">
        <v>818</v>
      </c>
      <c r="N813" s="545"/>
      <c r="O813" s="545"/>
      <c r="P813" s="545"/>
      <c r="Q813" s="545"/>
      <c r="R813" s="545"/>
      <c r="S813" s="545"/>
      <c r="T813" s="545"/>
      <c r="U813" s="545"/>
      <c r="V813" s="545"/>
      <c r="W813" s="545"/>
      <c r="X813" s="545"/>
      <c r="Y813" s="545"/>
      <c r="Z813" s="545"/>
      <c r="AA813" s="545"/>
      <c r="AB813" s="545"/>
      <c r="AC813" s="545"/>
      <c r="AD813" s="545"/>
      <c r="AE813" s="545"/>
      <c r="AF813" s="545"/>
      <c r="AG813" s="545"/>
      <c r="AH813" s="545"/>
      <c r="AI813" s="545"/>
      <c r="AJ813" s="545"/>
      <c r="AK813" s="545"/>
      <c r="AL813" s="545"/>
      <c r="AM813" s="545"/>
      <c r="AN813" s="545"/>
      <c r="AO813" s="545"/>
      <c r="AP813" s="545"/>
      <c r="AQ813" s="545"/>
      <c r="AR813" s="545"/>
      <c r="AS813" s="545"/>
      <c r="AT813" s="545"/>
      <c r="AU813" s="545"/>
      <c r="AV813" s="545"/>
      <c r="AW813" s="545"/>
      <c r="AX813" s="545"/>
      <c r="AY813" s="545"/>
      <c r="AZ813" s="545"/>
      <c r="BA813" s="545"/>
      <c r="BB813" s="545"/>
    </row>
    <row collapsed="false" customFormat="false" customHeight="true" hidden="false" ht="12.6" outlineLevel="0" r="814">
      <c r="A814" s="458"/>
      <c r="B814" s="414"/>
      <c r="C814" s="414"/>
      <c r="D814" s="414"/>
      <c r="E814" s="414"/>
      <c r="F814" s="414"/>
      <c r="G814" s="414"/>
      <c r="H814" s="414"/>
      <c r="I814" s="414"/>
      <c r="J814" s="414"/>
      <c r="K814" s="414"/>
      <c r="L814" s="496"/>
      <c r="M814" s="454"/>
      <c r="N814" s="455"/>
      <c r="O814" s="455"/>
      <c r="P814" s="455"/>
      <c r="Q814" s="455"/>
      <c r="R814" s="455"/>
      <c r="S814" s="455"/>
      <c r="T814" s="495"/>
      <c r="U814" s="454"/>
      <c r="V814" s="455"/>
      <c r="W814" s="455"/>
      <c r="X814" s="455"/>
      <c r="Y814" s="455"/>
      <c r="Z814" s="455"/>
      <c r="AA814" s="495"/>
      <c r="AB814" s="454"/>
      <c r="AC814" s="455"/>
      <c r="AD814" s="455"/>
      <c r="AE814" s="455"/>
      <c r="AF814" s="455"/>
      <c r="AG814" s="455"/>
      <c r="AH814" s="495"/>
      <c r="AI814" s="454"/>
      <c r="AJ814" s="455"/>
      <c r="AK814" s="455"/>
      <c r="AL814" s="455"/>
      <c r="AM814" s="455"/>
      <c r="AN814" s="455"/>
      <c r="AO814" s="495"/>
      <c r="AP814" s="545" t="s">
        <v>536</v>
      </c>
      <c r="AQ814" s="545"/>
      <c r="AR814" s="545"/>
      <c r="AS814" s="545"/>
      <c r="AT814" s="545"/>
      <c r="AU814" s="545"/>
      <c r="AV814" s="545"/>
      <c r="AW814" s="545"/>
      <c r="AX814" s="545"/>
      <c r="AY814" s="545"/>
      <c r="AZ814" s="545"/>
      <c r="BA814" s="545"/>
      <c r="BB814" s="545"/>
    </row>
    <row collapsed="false" customFormat="false" customHeight="true" hidden="false" ht="12.6" outlineLevel="0" r="815">
      <c r="A815" s="459" t="s">
        <v>434</v>
      </c>
      <c r="B815" s="459"/>
      <c r="C815" s="459"/>
      <c r="D815" s="459"/>
      <c r="E815" s="459"/>
      <c r="F815" s="459"/>
      <c r="G815" s="459"/>
      <c r="H815" s="459"/>
      <c r="I815" s="459"/>
      <c r="J815" s="459"/>
      <c r="K815" s="459"/>
      <c r="L815" s="459"/>
      <c r="M815" s="459" t="s">
        <v>485</v>
      </c>
      <c r="N815" s="459"/>
      <c r="O815" s="459"/>
      <c r="P815" s="459"/>
      <c r="Q815" s="459"/>
      <c r="R815" s="459"/>
      <c r="S815" s="459"/>
      <c r="T815" s="459"/>
      <c r="U815" s="459" t="s">
        <v>641</v>
      </c>
      <c r="V815" s="459"/>
      <c r="W815" s="459"/>
      <c r="X815" s="459"/>
      <c r="Y815" s="459"/>
      <c r="Z815" s="459"/>
      <c r="AA815" s="459"/>
      <c r="AB815" s="459" t="s">
        <v>819</v>
      </c>
      <c r="AC815" s="459"/>
      <c r="AD815" s="459"/>
      <c r="AE815" s="459"/>
      <c r="AF815" s="459"/>
      <c r="AG815" s="459"/>
      <c r="AH815" s="459"/>
      <c r="AI815" s="459" t="s">
        <v>820</v>
      </c>
      <c r="AJ815" s="459"/>
      <c r="AK815" s="459"/>
      <c r="AL815" s="459"/>
      <c r="AM815" s="459"/>
      <c r="AN815" s="459"/>
      <c r="AO815" s="459"/>
      <c r="AP815" s="579" t="s">
        <v>605</v>
      </c>
      <c r="AQ815" s="579"/>
      <c r="AR815" s="579"/>
      <c r="AS815" s="579"/>
      <c r="AT815" s="579"/>
      <c r="AU815" s="579"/>
      <c r="AV815" s="579"/>
      <c r="AW815" s="579"/>
      <c r="AX815" s="579"/>
      <c r="AY815" s="579"/>
      <c r="AZ815" s="579"/>
      <c r="BA815" s="579"/>
      <c r="BB815" s="579"/>
    </row>
    <row collapsed="false" customFormat="false" customHeight="true" hidden="false" ht="12.6" outlineLevel="0" r="816">
      <c r="A816" s="458"/>
      <c r="B816" s="414"/>
      <c r="C816" s="414"/>
      <c r="D816" s="414"/>
      <c r="E816" s="414"/>
      <c r="F816" s="414"/>
      <c r="G816" s="414"/>
      <c r="H816" s="414"/>
      <c r="I816" s="414"/>
      <c r="J816" s="414"/>
      <c r="K816" s="414"/>
      <c r="L816" s="496"/>
      <c r="M816" s="459" t="s">
        <v>486</v>
      </c>
      <c r="N816" s="459"/>
      <c r="O816" s="459"/>
      <c r="P816" s="459"/>
      <c r="Q816" s="459"/>
      <c r="R816" s="459"/>
      <c r="S816" s="459"/>
      <c r="T816" s="459"/>
      <c r="U816" s="458"/>
      <c r="V816" s="414"/>
      <c r="W816" s="414"/>
      <c r="X816" s="414"/>
      <c r="Y816" s="414"/>
      <c r="Z816" s="414"/>
      <c r="AA816" s="496"/>
      <c r="AB816" s="458"/>
      <c r="AC816" s="414"/>
      <c r="AD816" s="414"/>
      <c r="AE816" s="414"/>
      <c r="AF816" s="414"/>
      <c r="AG816" s="414"/>
      <c r="AH816" s="496"/>
      <c r="AI816" s="458"/>
      <c r="AJ816" s="414"/>
      <c r="AK816" s="414"/>
      <c r="AL816" s="414"/>
      <c r="AM816" s="414"/>
      <c r="AN816" s="414"/>
      <c r="AO816" s="496"/>
      <c r="AP816" s="579" t="s">
        <v>538</v>
      </c>
      <c r="AQ816" s="579"/>
      <c r="AR816" s="579"/>
      <c r="AS816" s="579"/>
      <c r="AT816" s="579"/>
      <c r="AU816" s="579"/>
      <c r="AV816" s="579"/>
      <c r="AW816" s="579"/>
      <c r="AX816" s="579"/>
      <c r="AY816" s="579"/>
      <c r="AZ816" s="579"/>
      <c r="BA816" s="579"/>
      <c r="BB816" s="579"/>
    </row>
    <row collapsed="false" customFormat="false" customHeight="true" hidden="false" ht="12.6" outlineLevel="0" r="817">
      <c r="A817" s="458"/>
      <c r="B817" s="414"/>
      <c r="C817" s="414"/>
      <c r="D817" s="414"/>
      <c r="E817" s="414"/>
      <c r="F817" s="414"/>
      <c r="G817" s="414"/>
      <c r="H817" s="414"/>
      <c r="I817" s="414"/>
      <c r="J817" s="414"/>
      <c r="K817" s="414"/>
      <c r="L817" s="496"/>
      <c r="M817" s="458"/>
      <c r="N817" s="414"/>
      <c r="O817" s="414"/>
      <c r="P817" s="414"/>
      <c r="Q817" s="414"/>
      <c r="R817" s="414"/>
      <c r="S817" s="414"/>
      <c r="T817" s="496"/>
      <c r="U817" s="458"/>
      <c r="V817" s="414"/>
      <c r="W817" s="414"/>
      <c r="X817" s="414"/>
      <c r="Y817" s="414"/>
      <c r="Z817" s="414"/>
      <c r="AA817" s="496"/>
      <c r="AB817" s="458"/>
      <c r="AC817" s="414"/>
      <c r="AD817" s="414"/>
      <c r="AE817" s="414"/>
      <c r="AF817" s="414"/>
      <c r="AG817" s="414"/>
      <c r="AH817" s="496"/>
      <c r="AI817" s="458"/>
      <c r="AJ817" s="414"/>
      <c r="AK817" s="414"/>
      <c r="AL817" s="414"/>
      <c r="AM817" s="414"/>
      <c r="AN817" s="414"/>
      <c r="AO817" s="496"/>
      <c r="AP817" s="579" t="s">
        <v>539</v>
      </c>
      <c r="AQ817" s="579"/>
      <c r="AR817" s="579"/>
      <c r="AS817" s="579"/>
      <c r="AT817" s="579"/>
      <c r="AU817" s="579"/>
      <c r="AV817" s="579"/>
      <c r="AW817" s="579"/>
      <c r="AX817" s="579"/>
      <c r="AY817" s="579"/>
      <c r="AZ817" s="579"/>
      <c r="BA817" s="579"/>
      <c r="BB817" s="579"/>
    </row>
    <row collapsed="false" customFormat="false" customHeight="true" hidden="false" ht="12.6" outlineLevel="0" r="818">
      <c r="A818" s="428" t="s">
        <v>475</v>
      </c>
      <c r="B818" s="428"/>
      <c r="C818" s="428"/>
      <c r="D818" s="428"/>
      <c r="E818" s="428"/>
      <c r="F818" s="428"/>
      <c r="G818" s="428"/>
      <c r="H818" s="428"/>
      <c r="I818" s="428"/>
      <c r="J818" s="428"/>
      <c r="K818" s="428"/>
      <c r="L818" s="428"/>
      <c r="M818" s="465" t="s">
        <v>821</v>
      </c>
      <c r="N818" s="465"/>
      <c r="O818" s="465"/>
      <c r="P818" s="465"/>
      <c r="Q818" s="583" t="s">
        <v>822</v>
      </c>
      <c r="R818" s="583"/>
      <c r="S818" s="583"/>
      <c r="T818" s="583"/>
      <c r="U818" s="465" t="s">
        <v>823</v>
      </c>
      <c r="V818" s="465"/>
      <c r="W818" s="465"/>
      <c r="X818" s="465"/>
      <c r="Y818" s="583" t="s">
        <v>824</v>
      </c>
      <c r="Z818" s="583"/>
      <c r="AA818" s="583"/>
      <c r="AB818" s="465" t="s">
        <v>825</v>
      </c>
      <c r="AC818" s="465"/>
      <c r="AD818" s="465"/>
      <c r="AE818" s="465"/>
      <c r="AF818" s="583" t="s">
        <v>826</v>
      </c>
      <c r="AG818" s="583"/>
      <c r="AH818" s="583"/>
      <c r="AI818" s="465" t="s">
        <v>827</v>
      </c>
      <c r="AJ818" s="465"/>
      <c r="AK818" s="465"/>
      <c r="AL818" s="465"/>
      <c r="AM818" s="583" t="s">
        <v>828</v>
      </c>
      <c r="AN818" s="583"/>
      <c r="AO818" s="583"/>
      <c r="AP818" s="465" t="s">
        <v>829</v>
      </c>
      <c r="AQ818" s="465"/>
      <c r="AR818" s="465"/>
      <c r="AS818" s="465"/>
      <c r="AT818" s="465"/>
      <c r="AU818" s="465"/>
      <c r="AV818" s="465"/>
      <c r="AW818" s="583" t="s">
        <v>830</v>
      </c>
      <c r="AX818" s="583"/>
      <c r="AY818" s="583"/>
      <c r="AZ818" s="583"/>
      <c r="BA818" s="583"/>
      <c r="BB818" s="583"/>
    </row>
    <row collapsed="false" customFormat="false" customHeight="true" hidden="false" ht="12.6" outlineLevel="0" r="819">
      <c r="A819" s="610" t="s">
        <v>831</v>
      </c>
      <c r="B819" s="610"/>
      <c r="C819" s="610"/>
      <c r="D819" s="610"/>
      <c r="E819" s="610"/>
      <c r="F819" s="610"/>
      <c r="G819" s="610"/>
      <c r="H819" s="610"/>
      <c r="I819" s="610"/>
      <c r="J819" s="610"/>
      <c r="K819" s="610"/>
      <c r="L819" s="610"/>
      <c r="M819" s="611"/>
      <c r="N819" s="611"/>
      <c r="O819" s="611"/>
      <c r="P819" s="611"/>
      <c r="Q819" s="611"/>
      <c r="R819" s="611"/>
      <c r="S819" s="611"/>
      <c r="T819" s="611"/>
      <c r="U819" s="612"/>
      <c r="V819" s="612"/>
      <c r="W819" s="612"/>
      <c r="X819" s="612"/>
      <c r="Y819" s="612"/>
      <c r="Z819" s="612"/>
      <c r="AA819" s="612"/>
      <c r="AB819" s="612"/>
      <c r="AC819" s="612"/>
      <c r="AD819" s="612"/>
      <c r="AE819" s="612"/>
      <c r="AF819" s="612"/>
      <c r="AG819" s="612"/>
      <c r="AH819" s="612"/>
      <c r="AI819" s="612"/>
      <c r="AJ819" s="612"/>
      <c r="AK819" s="612"/>
      <c r="AL819" s="612"/>
      <c r="AM819" s="612"/>
      <c r="AN819" s="612"/>
      <c r="AO819" s="612"/>
      <c r="AP819" s="475"/>
      <c r="AQ819" s="475"/>
      <c r="AR819" s="475"/>
      <c r="AS819" s="475"/>
      <c r="AT819" s="475"/>
      <c r="AU819" s="475"/>
      <c r="AV819" s="475"/>
      <c r="AW819" s="475"/>
      <c r="AX819" s="475"/>
      <c r="AY819" s="475"/>
      <c r="AZ819" s="475"/>
      <c r="BA819" s="475"/>
      <c r="BB819" s="475"/>
    </row>
    <row collapsed="false" customFormat="false" customHeight="true" hidden="false" ht="12.6" outlineLevel="0" r="820">
      <c r="A820" s="548"/>
      <c r="B820" s="548"/>
      <c r="C820" s="548"/>
      <c r="D820" s="548"/>
      <c r="E820" s="548"/>
      <c r="F820" s="548"/>
      <c r="G820" s="548"/>
      <c r="H820" s="548"/>
      <c r="I820" s="548"/>
      <c r="J820" s="548"/>
      <c r="K820" s="548"/>
      <c r="L820" s="548"/>
      <c r="M820" s="475"/>
      <c r="N820" s="475"/>
      <c r="O820" s="475"/>
      <c r="P820" s="475"/>
      <c r="Q820" s="475"/>
      <c r="R820" s="475"/>
      <c r="S820" s="475"/>
      <c r="T820" s="475"/>
      <c r="U820" s="475"/>
      <c r="V820" s="475"/>
      <c r="W820" s="475"/>
      <c r="X820" s="475"/>
      <c r="Y820" s="475"/>
      <c r="Z820" s="475"/>
      <c r="AA820" s="475"/>
      <c r="AB820" s="475"/>
      <c r="AC820" s="475"/>
      <c r="AD820" s="475"/>
      <c r="AE820" s="475"/>
      <c r="AF820" s="475"/>
      <c r="AG820" s="475"/>
      <c r="AH820" s="475"/>
      <c r="AI820" s="475"/>
      <c r="AJ820" s="475"/>
      <c r="AK820" s="475"/>
      <c r="AL820" s="475"/>
      <c r="AM820" s="475"/>
      <c r="AN820" s="475"/>
      <c r="AO820" s="475"/>
      <c r="AP820" s="475"/>
      <c r="AQ820" s="475"/>
      <c r="AR820" s="475"/>
      <c r="AS820" s="475"/>
      <c r="AT820" s="475"/>
      <c r="AU820" s="475"/>
      <c r="AV820" s="475"/>
      <c r="AW820" s="475"/>
      <c r="AX820" s="475"/>
      <c r="AY820" s="475"/>
      <c r="AZ820" s="475"/>
      <c r="BA820" s="475"/>
      <c r="BB820" s="475"/>
    </row>
    <row collapsed="false" customFormat="false" customHeight="true" hidden="false" ht="12.6" outlineLevel="0" r="821">
      <c r="A821" s="548"/>
      <c r="B821" s="548"/>
      <c r="C821" s="548"/>
      <c r="D821" s="548"/>
      <c r="E821" s="548"/>
      <c r="F821" s="548"/>
      <c r="G821" s="548"/>
      <c r="H821" s="548"/>
      <c r="I821" s="548"/>
      <c r="J821" s="548"/>
      <c r="K821" s="548"/>
      <c r="L821" s="548"/>
      <c r="M821" s="475"/>
      <c r="N821" s="475"/>
      <c r="O821" s="475"/>
      <c r="P821" s="475"/>
      <c r="Q821" s="475"/>
      <c r="R821" s="475"/>
      <c r="S821" s="475"/>
      <c r="T821" s="475"/>
      <c r="U821" s="475"/>
      <c r="V821" s="475"/>
      <c r="W821" s="475"/>
      <c r="X821" s="475"/>
      <c r="Y821" s="475"/>
      <c r="Z821" s="475"/>
      <c r="AA821" s="475"/>
      <c r="AB821" s="475"/>
      <c r="AC821" s="475"/>
      <c r="AD821" s="475"/>
      <c r="AE821" s="475"/>
      <c r="AF821" s="475"/>
      <c r="AG821" s="475"/>
      <c r="AH821" s="475"/>
      <c r="AI821" s="475"/>
      <c r="AJ821" s="475"/>
      <c r="AK821" s="475"/>
      <c r="AL821" s="475"/>
      <c r="AM821" s="475"/>
      <c r="AN821" s="475"/>
      <c r="AO821" s="475"/>
      <c r="AP821" s="475"/>
      <c r="AQ821" s="475"/>
      <c r="AR821" s="475"/>
      <c r="AS821" s="475"/>
      <c r="AT821" s="475"/>
      <c r="AU821" s="475"/>
      <c r="AV821" s="475"/>
      <c r="AW821" s="475"/>
      <c r="AX821" s="475"/>
      <c r="AY821" s="475"/>
      <c r="AZ821" s="475"/>
      <c r="BA821" s="475"/>
      <c r="BB821" s="475"/>
    </row>
    <row collapsed="false" customFormat="false" customHeight="true" hidden="false" ht="12.6" outlineLevel="0" r="822">
      <c r="A822" s="613" t="s">
        <v>832</v>
      </c>
      <c r="B822" s="613"/>
      <c r="C822" s="613"/>
      <c r="D822" s="613"/>
      <c r="E822" s="613"/>
      <c r="F822" s="613"/>
      <c r="G822" s="613"/>
      <c r="H822" s="613"/>
      <c r="I822" s="613"/>
      <c r="J822" s="613"/>
      <c r="K822" s="613"/>
      <c r="L822" s="613"/>
      <c r="M822" s="475"/>
      <c r="N822" s="475"/>
      <c r="O822" s="475"/>
      <c r="P822" s="475"/>
      <c r="Q822" s="475"/>
      <c r="R822" s="475"/>
      <c r="S822" s="475"/>
      <c r="T822" s="475"/>
      <c r="U822" s="475"/>
      <c r="V822" s="475"/>
      <c r="W822" s="475"/>
      <c r="X822" s="475"/>
      <c r="Y822" s="475"/>
      <c r="Z822" s="475"/>
      <c r="AA822" s="475"/>
      <c r="AB822" s="475"/>
      <c r="AC822" s="475"/>
      <c r="AD822" s="475"/>
      <c r="AE822" s="475"/>
      <c r="AF822" s="475"/>
      <c r="AG822" s="475"/>
      <c r="AH822" s="475"/>
      <c r="AI822" s="475"/>
      <c r="AJ822" s="475"/>
      <c r="AK822" s="475"/>
      <c r="AL822" s="475"/>
      <c r="AM822" s="475"/>
      <c r="AN822" s="475"/>
      <c r="AO822" s="475"/>
      <c r="AP822" s="475"/>
      <c r="AQ822" s="475"/>
      <c r="AR822" s="475"/>
      <c r="AS822" s="475"/>
      <c r="AT822" s="475"/>
      <c r="AU822" s="475"/>
      <c r="AV822" s="475"/>
      <c r="AW822" s="475"/>
      <c r="AX822" s="475"/>
      <c r="AY822" s="475"/>
      <c r="AZ822" s="475"/>
      <c r="BA822" s="475"/>
      <c r="BB822" s="475"/>
    </row>
    <row collapsed="false" customFormat="false" customHeight="true" hidden="false" ht="12.6" outlineLevel="0" r="823">
      <c r="A823" s="614" t="s">
        <v>833</v>
      </c>
      <c r="B823" s="614"/>
      <c r="C823" s="614"/>
      <c r="D823" s="614"/>
      <c r="E823" s="614"/>
      <c r="F823" s="614"/>
      <c r="G823" s="614"/>
      <c r="H823" s="614"/>
      <c r="I823" s="614"/>
      <c r="J823" s="614"/>
      <c r="K823" s="614"/>
      <c r="L823" s="614"/>
      <c r="M823" s="475"/>
      <c r="N823" s="475"/>
      <c r="O823" s="475"/>
      <c r="P823" s="475"/>
      <c r="Q823" s="475"/>
      <c r="R823" s="475"/>
      <c r="S823" s="475"/>
      <c r="T823" s="475"/>
      <c r="U823" s="475"/>
      <c r="V823" s="475"/>
      <c r="W823" s="475"/>
      <c r="X823" s="475"/>
      <c r="Y823" s="475"/>
      <c r="Z823" s="475"/>
      <c r="AA823" s="475"/>
      <c r="AB823" s="475"/>
      <c r="AC823" s="475"/>
      <c r="AD823" s="475"/>
      <c r="AE823" s="475"/>
      <c r="AF823" s="475"/>
      <c r="AG823" s="475"/>
      <c r="AH823" s="475"/>
      <c r="AI823" s="475"/>
      <c r="AJ823" s="475"/>
      <c r="AK823" s="475"/>
      <c r="AL823" s="475"/>
      <c r="AM823" s="475"/>
      <c r="AN823" s="475"/>
      <c r="AO823" s="475"/>
      <c r="AP823" s="475"/>
      <c r="AQ823" s="475"/>
      <c r="AR823" s="475"/>
      <c r="AS823" s="475"/>
      <c r="AT823" s="475"/>
      <c r="AU823" s="475"/>
      <c r="AV823" s="475"/>
      <c r="AW823" s="475"/>
      <c r="AX823" s="475"/>
      <c r="AY823" s="475"/>
      <c r="AZ823" s="475"/>
      <c r="BA823" s="475"/>
      <c r="BB823" s="475"/>
    </row>
    <row collapsed="false" customFormat="false" customHeight="true" hidden="false" ht="12.6" outlineLevel="0" r="824">
      <c r="A824" s="614" t="s">
        <v>834</v>
      </c>
      <c r="B824" s="614"/>
      <c r="C824" s="614"/>
      <c r="D824" s="614"/>
      <c r="E824" s="614"/>
      <c r="F824" s="614"/>
      <c r="G824" s="614"/>
      <c r="H824" s="614"/>
      <c r="I824" s="614"/>
      <c r="J824" s="614"/>
      <c r="K824" s="614"/>
      <c r="L824" s="614"/>
      <c r="M824" s="475"/>
      <c r="N824" s="475"/>
      <c r="O824" s="475"/>
      <c r="P824" s="475"/>
      <c r="Q824" s="475"/>
      <c r="R824" s="475"/>
      <c r="S824" s="475"/>
      <c r="T824" s="475"/>
      <c r="U824" s="475"/>
      <c r="V824" s="475"/>
      <c r="W824" s="475"/>
      <c r="X824" s="475"/>
      <c r="Y824" s="475"/>
      <c r="Z824" s="475"/>
      <c r="AA824" s="475"/>
      <c r="AB824" s="475"/>
      <c r="AC824" s="475"/>
      <c r="AD824" s="475"/>
      <c r="AE824" s="475"/>
      <c r="AF824" s="475"/>
      <c r="AG824" s="475"/>
      <c r="AH824" s="475"/>
      <c r="AI824" s="475"/>
      <c r="AJ824" s="475"/>
      <c r="AK824" s="475"/>
      <c r="AL824" s="475"/>
      <c r="AM824" s="475"/>
      <c r="AN824" s="475"/>
      <c r="AO824" s="475"/>
      <c r="AP824" s="475"/>
      <c r="AQ824" s="475"/>
      <c r="AR824" s="475"/>
      <c r="AS824" s="475"/>
      <c r="AT824" s="475"/>
      <c r="AU824" s="475"/>
      <c r="AV824" s="475"/>
      <c r="AW824" s="475"/>
      <c r="AX824" s="475"/>
      <c r="AY824" s="475"/>
      <c r="AZ824" s="475"/>
      <c r="BA824" s="475"/>
      <c r="BB824" s="475"/>
    </row>
    <row collapsed="false" customFormat="false" customHeight="true" hidden="false" ht="12.6" outlineLevel="0" r="825">
      <c r="A825" s="615" t="s">
        <v>835</v>
      </c>
      <c r="B825" s="616"/>
      <c r="C825" s="616"/>
      <c r="D825" s="616"/>
      <c r="E825" s="616"/>
      <c r="F825" s="616"/>
      <c r="G825" s="616"/>
      <c r="H825" s="616"/>
      <c r="I825" s="616"/>
      <c r="J825" s="616"/>
      <c r="K825" s="616"/>
      <c r="L825" s="617"/>
      <c r="M825" s="475"/>
      <c r="N825" s="475"/>
      <c r="O825" s="475"/>
      <c r="P825" s="475"/>
      <c r="Q825" s="475"/>
      <c r="R825" s="475"/>
      <c r="S825" s="475"/>
      <c r="T825" s="475"/>
      <c r="U825" s="475"/>
      <c r="V825" s="475"/>
      <c r="W825" s="475"/>
      <c r="X825" s="475"/>
      <c r="Y825" s="475"/>
      <c r="Z825" s="475"/>
      <c r="AA825" s="475"/>
      <c r="AB825" s="475"/>
      <c r="AC825" s="475"/>
      <c r="AD825" s="475"/>
      <c r="AE825" s="475"/>
      <c r="AF825" s="475"/>
      <c r="AG825" s="475"/>
      <c r="AH825" s="475"/>
      <c r="AI825" s="475"/>
      <c r="AJ825" s="475"/>
      <c r="AK825" s="475"/>
      <c r="AL825" s="475"/>
      <c r="AM825" s="475"/>
      <c r="AN825" s="475"/>
      <c r="AO825" s="475"/>
      <c r="AP825" s="475"/>
      <c r="AQ825" s="475"/>
      <c r="AR825" s="475"/>
      <c r="AS825" s="475"/>
      <c r="AT825" s="475"/>
      <c r="AU825" s="475"/>
      <c r="AV825" s="475"/>
      <c r="AW825" s="475"/>
      <c r="AX825" s="475"/>
      <c r="AY825" s="475"/>
      <c r="AZ825" s="475"/>
      <c r="BA825" s="475"/>
      <c r="BB825" s="475"/>
    </row>
    <row collapsed="false" customFormat="false" customHeight="true" hidden="false" ht="12.6" outlineLevel="0" r="826">
      <c r="A826" s="615" t="s">
        <v>836</v>
      </c>
      <c r="B826" s="616"/>
      <c r="C826" s="616"/>
      <c r="D826" s="616"/>
      <c r="E826" s="616"/>
      <c r="F826" s="616"/>
      <c r="G826" s="616"/>
      <c r="H826" s="616"/>
      <c r="I826" s="616"/>
      <c r="J826" s="616"/>
      <c r="K826" s="616"/>
      <c r="L826" s="617"/>
      <c r="M826" s="475"/>
      <c r="N826" s="475"/>
      <c r="O826" s="475"/>
      <c r="P826" s="475"/>
      <c r="Q826" s="475"/>
      <c r="R826" s="475"/>
      <c r="S826" s="475"/>
      <c r="T826" s="475"/>
      <c r="U826" s="475"/>
      <c r="V826" s="475"/>
      <c r="W826" s="475"/>
      <c r="X826" s="475"/>
      <c r="Y826" s="475"/>
      <c r="Z826" s="475"/>
      <c r="AA826" s="475"/>
      <c r="AB826" s="475"/>
      <c r="AC826" s="475"/>
      <c r="AD826" s="475"/>
      <c r="AE826" s="475"/>
      <c r="AF826" s="475"/>
      <c r="AG826" s="475"/>
      <c r="AH826" s="475"/>
      <c r="AI826" s="475"/>
      <c r="AJ826" s="475"/>
      <c r="AK826" s="475"/>
      <c r="AL826" s="475"/>
      <c r="AM826" s="475"/>
      <c r="AN826" s="475"/>
      <c r="AO826" s="475"/>
      <c r="AP826" s="475"/>
      <c r="AQ826" s="475"/>
      <c r="AR826" s="475"/>
      <c r="AS826" s="475"/>
      <c r="AT826" s="475"/>
      <c r="AU826" s="475"/>
      <c r="AV826" s="475"/>
      <c r="AW826" s="475"/>
      <c r="AX826" s="475"/>
      <c r="AY826" s="475"/>
      <c r="AZ826" s="475"/>
      <c r="BA826" s="475"/>
      <c r="BB826" s="475"/>
    </row>
    <row collapsed="false" customFormat="false" customHeight="true" hidden="false" ht="12.6" outlineLevel="0" r="827">
      <c r="A827" s="615" t="s">
        <v>837</v>
      </c>
      <c r="B827" s="616"/>
      <c r="C827" s="616"/>
      <c r="D827" s="616"/>
      <c r="E827" s="616"/>
      <c r="F827" s="616"/>
      <c r="G827" s="616"/>
      <c r="H827" s="616"/>
      <c r="I827" s="616"/>
      <c r="J827" s="616"/>
      <c r="K827" s="616"/>
      <c r="L827" s="617"/>
      <c r="M827" s="475" t="n">
        <v>0</v>
      </c>
      <c r="N827" s="475"/>
      <c r="O827" s="475"/>
      <c r="P827" s="475"/>
      <c r="Q827" s="475"/>
      <c r="R827" s="475"/>
      <c r="S827" s="475"/>
      <c r="T827" s="475"/>
      <c r="U827" s="475"/>
      <c r="V827" s="475"/>
      <c r="W827" s="475"/>
      <c r="X827" s="475"/>
      <c r="Y827" s="475"/>
      <c r="Z827" s="475"/>
      <c r="AA827" s="475"/>
      <c r="AB827" s="475" t="n">
        <v>0</v>
      </c>
      <c r="AC827" s="475"/>
      <c r="AD827" s="475"/>
      <c r="AE827" s="475"/>
      <c r="AF827" s="475" t="n">
        <v>0</v>
      </c>
      <c r="AG827" s="475"/>
      <c r="AH827" s="475"/>
      <c r="AI827" s="475"/>
      <c r="AJ827" s="475"/>
      <c r="AK827" s="475"/>
      <c r="AL827" s="475"/>
      <c r="AM827" s="475"/>
      <c r="AN827" s="475"/>
      <c r="AO827" s="475"/>
      <c r="AP827" s="475"/>
      <c r="AQ827" s="475"/>
      <c r="AR827" s="475"/>
      <c r="AS827" s="475"/>
      <c r="AT827" s="475"/>
      <c r="AU827" s="475"/>
      <c r="AV827" s="475"/>
      <c r="AW827" s="475"/>
      <c r="AX827" s="475"/>
      <c r="AY827" s="475"/>
      <c r="AZ827" s="475"/>
      <c r="BA827" s="475"/>
      <c r="BB827" s="475"/>
    </row>
    <row collapsed="false" customFormat="false" customHeight="true" hidden="false" ht="12.6" outlineLevel="0" r="828">
      <c r="A828" s="615" t="s">
        <v>838</v>
      </c>
      <c r="B828" s="616"/>
      <c r="C828" s="616"/>
      <c r="D828" s="616"/>
      <c r="E828" s="616"/>
      <c r="F828" s="616"/>
      <c r="G828" s="616"/>
      <c r="H828" s="616"/>
      <c r="I828" s="616"/>
      <c r="J828" s="616"/>
      <c r="K828" s="616"/>
      <c r="L828" s="617"/>
      <c r="M828" s="475"/>
      <c r="N828" s="475"/>
      <c r="O828" s="475"/>
      <c r="P828" s="475"/>
      <c r="Q828" s="475"/>
      <c r="R828" s="475"/>
      <c r="S828" s="475"/>
      <c r="T828" s="475"/>
      <c r="U828" s="475"/>
      <c r="V828" s="475"/>
      <c r="W828" s="475"/>
      <c r="X828" s="475"/>
      <c r="Y828" s="475"/>
      <c r="Z828" s="475"/>
      <c r="AA828" s="475"/>
      <c r="AB828" s="475"/>
      <c r="AC828" s="475"/>
      <c r="AD828" s="475"/>
      <c r="AE828" s="475"/>
      <c r="AF828" s="475"/>
      <c r="AG828" s="475"/>
      <c r="AH828" s="475"/>
      <c r="AI828" s="475"/>
      <c r="AJ828" s="475"/>
      <c r="AK828" s="475"/>
      <c r="AL828" s="475"/>
      <c r="AM828" s="475"/>
      <c r="AN828" s="475"/>
      <c r="AO828" s="475"/>
      <c r="AP828" s="475"/>
      <c r="AQ828" s="475"/>
      <c r="AR828" s="475"/>
      <c r="AS828" s="475"/>
      <c r="AT828" s="475"/>
      <c r="AU828" s="475"/>
      <c r="AV828" s="475"/>
      <c r="AW828" s="475"/>
      <c r="AX828" s="475"/>
      <c r="AY828" s="475"/>
      <c r="AZ828" s="475"/>
      <c r="BA828" s="475"/>
      <c r="BB828" s="475"/>
    </row>
    <row collapsed="false" customFormat="false" customHeight="true" hidden="false" ht="12.6" outlineLevel="0" r="829">
      <c r="A829" s="614" t="s">
        <v>839</v>
      </c>
      <c r="B829" s="614"/>
      <c r="C829" s="614"/>
      <c r="D829" s="614"/>
      <c r="E829" s="614"/>
      <c r="F829" s="614"/>
      <c r="G829" s="614"/>
      <c r="H829" s="614"/>
      <c r="I829" s="614"/>
      <c r="J829" s="614"/>
      <c r="K829" s="614"/>
      <c r="L829" s="614"/>
      <c r="M829" s="475"/>
      <c r="N829" s="475"/>
      <c r="O829" s="475"/>
      <c r="P829" s="475"/>
      <c r="Q829" s="475"/>
      <c r="R829" s="475"/>
      <c r="S829" s="475"/>
      <c r="T829" s="475"/>
      <c r="U829" s="475"/>
      <c r="V829" s="475"/>
      <c r="W829" s="475"/>
      <c r="X829" s="475"/>
      <c r="Y829" s="475"/>
      <c r="Z829" s="475"/>
      <c r="AA829" s="475"/>
      <c r="AB829" s="475"/>
      <c r="AC829" s="475"/>
      <c r="AD829" s="475"/>
      <c r="AE829" s="475"/>
      <c r="AF829" s="475"/>
      <c r="AG829" s="475"/>
      <c r="AH829" s="475"/>
      <c r="AI829" s="475"/>
      <c r="AJ829" s="475"/>
      <c r="AK829" s="475"/>
      <c r="AL829" s="475"/>
      <c r="AM829" s="475"/>
      <c r="AN829" s="475"/>
      <c r="AO829" s="475"/>
      <c r="AP829" s="475"/>
      <c r="AQ829" s="475"/>
      <c r="AR829" s="475"/>
      <c r="AS829" s="475"/>
      <c r="AT829" s="475"/>
      <c r="AU829" s="475"/>
      <c r="AV829" s="475"/>
      <c r="AW829" s="475"/>
      <c r="AX829" s="475"/>
      <c r="AY829" s="475"/>
      <c r="AZ829" s="475"/>
      <c r="BA829" s="475"/>
      <c r="BB829" s="475"/>
    </row>
    <row collapsed="false" customFormat="false" customHeight="true" hidden="false" ht="12.6" outlineLevel="0" r="830">
      <c r="A830" s="614" t="s">
        <v>840</v>
      </c>
      <c r="B830" s="614"/>
      <c r="C830" s="614"/>
      <c r="D830" s="614"/>
      <c r="E830" s="614"/>
      <c r="F830" s="614"/>
      <c r="G830" s="614"/>
      <c r="H830" s="614"/>
      <c r="I830" s="614"/>
      <c r="J830" s="614"/>
      <c r="K830" s="614"/>
      <c r="L830" s="614"/>
      <c r="M830" s="475"/>
      <c r="N830" s="475"/>
      <c r="O830" s="475"/>
      <c r="P830" s="475"/>
      <c r="Q830" s="475"/>
      <c r="R830" s="475"/>
      <c r="S830" s="475"/>
      <c r="T830" s="475"/>
      <c r="U830" s="475"/>
      <c r="V830" s="475"/>
      <c r="W830" s="475"/>
      <c r="X830" s="475"/>
      <c r="Y830" s="475"/>
      <c r="Z830" s="475"/>
      <c r="AA830" s="475"/>
      <c r="AB830" s="475"/>
      <c r="AC830" s="475"/>
      <c r="AD830" s="475"/>
      <c r="AE830" s="475"/>
      <c r="AF830" s="475"/>
      <c r="AG830" s="475"/>
      <c r="AH830" s="475"/>
      <c r="AI830" s="475"/>
      <c r="AJ830" s="475"/>
      <c r="AK830" s="475"/>
      <c r="AL830" s="475"/>
      <c r="AM830" s="475"/>
      <c r="AN830" s="475"/>
      <c r="AO830" s="475"/>
      <c r="AP830" s="475"/>
      <c r="AQ830" s="475"/>
      <c r="AR830" s="475"/>
      <c r="AS830" s="475"/>
      <c r="AT830" s="475"/>
      <c r="AU830" s="475"/>
      <c r="AV830" s="475"/>
      <c r="AW830" s="475"/>
      <c r="AX830" s="475"/>
      <c r="AY830" s="475"/>
      <c r="AZ830" s="475"/>
      <c r="BA830" s="475"/>
      <c r="BB830" s="475"/>
    </row>
    <row collapsed="false" customFormat="false" customHeight="true" hidden="false" ht="12.6" outlineLevel="0" r="831">
      <c r="A831" s="614" t="s">
        <v>841</v>
      </c>
      <c r="B831" s="614"/>
      <c r="C831" s="614"/>
      <c r="D831" s="614"/>
      <c r="E831" s="614"/>
      <c r="F831" s="614"/>
      <c r="G831" s="614"/>
      <c r="H831" s="614"/>
      <c r="I831" s="614"/>
      <c r="J831" s="614"/>
      <c r="K831" s="614"/>
      <c r="L831" s="614"/>
      <c r="M831" s="475"/>
      <c r="N831" s="475"/>
      <c r="O831" s="475"/>
      <c r="P831" s="475"/>
      <c r="Q831" s="475"/>
      <c r="R831" s="475"/>
      <c r="S831" s="475"/>
      <c r="T831" s="475"/>
      <c r="U831" s="475"/>
      <c r="V831" s="475"/>
      <c r="W831" s="475"/>
      <c r="X831" s="475"/>
      <c r="Y831" s="475"/>
      <c r="Z831" s="475"/>
      <c r="AA831" s="475"/>
      <c r="AB831" s="475"/>
      <c r="AC831" s="475"/>
      <c r="AD831" s="475"/>
      <c r="AE831" s="475"/>
      <c r="AF831" s="475"/>
      <c r="AG831" s="475"/>
      <c r="AH831" s="475"/>
      <c r="AI831" s="475"/>
      <c r="AJ831" s="475"/>
      <c r="AK831" s="475"/>
      <c r="AL831" s="475"/>
      <c r="AM831" s="475"/>
      <c r="AN831" s="475"/>
      <c r="AO831" s="475"/>
      <c r="AP831" s="475"/>
      <c r="AQ831" s="475"/>
      <c r="AR831" s="475"/>
      <c r="AS831" s="475"/>
      <c r="AT831" s="475"/>
      <c r="AU831" s="475"/>
      <c r="AV831" s="475"/>
      <c r="AW831" s="475"/>
      <c r="AX831" s="475"/>
      <c r="AY831" s="475"/>
      <c r="AZ831" s="475"/>
      <c r="BA831" s="475"/>
      <c r="BB831" s="475"/>
    </row>
    <row collapsed="false" customFormat="false" customHeight="true" hidden="false" ht="12.6" outlineLevel="0" r="832">
      <c r="A832" s="614" t="s">
        <v>842</v>
      </c>
      <c r="B832" s="614"/>
      <c r="C832" s="614"/>
      <c r="D832" s="614"/>
      <c r="E832" s="614"/>
      <c r="F832" s="614"/>
      <c r="G832" s="614"/>
      <c r="H832" s="614"/>
      <c r="I832" s="614"/>
      <c r="J832" s="614"/>
      <c r="K832" s="614"/>
      <c r="L832" s="614"/>
      <c r="M832" s="475"/>
      <c r="N832" s="475"/>
      <c r="O832" s="475"/>
      <c r="P832" s="475"/>
      <c r="Q832" s="475"/>
      <c r="R832" s="475"/>
      <c r="S832" s="475"/>
      <c r="T832" s="475"/>
      <c r="U832" s="475"/>
      <c r="V832" s="475"/>
      <c r="W832" s="475"/>
      <c r="X832" s="475"/>
      <c r="Y832" s="475"/>
      <c r="Z832" s="475"/>
      <c r="AA832" s="475"/>
      <c r="AB832" s="475"/>
      <c r="AC832" s="475"/>
      <c r="AD832" s="475"/>
      <c r="AE832" s="475"/>
      <c r="AF832" s="475"/>
      <c r="AG832" s="475"/>
      <c r="AH832" s="475"/>
      <c r="AI832" s="475"/>
      <c r="AJ832" s="475"/>
      <c r="AK832" s="475"/>
      <c r="AL832" s="475"/>
      <c r="AM832" s="475"/>
      <c r="AN832" s="475"/>
      <c r="AO832" s="475"/>
      <c r="AP832" s="475"/>
      <c r="AQ832" s="475"/>
      <c r="AR832" s="475"/>
      <c r="AS832" s="475"/>
      <c r="AT832" s="475"/>
      <c r="AU832" s="475"/>
      <c r="AV832" s="475"/>
      <c r="AW832" s="475"/>
      <c r="AX832" s="475"/>
      <c r="AY832" s="475"/>
      <c r="AZ832" s="475"/>
      <c r="BA832" s="475"/>
      <c r="BB832" s="475"/>
    </row>
    <row collapsed="false" customFormat="false" customHeight="true" hidden="false" ht="12.6" outlineLevel="0" r="833">
      <c r="A833" s="618" t="s">
        <v>843</v>
      </c>
      <c r="B833" s="618"/>
      <c r="C833" s="618"/>
      <c r="D833" s="618"/>
      <c r="E833" s="618"/>
      <c r="F833" s="618"/>
      <c r="G833" s="618"/>
      <c r="H833" s="618"/>
      <c r="I833" s="618"/>
      <c r="J833" s="618"/>
      <c r="K833" s="618"/>
      <c r="L833" s="618"/>
      <c r="M833" s="619"/>
      <c r="N833" s="619"/>
      <c r="O833" s="619"/>
      <c r="P833" s="619"/>
      <c r="Q833" s="619"/>
      <c r="R833" s="619"/>
      <c r="S833" s="619"/>
      <c r="T833" s="619"/>
      <c r="U833" s="619"/>
      <c r="V833" s="619"/>
      <c r="W833" s="619"/>
      <c r="X833" s="619"/>
      <c r="Y833" s="619"/>
      <c r="Z833" s="619"/>
      <c r="AA833" s="619"/>
      <c r="AB833" s="475"/>
      <c r="AC833" s="475"/>
      <c r="AD833" s="475"/>
      <c r="AE833" s="475"/>
      <c r="AF833" s="475"/>
      <c r="AG833" s="475"/>
      <c r="AH833" s="475"/>
      <c r="AI833" s="619"/>
      <c r="AJ833" s="619"/>
      <c r="AK833" s="619"/>
      <c r="AL833" s="619"/>
      <c r="AM833" s="619"/>
      <c r="AN833" s="619"/>
      <c r="AO833" s="619"/>
      <c r="AP833" s="475"/>
      <c r="AQ833" s="475"/>
      <c r="AR833" s="475"/>
      <c r="AS833" s="475"/>
      <c r="AT833" s="475"/>
      <c r="AU833" s="475"/>
      <c r="AV833" s="475"/>
      <c r="AW833" s="475"/>
      <c r="AX833" s="475"/>
      <c r="AY833" s="475"/>
      <c r="AZ833" s="475"/>
      <c r="BA833" s="475"/>
      <c r="BB833" s="475"/>
    </row>
    <row collapsed="false" customFormat="false" customHeight="true" hidden="false" ht="12.6" outlineLevel="0" r="834">
      <c r="A834" s="614" t="s">
        <v>844</v>
      </c>
      <c r="B834" s="614"/>
      <c r="C834" s="614"/>
      <c r="D834" s="614"/>
      <c r="E834" s="614"/>
      <c r="F834" s="614"/>
      <c r="G834" s="614"/>
      <c r="H834" s="614"/>
      <c r="I834" s="614"/>
      <c r="J834" s="614"/>
      <c r="K834" s="614"/>
      <c r="L834" s="614"/>
      <c r="M834" s="475"/>
      <c r="N834" s="475"/>
      <c r="O834" s="475"/>
      <c r="P834" s="475"/>
      <c r="Q834" s="475"/>
      <c r="R834" s="475"/>
      <c r="S834" s="475"/>
      <c r="T834" s="475"/>
      <c r="U834" s="475"/>
      <c r="V834" s="475"/>
      <c r="W834" s="475"/>
      <c r="X834" s="475"/>
      <c r="Y834" s="475"/>
      <c r="Z834" s="475"/>
      <c r="AA834" s="475"/>
      <c r="AB834" s="475"/>
      <c r="AC834" s="475"/>
      <c r="AD834" s="475"/>
      <c r="AE834" s="475"/>
      <c r="AF834" s="475"/>
      <c r="AG834" s="475"/>
      <c r="AH834" s="475"/>
      <c r="AI834" s="475"/>
      <c r="AJ834" s="475"/>
      <c r="AK834" s="475"/>
      <c r="AL834" s="475"/>
      <c r="AM834" s="475"/>
      <c r="AN834" s="475"/>
      <c r="AO834" s="475"/>
      <c r="AP834" s="475"/>
      <c r="AQ834" s="475"/>
      <c r="AR834" s="475"/>
      <c r="AS834" s="475"/>
      <c r="AT834" s="475"/>
      <c r="AU834" s="475"/>
      <c r="AV834" s="475"/>
      <c r="AW834" s="475"/>
      <c r="AX834" s="475"/>
      <c r="AY834" s="475"/>
      <c r="AZ834" s="475"/>
      <c r="BA834" s="475"/>
      <c r="BB834" s="475"/>
    </row>
    <row collapsed="false" customFormat="false" customHeight="true" hidden="false" ht="12.6" outlineLevel="0" r="835">
      <c r="A835" s="425" t="s">
        <v>845</v>
      </c>
    </row>
    <row collapsed="false" customFormat="false" customHeight="true" hidden="false" ht="12.6" outlineLevel="0" r="836">
      <c r="A836" s="620"/>
      <c r="B836" s="620"/>
      <c r="C836" s="620"/>
      <c r="D836" s="620"/>
      <c r="E836" s="620"/>
      <c r="F836" s="620"/>
      <c r="G836" s="620"/>
      <c r="H836" s="620"/>
      <c r="I836" s="620"/>
      <c r="J836" s="620"/>
      <c r="K836" s="620"/>
      <c r="L836" s="620"/>
      <c r="M836" s="620"/>
      <c r="N836" s="620"/>
      <c r="O836" s="620"/>
      <c r="P836" s="620"/>
      <c r="Q836" s="620"/>
      <c r="R836" s="620"/>
      <c r="S836" s="620"/>
      <c r="T836" s="620"/>
      <c r="U836" s="620"/>
      <c r="V836" s="620"/>
      <c r="W836" s="620"/>
      <c r="X836" s="620"/>
      <c r="Y836" s="620"/>
      <c r="Z836" s="620"/>
      <c r="AA836" s="620"/>
      <c r="AB836" s="620"/>
      <c r="AC836" s="620"/>
      <c r="AD836" s="620"/>
      <c r="AE836" s="620"/>
      <c r="AF836" s="620"/>
      <c r="AG836" s="620"/>
      <c r="AH836" s="620"/>
      <c r="AI836" s="620"/>
      <c r="AJ836" s="620"/>
      <c r="AK836" s="620"/>
      <c r="AL836" s="620"/>
      <c r="AM836" s="620"/>
      <c r="AN836" s="620"/>
      <c r="AO836" s="620"/>
      <c r="AP836" s="620"/>
      <c r="AQ836" s="620"/>
      <c r="AR836" s="620"/>
      <c r="AS836" s="620"/>
      <c r="AT836" s="620"/>
      <c r="AU836" s="620"/>
      <c r="AV836" s="620"/>
      <c r="AW836" s="620"/>
      <c r="AX836" s="620"/>
      <c r="AY836" s="620"/>
      <c r="AZ836" s="620"/>
      <c r="BA836" s="620"/>
      <c r="BB836" s="620"/>
    </row>
    <row collapsed="false" customFormat="false" customHeight="true" hidden="false" ht="12.6" outlineLevel="0" r="837">
      <c r="A837" s="620"/>
      <c r="B837" s="620"/>
      <c r="C837" s="620"/>
      <c r="D837" s="620"/>
      <c r="E837" s="620"/>
      <c r="F837" s="620"/>
      <c r="G837" s="620"/>
      <c r="H837" s="620"/>
      <c r="I837" s="620"/>
      <c r="J837" s="620"/>
      <c r="K837" s="620"/>
      <c r="L837" s="620"/>
      <c r="M837" s="620"/>
      <c r="N837" s="620"/>
      <c r="O837" s="620"/>
      <c r="P837" s="620"/>
      <c r="Q837" s="620"/>
      <c r="R837" s="620"/>
      <c r="S837" s="620"/>
      <c r="T837" s="620"/>
      <c r="U837" s="620"/>
      <c r="V837" s="620"/>
      <c r="W837" s="620"/>
      <c r="X837" s="620"/>
      <c r="Y837" s="620"/>
      <c r="Z837" s="620"/>
      <c r="AA837" s="620"/>
      <c r="AB837" s="620"/>
      <c r="AC837" s="620"/>
      <c r="AD837" s="620"/>
      <c r="AE837" s="620"/>
      <c r="AF837" s="620"/>
      <c r="AG837" s="620"/>
      <c r="AH837" s="620"/>
      <c r="AI837" s="620"/>
      <c r="AJ837" s="620"/>
      <c r="AK837" s="620"/>
      <c r="AL837" s="620"/>
      <c r="AM837" s="620"/>
      <c r="AN837" s="620"/>
      <c r="AO837" s="620"/>
      <c r="AP837" s="620"/>
      <c r="AQ837" s="620"/>
      <c r="AR837" s="620"/>
      <c r="AS837" s="620"/>
      <c r="AT837" s="620"/>
      <c r="AU837" s="620"/>
      <c r="AV837" s="620"/>
      <c r="AW837" s="620"/>
      <c r="AX837" s="620"/>
      <c r="AY837" s="620"/>
      <c r="AZ837" s="620"/>
      <c r="BA837" s="620"/>
      <c r="BB837" s="620"/>
    </row>
    <row collapsed="false" customFormat="false" customHeight="true" hidden="false" ht="12.6" outlineLevel="0" r="838">
      <c r="A838" s="620"/>
      <c r="B838" s="620"/>
      <c r="C838" s="620"/>
      <c r="D838" s="620"/>
      <c r="E838" s="620"/>
      <c r="F838" s="620"/>
      <c r="G838" s="620"/>
      <c r="H838" s="620"/>
      <c r="I838" s="620"/>
      <c r="J838" s="620"/>
      <c r="K838" s="620"/>
      <c r="L838" s="620"/>
      <c r="M838" s="620"/>
      <c r="N838" s="620"/>
      <c r="O838" s="620"/>
      <c r="P838" s="620"/>
      <c r="Q838" s="620"/>
      <c r="R838" s="620"/>
      <c r="S838" s="620"/>
      <c r="T838" s="620"/>
      <c r="U838" s="620"/>
      <c r="V838" s="620"/>
      <c r="W838" s="620"/>
      <c r="X838" s="620"/>
      <c r="Y838" s="620"/>
      <c r="Z838" s="620"/>
      <c r="AA838" s="620"/>
      <c r="AB838" s="620"/>
      <c r="AC838" s="620"/>
      <c r="AD838" s="620"/>
      <c r="AE838" s="620"/>
      <c r="AF838" s="620"/>
      <c r="AG838" s="620"/>
      <c r="AH838" s="620"/>
      <c r="AI838" s="620"/>
      <c r="AJ838" s="620"/>
      <c r="AK838" s="620"/>
      <c r="AL838" s="620"/>
      <c r="AM838" s="620"/>
      <c r="AN838" s="620"/>
      <c r="AO838" s="620"/>
      <c r="AP838" s="620"/>
      <c r="AQ838" s="620"/>
      <c r="AR838" s="620"/>
      <c r="AS838" s="620"/>
      <c r="AT838" s="620"/>
      <c r="AU838" s="620"/>
      <c r="AV838" s="620"/>
      <c r="AW838" s="620"/>
      <c r="AX838" s="620"/>
      <c r="AY838" s="620"/>
      <c r="AZ838" s="620"/>
      <c r="BA838" s="620"/>
      <c r="BB838" s="620"/>
    </row>
    <row collapsed="false" customFormat="false" customHeight="true" hidden="false" ht="12.6" outlineLevel="0" r="839">
      <c r="A839" s="620"/>
      <c r="B839" s="620"/>
      <c r="C839" s="620"/>
      <c r="D839" s="620"/>
      <c r="E839" s="620"/>
      <c r="F839" s="620"/>
      <c r="G839" s="620"/>
      <c r="H839" s="620"/>
      <c r="I839" s="620"/>
      <c r="J839" s="620"/>
      <c r="K839" s="620"/>
      <c r="L839" s="620"/>
      <c r="M839" s="620"/>
      <c r="N839" s="620"/>
      <c r="O839" s="620"/>
      <c r="P839" s="620"/>
      <c r="Q839" s="620"/>
      <c r="R839" s="620"/>
      <c r="S839" s="620"/>
      <c r="T839" s="620"/>
      <c r="U839" s="620"/>
      <c r="V839" s="620"/>
      <c r="W839" s="620"/>
      <c r="X839" s="620"/>
      <c r="Y839" s="620"/>
      <c r="Z839" s="620"/>
      <c r="AA839" s="620"/>
      <c r="AB839" s="620"/>
      <c r="AC839" s="620"/>
      <c r="AD839" s="620"/>
      <c r="AE839" s="620"/>
      <c r="AF839" s="620"/>
      <c r="AG839" s="620"/>
      <c r="AH839" s="620"/>
      <c r="AI839" s="620"/>
      <c r="AJ839" s="620"/>
      <c r="AK839" s="620"/>
      <c r="AL839" s="620"/>
      <c r="AM839" s="620"/>
      <c r="AN839" s="620"/>
      <c r="AO839" s="620"/>
      <c r="AP839" s="620"/>
      <c r="AQ839" s="620"/>
      <c r="AR839" s="620"/>
      <c r="AS839" s="620"/>
      <c r="AT839" s="620"/>
      <c r="AU839" s="620"/>
      <c r="AV839" s="620"/>
      <c r="AW839" s="620"/>
      <c r="AX839" s="620"/>
      <c r="AY839" s="620"/>
      <c r="AZ839" s="620"/>
      <c r="BA839" s="620"/>
      <c r="BB839" s="620"/>
    </row>
    <row collapsed="false" customFormat="false" customHeight="true" hidden="false" ht="12.6" outlineLevel="0" r="840">
      <c r="A840" s="620"/>
      <c r="B840" s="620"/>
      <c r="C840" s="620"/>
      <c r="D840" s="620"/>
      <c r="E840" s="620"/>
      <c r="F840" s="620"/>
      <c r="G840" s="620"/>
      <c r="H840" s="620"/>
      <c r="I840" s="620"/>
      <c r="J840" s="620"/>
      <c r="K840" s="620"/>
      <c r="L840" s="620"/>
      <c r="M840" s="620"/>
      <c r="N840" s="620"/>
      <c r="O840" s="620"/>
      <c r="P840" s="620"/>
      <c r="Q840" s="620"/>
      <c r="R840" s="620"/>
      <c r="S840" s="620"/>
      <c r="T840" s="620"/>
      <c r="U840" s="620"/>
      <c r="V840" s="620"/>
      <c r="W840" s="620"/>
      <c r="X840" s="620"/>
      <c r="Y840" s="620"/>
      <c r="Z840" s="620"/>
      <c r="AA840" s="620"/>
      <c r="AB840" s="620"/>
      <c r="AC840" s="620"/>
      <c r="AD840" s="620"/>
      <c r="AE840" s="620"/>
      <c r="AF840" s="620"/>
      <c r="AG840" s="620"/>
      <c r="AH840" s="620"/>
      <c r="AI840" s="620"/>
      <c r="AJ840" s="620"/>
      <c r="AK840" s="620"/>
      <c r="AL840" s="620"/>
      <c r="AM840" s="620"/>
      <c r="AN840" s="620"/>
      <c r="AO840" s="620"/>
      <c r="AP840" s="620"/>
      <c r="AQ840" s="620"/>
      <c r="AR840" s="620"/>
      <c r="AS840" s="620"/>
      <c r="AT840" s="620"/>
      <c r="AU840" s="620"/>
      <c r="AV840" s="620"/>
      <c r="AW840" s="620"/>
      <c r="AX840" s="620"/>
      <c r="AY840" s="620"/>
      <c r="AZ840" s="620"/>
      <c r="BA840" s="620"/>
      <c r="BB840" s="620"/>
    </row>
    <row collapsed="false" customFormat="false" customHeight="true" hidden="false" ht="12.6" outlineLevel="0" r="841">
      <c r="A841" s="620"/>
      <c r="B841" s="620"/>
      <c r="C841" s="620"/>
      <c r="D841" s="620"/>
      <c r="E841" s="620"/>
      <c r="F841" s="620"/>
      <c r="G841" s="620"/>
      <c r="H841" s="620"/>
      <c r="I841" s="620"/>
      <c r="J841" s="620"/>
      <c r="K841" s="620"/>
      <c r="L841" s="620"/>
      <c r="M841" s="620"/>
      <c r="N841" s="620"/>
      <c r="O841" s="620"/>
      <c r="P841" s="620"/>
      <c r="Q841" s="620"/>
      <c r="R841" s="620"/>
      <c r="S841" s="620"/>
      <c r="T841" s="620"/>
      <c r="U841" s="620"/>
      <c r="V841" s="620"/>
      <c r="W841" s="620"/>
      <c r="X841" s="620"/>
      <c r="Y841" s="620"/>
      <c r="Z841" s="620"/>
      <c r="AA841" s="620"/>
      <c r="AB841" s="620"/>
      <c r="AC841" s="620"/>
      <c r="AD841" s="620"/>
      <c r="AE841" s="620"/>
      <c r="AF841" s="620"/>
      <c r="AG841" s="620"/>
      <c r="AH841" s="620"/>
      <c r="AI841" s="620"/>
      <c r="AJ841" s="620"/>
      <c r="AK841" s="620"/>
      <c r="AL841" s="620"/>
      <c r="AM841" s="620"/>
      <c r="AN841" s="620"/>
      <c r="AO841" s="620"/>
      <c r="AP841" s="620"/>
      <c r="AQ841" s="620"/>
      <c r="AR841" s="620"/>
      <c r="AS841" s="620"/>
      <c r="AT841" s="620"/>
      <c r="AU841" s="620"/>
      <c r="AV841" s="620"/>
      <c r="AW841" s="620"/>
      <c r="AX841" s="620"/>
      <c r="AY841" s="620"/>
      <c r="AZ841" s="620"/>
      <c r="BA841" s="620"/>
      <c r="BB841" s="620"/>
    </row>
    <row collapsed="false" customFormat="false" customHeight="true" hidden="false" ht="12.6" outlineLevel="0" r="842">
      <c r="A842" s="620"/>
      <c r="B842" s="620"/>
      <c r="C842" s="620"/>
      <c r="D842" s="620"/>
      <c r="E842" s="620"/>
      <c r="F842" s="620"/>
      <c r="G842" s="620"/>
      <c r="H842" s="620"/>
      <c r="I842" s="620"/>
      <c r="J842" s="620"/>
      <c r="K842" s="620"/>
      <c r="L842" s="620"/>
      <c r="M842" s="620"/>
      <c r="N842" s="620"/>
      <c r="O842" s="620"/>
      <c r="P842" s="620"/>
      <c r="Q842" s="620"/>
      <c r="R842" s="620"/>
      <c r="S842" s="620"/>
      <c r="T842" s="620"/>
      <c r="U842" s="620"/>
      <c r="V842" s="620"/>
      <c r="W842" s="620"/>
      <c r="X842" s="620"/>
      <c r="Y842" s="620"/>
      <c r="Z842" s="620"/>
      <c r="AA842" s="620"/>
      <c r="AB842" s="620"/>
      <c r="AC842" s="620"/>
      <c r="AD842" s="620"/>
      <c r="AE842" s="620"/>
      <c r="AF842" s="620"/>
      <c r="AG842" s="620"/>
      <c r="AH842" s="620"/>
      <c r="AI842" s="620"/>
      <c r="AJ842" s="620"/>
      <c r="AK842" s="620"/>
      <c r="AL842" s="620"/>
      <c r="AM842" s="620"/>
      <c r="AN842" s="620"/>
      <c r="AO842" s="620"/>
      <c r="AP842" s="620"/>
      <c r="AQ842" s="620"/>
      <c r="AR842" s="620"/>
      <c r="AS842" s="620"/>
      <c r="AT842" s="620"/>
      <c r="AU842" s="620"/>
      <c r="AV842" s="620"/>
      <c r="AW842" s="620"/>
      <c r="AX842" s="620"/>
      <c r="AY842" s="620"/>
      <c r="AZ842" s="620"/>
      <c r="BA842" s="620"/>
      <c r="BB842" s="620"/>
    </row>
    <row collapsed="false" customFormat="false" customHeight="true" hidden="false" ht="12.6" outlineLevel="0" r="843">
      <c r="A843" s="425" t="s">
        <v>846</v>
      </c>
    </row>
    <row collapsed="false" customFormat="false" customHeight="true" hidden="false" ht="12.6" outlineLevel="0" r="844">
      <c r="A844" s="556"/>
      <c r="B844" s="557"/>
      <c r="C844" s="557"/>
      <c r="D844" s="557"/>
      <c r="E844" s="557"/>
      <c r="F844" s="557"/>
      <c r="G844" s="557"/>
      <c r="H844" s="557"/>
      <c r="I844" s="557"/>
      <c r="J844" s="557"/>
      <c r="K844" s="557"/>
      <c r="L844" s="557"/>
      <c r="M844" s="557"/>
      <c r="N844" s="557"/>
      <c r="O844" s="557"/>
      <c r="P844" s="557"/>
      <c r="Q844" s="557"/>
      <c r="R844" s="557"/>
      <c r="S844" s="558"/>
      <c r="T844" s="556"/>
      <c r="U844" s="557"/>
      <c r="V844" s="557"/>
      <c r="W844" s="557"/>
      <c r="X844" s="557"/>
      <c r="Y844" s="557"/>
      <c r="Z844" s="557"/>
      <c r="AA844" s="557"/>
      <c r="AB844" s="557"/>
      <c r="AC844" s="557"/>
      <c r="AD844" s="557"/>
      <c r="AE844" s="557"/>
      <c r="AF844" s="558"/>
      <c r="AG844" s="427" t="s">
        <v>741</v>
      </c>
      <c r="AH844" s="427"/>
      <c r="AI844" s="427"/>
      <c r="AJ844" s="427"/>
      <c r="AK844" s="427"/>
      <c r="AL844" s="427"/>
      <c r="AM844" s="427"/>
      <c r="AN844" s="427"/>
      <c r="AO844" s="427"/>
      <c r="AP844" s="427"/>
      <c r="AQ844" s="427"/>
      <c r="AR844" s="427"/>
      <c r="AS844" s="427"/>
      <c r="AT844" s="427"/>
      <c r="AU844" s="427"/>
      <c r="AV844" s="427"/>
      <c r="AW844" s="427"/>
      <c r="AX844" s="427"/>
      <c r="AY844" s="427"/>
      <c r="AZ844" s="427"/>
      <c r="BA844" s="427"/>
      <c r="BB844" s="427"/>
    </row>
    <row collapsed="false" customFormat="false" customHeight="true" hidden="false" ht="12.6" outlineLevel="0" r="845">
      <c r="A845" s="459" t="s">
        <v>434</v>
      </c>
      <c r="B845" s="459"/>
      <c r="C845" s="459"/>
      <c r="D845" s="459"/>
      <c r="E845" s="459"/>
      <c r="F845" s="459"/>
      <c r="G845" s="459"/>
      <c r="H845" s="459"/>
      <c r="I845" s="459"/>
      <c r="J845" s="459"/>
      <c r="K845" s="459"/>
      <c r="L845" s="459"/>
      <c r="M845" s="459"/>
      <c r="N845" s="459"/>
      <c r="O845" s="459"/>
      <c r="P845" s="459"/>
      <c r="Q845" s="459"/>
      <c r="R845" s="459"/>
      <c r="S845" s="459"/>
      <c r="T845" s="459" t="s">
        <v>435</v>
      </c>
      <c r="U845" s="459"/>
      <c r="V845" s="459"/>
      <c r="W845" s="459"/>
      <c r="X845" s="459"/>
      <c r="Y845" s="459"/>
      <c r="Z845" s="459"/>
      <c r="AA845" s="459"/>
      <c r="AB845" s="459"/>
      <c r="AC845" s="459"/>
      <c r="AD845" s="459"/>
      <c r="AE845" s="459"/>
      <c r="AF845" s="459"/>
      <c r="AG845" s="459" t="s">
        <v>742</v>
      </c>
      <c r="AH845" s="459"/>
      <c r="AI845" s="459"/>
      <c r="AJ845" s="459"/>
      <c r="AK845" s="459"/>
      <c r="AL845" s="459"/>
      <c r="AM845" s="459"/>
      <c r="AN845" s="459"/>
      <c r="AO845" s="459"/>
      <c r="AP845" s="459"/>
      <c r="AQ845" s="459"/>
      <c r="AR845" s="459"/>
      <c r="AS845" s="459"/>
      <c r="AT845" s="459"/>
      <c r="AU845" s="459"/>
      <c r="AV845" s="459"/>
      <c r="AW845" s="459"/>
      <c r="AX845" s="459"/>
      <c r="AY845" s="459"/>
      <c r="AZ845" s="459"/>
      <c r="BA845" s="459"/>
      <c r="BB845" s="459"/>
    </row>
    <row collapsed="false" customFormat="false" customHeight="true" hidden="false" ht="12.6" outlineLevel="0" r="846">
      <c r="A846" s="580"/>
      <c r="B846" s="581"/>
      <c r="C846" s="581"/>
      <c r="D846" s="581"/>
      <c r="E846" s="581"/>
      <c r="F846" s="581"/>
      <c r="G846" s="581"/>
      <c r="H846" s="581"/>
      <c r="I846" s="581"/>
      <c r="J846" s="581"/>
      <c r="K846" s="581"/>
      <c r="L846" s="581"/>
      <c r="M846" s="581"/>
      <c r="N846" s="581"/>
      <c r="O846" s="581"/>
      <c r="P846" s="581"/>
      <c r="Q846" s="581"/>
      <c r="R846" s="581"/>
      <c r="S846" s="582"/>
      <c r="T846" s="580"/>
      <c r="U846" s="581"/>
      <c r="V846" s="581"/>
      <c r="W846" s="581"/>
      <c r="X846" s="581"/>
      <c r="Y846" s="581"/>
      <c r="Z846" s="581"/>
      <c r="AA846" s="581"/>
      <c r="AB846" s="581"/>
      <c r="AC846" s="581"/>
      <c r="AD846" s="581"/>
      <c r="AE846" s="581"/>
      <c r="AF846" s="582"/>
      <c r="AG846" s="428" t="s">
        <v>500</v>
      </c>
      <c r="AH846" s="428"/>
      <c r="AI846" s="428"/>
      <c r="AJ846" s="428"/>
      <c r="AK846" s="428"/>
      <c r="AL846" s="428"/>
      <c r="AM846" s="428"/>
      <c r="AN846" s="428"/>
      <c r="AO846" s="428"/>
      <c r="AP846" s="428"/>
      <c r="AQ846" s="428"/>
      <c r="AR846" s="428"/>
      <c r="AS846" s="428"/>
      <c r="AT846" s="428"/>
      <c r="AU846" s="428"/>
      <c r="AV846" s="428"/>
      <c r="AW846" s="428"/>
      <c r="AX846" s="428"/>
      <c r="AY846" s="428"/>
      <c r="AZ846" s="428"/>
      <c r="BA846" s="428"/>
      <c r="BB846" s="428"/>
    </row>
    <row collapsed="false" customFormat="false" customHeight="true" hidden="false" ht="12.6" outlineLevel="0" r="847">
      <c r="A847" s="621" t="s">
        <v>847</v>
      </c>
      <c r="B847" s="621"/>
      <c r="C847" s="621"/>
      <c r="D847" s="621"/>
      <c r="E847" s="621"/>
      <c r="F847" s="621"/>
      <c r="G847" s="621"/>
      <c r="H847" s="621"/>
      <c r="I847" s="621"/>
      <c r="J847" s="621"/>
      <c r="K847" s="621"/>
      <c r="L847" s="621"/>
      <c r="M847" s="621"/>
      <c r="N847" s="621"/>
      <c r="O847" s="621"/>
      <c r="P847" s="621"/>
      <c r="Q847" s="621"/>
      <c r="R847" s="621"/>
      <c r="S847" s="621"/>
      <c r="T847" s="521" t="n">
        <v>9</v>
      </c>
      <c r="U847" s="521"/>
      <c r="V847" s="521"/>
      <c r="W847" s="521"/>
      <c r="X847" s="521"/>
      <c r="Y847" s="521"/>
      <c r="Z847" s="521"/>
      <c r="AA847" s="521"/>
      <c r="AB847" s="521"/>
      <c r="AC847" s="521"/>
      <c r="AD847" s="521"/>
      <c r="AE847" s="521"/>
      <c r="AF847" s="521"/>
      <c r="AG847" s="622" t="n">
        <v>9</v>
      </c>
      <c r="AH847" s="622"/>
      <c r="AI847" s="622"/>
      <c r="AJ847" s="622"/>
      <c r="AK847" s="622"/>
      <c r="AL847" s="622"/>
      <c r="AM847" s="622"/>
      <c r="AN847" s="622"/>
      <c r="AO847" s="622"/>
      <c r="AP847" s="622"/>
      <c r="AQ847" s="622"/>
      <c r="AR847" s="622"/>
      <c r="AS847" s="622"/>
      <c r="AT847" s="622"/>
      <c r="AU847" s="622"/>
      <c r="AV847" s="622"/>
      <c r="AW847" s="622"/>
      <c r="AX847" s="622"/>
      <c r="AY847" s="622"/>
      <c r="AZ847" s="622"/>
      <c r="BA847" s="622"/>
      <c r="BB847" s="622"/>
    </row>
    <row collapsed="false" customFormat="false" customHeight="true" hidden="false" ht="12.6" outlineLevel="0" r="848">
      <c r="A848" s="435" t="s">
        <v>848</v>
      </c>
      <c r="B848" s="436"/>
      <c r="C848" s="436"/>
      <c r="D848" s="436"/>
      <c r="E848" s="436"/>
      <c r="F848" s="436"/>
      <c r="G848" s="436"/>
      <c r="H848" s="436"/>
      <c r="I848" s="436"/>
      <c r="J848" s="436"/>
      <c r="K848" s="436"/>
      <c r="L848" s="436"/>
      <c r="M848" s="436"/>
      <c r="N848" s="436"/>
      <c r="O848" s="436"/>
      <c r="P848" s="436"/>
      <c r="Q848" s="436"/>
      <c r="R848" s="436"/>
      <c r="S848" s="437"/>
      <c r="T848" s="433" t="n">
        <v>9</v>
      </c>
      <c r="U848" s="433"/>
      <c r="V848" s="433"/>
      <c r="W848" s="433"/>
      <c r="X848" s="433"/>
      <c r="Y848" s="433"/>
      <c r="Z848" s="433"/>
      <c r="AA848" s="433"/>
      <c r="AB848" s="433"/>
      <c r="AC848" s="433"/>
      <c r="AD848" s="433"/>
      <c r="AE848" s="433"/>
      <c r="AF848" s="433"/>
      <c r="AG848" s="433" t="n">
        <v>9</v>
      </c>
      <c r="AH848" s="433"/>
      <c r="AI848" s="433"/>
      <c r="AJ848" s="433"/>
      <c r="AK848" s="433"/>
      <c r="AL848" s="433"/>
      <c r="AM848" s="433"/>
      <c r="AN848" s="433"/>
      <c r="AO848" s="433"/>
      <c r="AP848" s="433"/>
      <c r="AQ848" s="433"/>
      <c r="AR848" s="433"/>
      <c r="AS848" s="433"/>
      <c r="AT848" s="433"/>
      <c r="AU848" s="433"/>
      <c r="AV848" s="433"/>
      <c r="AW848" s="433"/>
      <c r="AX848" s="433"/>
      <c r="AY848" s="433"/>
      <c r="AZ848" s="433"/>
      <c r="BA848" s="433"/>
      <c r="BB848" s="433"/>
    </row>
    <row collapsed="false" customFormat="false" customHeight="true" hidden="false" ht="12.6" outlineLevel="0" r="849">
      <c r="A849" s="438" t="s">
        <v>849</v>
      </c>
      <c r="B849" s="439"/>
      <c r="C849" s="439"/>
      <c r="D849" s="439"/>
      <c r="E849" s="439"/>
      <c r="F849" s="439"/>
      <c r="G849" s="439"/>
      <c r="H849" s="439"/>
      <c r="I849" s="439"/>
      <c r="J849" s="439"/>
      <c r="K849" s="439"/>
      <c r="L849" s="439"/>
      <c r="M849" s="439"/>
      <c r="N849" s="439"/>
      <c r="O849" s="439"/>
      <c r="P849" s="439"/>
      <c r="Q849" s="439"/>
      <c r="R849" s="439"/>
      <c r="S849" s="440"/>
      <c r="T849" s="433"/>
      <c r="U849" s="433"/>
      <c r="V849" s="433"/>
      <c r="W849" s="433"/>
      <c r="X849" s="433"/>
      <c r="Y849" s="433"/>
      <c r="Z849" s="433"/>
      <c r="AA849" s="433"/>
      <c r="AB849" s="433"/>
      <c r="AC849" s="433"/>
      <c r="AD849" s="433"/>
      <c r="AE849" s="433"/>
      <c r="AF849" s="433"/>
      <c r="AG849" s="433"/>
      <c r="AH849" s="433"/>
      <c r="AI849" s="433"/>
      <c r="AJ849" s="433"/>
      <c r="AK849" s="433"/>
      <c r="AL849" s="433"/>
      <c r="AM849" s="433"/>
      <c r="AN849" s="433"/>
      <c r="AO849" s="433"/>
      <c r="AP849" s="433"/>
      <c r="AQ849" s="433"/>
      <c r="AR849" s="433"/>
      <c r="AS849" s="433"/>
      <c r="AT849" s="433"/>
      <c r="AU849" s="433"/>
      <c r="AV849" s="433"/>
      <c r="AW849" s="433"/>
      <c r="AX849" s="433"/>
      <c r="AY849" s="433"/>
      <c r="AZ849" s="433"/>
      <c r="BA849" s="433"/>
      <c r="BB849" s="433"/>
    </row>
    <row collapsed="false" customFormat="false" customHeight="true" hidden="false" ht="12.6" outlineLevel="0" r="850">
      <c r="A850" s="435" t="s">
        <v>848</v>
      </c>
      <c r="B850" s="436"/>
      <c r="C850" s="436"/>
      <c r="D850" s="436"/>
      <c r="E850" s="436"/>
      <c r="F850" s="436"/>
      <c r="G850" s="436"/>
      <c r="H850" s="436"/>
      <c r="I850" s="436"/>
      <c r="J850" s="436"/>
      <c r="K850" s="436"/>
      <c r="L850" s="436"/>
      <c r="M850" s="436"/>
      <c r="N850" s="436"/>
      <c r="O850" s="436"/>
      <c r="P850" s="436"/>
      <c r="Q850" s="436"/>
      <c r="R850" s="436"/>
      <c r="S850" s="437"/>
      <c r="T850" s="433"/>
      <c r="U850" s="433"/>
      <c r="V850" s="433"/>
      <c r="W850" s="433"/>
      <c r="X850" s="433"/>
      <c r="Y850" s="433"/>
      <c r="Z850" s="433"/>
      <c r="AA850" s="433"/>
      <c r="AB850" s="433"/>
      <c r="AC850" s="433"/>
      <c r="AD850" s="433"/>
      <c r="AE850" s="433"/>
      <c r="AF850" s="433"/>
      <c r="AG850" s="433"/>
      <c r="AH850" s="433"/>
      <c r="AI850" s="433"/>
      <c r="AJ850" s="433"/>
      <c r="AK850" s="433"/>
      <c r="AL850" s="433"/>
      <c r="AM850" s="433"/>
      <c r="AN850" s="433"/>
      <c r="AO850" s="433"/>
      <c r="AP850" s="433"/>
      <c r="AQ850" s="433"/>
      <c r="AR850" s="433"/>
      <c r="AS850" s="433"/>
      <c r="AT850" s="433"/>
      <c r="AU850" s="433"/>
      <c r="AV850" s="433"/>
      <c r="AW850" s="433"/>
      <c r="AX850" s="433"/>
      <c r="AY850" s="433"/>
      <c r="AZ850" s="433"/>
      <c r="BA850" s="433"/>
      <c r="BB850" s="433"/>
    </row>
    <row collapsed="false" customFormat="false" customHeight="true" hidden="false" ht="12.6" outlineLevel="0" r="851">
      <c r="A851" s="438" t="s">
        <v>850</v>
      </c>
      <c r="B851" s="439"/>
      <c r="C851" s="439"/>
      <c r="D851" s="439"/>
      <c r="E851" s="439"/>
      <c r="F851" s="439"/>
      <c r="G851" s="439"/>
      <c r="H851" s="439"/>
      <c r="I851" s="439"/>
      <c r="J851" s="439"/>
      <c r="K851" s="439"/>
      <c r="L851" s="439"/>
      <c r="M851" s="439"/>
      <c r="N851" s="439"/>
      <c r="O851" s="439"/>
      <c r="P851" s="439"/>
      <c r="Q851" s="439"/>
      <c r="R851" s="439"/>
      <c r="S851" s="440"/>
      <c r="T851" s="433"/>
      <c r="U851" s="433"/>
      <c r="V851" s="433"/>
      <c r="W851" s="433"/>
      <c r="X851" s="433"/>
      <c r="Y851" s="433"/>
      <c r="Z851" s="433"/>
      <c r="AA851" s="433"/>
      <c r="AB851" s="433"/>
      <c r="AC851" s="433"/>
      <c r="AD851" s="433"/>
      <c r="AE851" s="433"/>
      <c r="AF851" s="433"/>
      <c r="AG851" s="433"/>
      <c r="AH851" s="433"/>
      <c r="AI851" s="433"/>
      <c r="AJ851" s="433"/>
      <c r="AK851" s="433"/>
      <c r="AL851" s="433"/>
      <c r="AM851" s="433"/>
      <c r="AN851" s="433"/>
      <c r="AO851" s="433"/>
      <c r="AP851" s="433"/>
      <c r="AQ851" s="433"/>
      <c r="AR851" s="433"/>
      <c r="AS851" s="433"/>
      <c r="AT851" s="433"/>
      <c r="AU851" s="433"/>
      <c r="AV851" s="433"/>
      <c r="AW851" s="433"/>
      <c r="AX851" s="433"/>
      <c r="AY851" s="433"/>
      <c r="AZ851" s="433"/>
      <c r="BA851" s="433"/>
      <c r="BB851" s="433"/>
    </row>
    <row collapsed="false" customFormat="false" customHeight="true" hidden="false" ht="12.6" outlineLevel="0" r="852">
      <c r="A852" s="564" t="s">
        <v>851</v>
      </c>
      <c r="B852" s="430"/>
      <c r="C852" s="430"/>
      <c r="D852" s="430"/>
      <c r="E852" s="430"/>
      <c r="F852" s="430"/>
      <c r="G852" s="430"/>
      <c r="H852" s="430"/>
      <c r="I852" s="430"/>
      <c r="J852" s="430"/>
      <c r="K852" s="430"/>
      <c r="L852" s="430"/>
      <c r="M852" s="430"/>
      <c r="N852" s="430"/>
      <c r="O852" s="430"/>
      <c r="P852" s="430"/>
      <c r="Q852" s="430"/>
      <c r="R852" s="430"/>
      <c r="S852" s="431"/>
      <c r="T852" s="521"/>
      <c r="U852" s="521"/>
      <c r="V852" s="521"/>
      <c r="W852" s="521"/>
      <c r="X852" s="521"/>
      <c r="Y852" s="521"/>
      <c r="Z852" s="521"/>
      <c r="AA852" s="521"/>
      <c r="AB852" s="521"/>
      <c r="AC852" s="521"/>
      <c r="AD852" s="521"/>
      <c r="AE852" s="521"/>
      <c r="AF852" s="521"/>
      <c r="AG852" s="622"/>
      <c r="AH852" s="622"/>
      <c r="AI852" s="622"/>
      <c r="AJ852" s="622"/>
      <c r="AK852" s="622"/>
      <c r="AL852" s="622"/>
      <c r="AM852" s="622"/>
      <c r="AN852" s="622"/>
      <c r="AO852" s="622"/>
      <c r="AP852" s="622"/>
      <c r="AQ852" s="622"/>
      <c r="AR852" s="622"/>
      <c r="AS852" s="622"/>
      <c r="AT852" s="622"/>
      <c r="AU852" s="622"/>
      <c r="AV852" s="622"/>
      <c r="AW852" s="622"/>
      <c r="AX852" s="622"/>
      <c r="AY852" s="622"/>
      <c r="AZ852" s="622"/>
      <c r="BA852" s="622"/>
      <c r="BB852" s="622"/>
    </row>
    <row collapsed="false" customFormat="false" customHeight="true" hidden="false" ht="12.6" outlineLevel="0" r="853">
      <c r="A853" s="435" t="s">
        <v>848</v>
      </c>
      <c r="B853" s="436"/>
      <c r="C853" s="436"/>
      <c r="D853" s="436"/>
      <c r="E853" s="436"/>
      <c r="F853" s="436"/>
      <c r="G853" s="436"/>
      <c r="H853" s="436"/>
      <c r="I853" s="436"/>
      <c r="J853" s="436"/>
      <c r="K853" s="436"/>
      <c r="L853" s="436"/>
      <c r="M853" s="436"/>
      <c r="N853" s="436"/>
      <c r="O853" s="436"/>
      <c r="P853" s="436"/>
      <c r="Q853" s="436"/>
      <c r="R853" s="436"/>
      <c r="S853" s="437"/>
      <c r="T853" s="433" t="n">
        <v>0</v>
      </c>
      <c r="U853" s="433"/>
      <c r="V853" s="433"/>
      <c r="W853" s="433"/>
      <c r="X853" s="433"/>
      <c r="Y853" s="433"/>
      <c r="Z853" s="433"/>
      <c r="AA853" s="433"/>
      <c r="AB853" s="433"/>
      <c r="AC853" s="433"/>
      <c r="AD853" s="433"/>
      <c r="AE853" s="433"/>
      <c r="AF853" s="433"/>
      <c r="AG853" s="433" t="n">
        <v>0</v>
      </c>
      <c r="AH853" s="433"/>
      <c r="AI853" s="433"/>
      <c r="AJ853" s="433"/>
      <c r="AK853" s="433"/>
      <c r="AL853" s="433"/>
      <c r="AM853" s="433"/>
      <c r="AN853" s="433"/>
      <c r="AO853" s="433"/>
      <c r="AP853" s="433"/>
      <c r="AQ853" s="433"/>
      <c r="AR853" s="433"/>
      <c r="AS853" s="433"/>
      <c r="AT853" s="433"/>
      <c r="AU853" s="433"/>
      <c r="AV853" s="433"/>
      <c r="AW853" s="433"/>
      <c r="AX853" s="433"/>
      <c r="AY853" s="433"/>
      <c r="AZ853" s="433"/>
      <c r="BA853" s="433"/>
      <c r="BB853" s="433"/>
    </row>
    <row collapsed="false" customFormat="false" customHeight="true" hidden="false" ht="12.6" outlineLevel="0" r="854">
      <c r="A854" s="438" t="s">
        <v>852</v>
      </c>
      <c r="B854" s="439"/>
      <c r="C854" s="439"/>
      <c r="D854" s="439"/>
      <c r="E854" s="439"/>
      <c r="F854" s="439"/>
      <c r="G854" s="439"/>
      <c r="H854" s="439"/>
      <c r="I854" s="439"/>
      <c r="J854" s="439"/>
      <c r="K854" s="439"/>
      <c r="L854" s="439"/>
      <c r="M854" s="439"/>
      <c r="N854" s="439"/>
      <c r="O854" s="439"/>
      <c r="P854" s="439"/>
      <c r="Q854" s="439"/>
      <c r="R854" s="439"/>
      <c r="S854" s="440"/>
      <c r="T854" s="433"/>
      <c r="U854" s="433"/>
      <c r="V854" s="433"/>
      <c r="W854" s="433"/>
      <c r="X854" s="433"/>
      <c r="Y854" s="433"/>
      <c r="Z854" s="433"/>
      <c r="AA854" s="433"/>
      <c r="AB854" s="433"/>
      <c r="AC854" s="433"/>
      <c r="AD854" s="433"/>
      <c r="AE854" s="433"/>
      <c r="AF854" s="433"/>
      <c r="AG854" s="433"/>
      <c r="AH854" s="433"/>
      <c r="AI854" s="433"/>
      <c r="AJ854" s="433"/>
      <c r="AK854" s="433"/>
      <c r="AL854" s="433"/>
      <c r="AM854" s="433"/>
      <c r="AN854" s="433"/>
      <c r="AO854" s="433"/>
      <c r="AP854" s="433"/>
      <c r="AQ854" s="433"/>
      <c r="AR854" s="433"/>
      <c r="AS854" s="433"/>
      <c r="AT854" s="433"/>
      <c r="AU854" s="433"/>
      <c r="AV854" s="433"/>
      <c r="AW854" s="433"/>
      <c r="AX854" s="433"/>
      <c r="AY854" s="433"/>
      <c r="AZ854" s="433"/>
      <c r="BA854" s="433"/>
      <c r="BB854" s="433"/>
    </row>
    <row collapsed="false" customFormat="false" customHeight="true" hidden="false" ht="12.6" outlineLevel="0" r="855">
      <c r="A855" s="429" t="s">
        <v>853</v>
      </c>
      <c r="B855" s="430"/>
      <c r="C855" s="430"/>
      <c r="D855" s="430"/>
      <c r="E855" s="430"/>
      <c r="F855" s="430"/>
      <c r="G855" s="430"/>
      <c r="H855" s="430"/>
      <c r="I855" s="430"/>
      <c r="J855" s="430"/>
      <c r="K855" s="430"/>
      <c r="L855" s="430"/>
      <c r="M855" s="430"/>
      <c r="N855" s="430"/>
      <c r="O855" s="430"/>
      <c r="P855" s="430"/>
      <c r="Q855" s="430"/>
      <c r="R855" s="430"/>
      <c r="S855" s="431"/>
      <c r="T855" s="433" t="n">
        <v>0</v>
      </c>
      <c r="U855" s="433"/>
      <c r="V855" s="433"/>
      <c r="W855" s="433"/>
      <c r="X855" s="433"/>
      <c r="Y855" s="433"/>
      <c r="Z855" s="433"/>
      <c r="AA855" s="433"/>
      <c r="AB855" s="433"/>
      <c r="AC855" s="433"/>
      <c r="AD855" s="433"/>
      <c r="AE855" s="433"/>
      <c r="AF855" s="433"/>
      <c r="AG855" s="433"/>
      <c r="AH855" s="433"/>
      <c r="AI855" s="433"/>
      <c r="AJ855" s="433"/>
      <c r="AK855" s="433"/>
      <c r="AL855" s="433"/>
      <c r="AM855" s="433"/>
      <c r="AN855" s="433"/>
      <c r="AO855" s="433"/>
      <c r="AP855" s="433"/>
      <c r="AQ855" s="433"/>
      <c r="AR855" s="433"/>
      <c r="AS855" s="433"/>
      <c r="AT855" s="433"/>
      <c r="AU855" s="433"/>
      <c r="AV855" s="433"/>
      <c r="AW855" s="433"/>
      <c r="AX855" s="433"/>
      <c r="AY855" s="433"/>
      <c r="AZ855" s="433"/>
      <c r="BA855" s="433"/>
      <c r="BB855" s="433"/>
    </row>
    <row collapsed="false" customFormat="false" customHeight="true" hidden="false" ht="12.6" outlineLevel="0" r="856">
      <c r="A856" s="425" t="s">
        <v>854</v>
      </c>
    </row>
    <row collapsed="false" customFormat="false" customHeight="true" hidden="false" ht="12.6" outlineLevel="0" r="857">
      <c r="A857" s="493"/>
      <c r="B857" s="493"/>
      <c r="C857" s="493"/>
      <c r="D857" s="493"/>
      <c r="E857" s="493"/>
      <c r="F857" s="493"/>
      <c r="G857" s="493"/>
      <c r="H857" s="493"/>
      <c r="I857" s="493"/>
      <c r="J857" s="493"/>
      <c r="K857" s="493"/>
      <c r="L857" s="493"/>
      <c r="M857" s="493"/>
      <c r="N857" s="493"/>
      <c r="O857" s="493"/>
      <c r="P857" s="493"/>
      <c r="Q857" s="493"/>
      <c r="R857" s="493"/>
      <c r="S857" s="493"/>
      <c r="T857" s="493"/>
      <c r="U857" s="493"/>
      <c r="V857" s="493"/>
      <c r="W857" s="493"/>
      <c r="X857" s="493"/>
      <c r="Y857" s="493"/>
      <c r="Z857" s="493"/>
      <c r="AA857" s="493"/>
      <c r="AB857" s="493"/>
      <c r="AC857" s="493"/>
      <c r="AD857" s="493"/>
      <c r="AE857" s="493"/>
      <c r="AF857" s="493"/>
      <c r="AG857" s="493"/>
      <c r="AH857" s="493"/>
      <c r="AI857" s="493"/>
      <c r="AJ857" s="493"/>
      <c r="AK857" s="493"/>
      <c r="AL857" s="493"/>
      <c r="AM857" s="493"/>
      <c r="AN857" s="493"/>
      <c r="AO857" s="493"/>
      <c r="AP857" s="493"/>
      <c r="AQ857" s="493"/>
      <c r="AR857" s="493"/>
      <c r="AS857" s="493"/>
      <c r="AT857" s="493"/>
      <c r="AU857" s="493"/>
      <c r="AV857" s="493"/>
      <c r="AW857" s="493"/>
      <c r="AX857" s="493"/>
      <c r="AY857" s="493"/>
      <c r="AZ857" s="493"/>
      <c r="BA857" s="493"/>
      <c r="BB857" s="493"/>
    </row>
    <row collapsed="false" customFormat="false" customHeight="true" hidden="false" ht="12.6" outlineLevel="0" r="858">
      <c r="A858" s="493"/>
      <c r="B858" s="493"/>
      <c r="C858" s="493"/>
      <c r="D858" s="493"/>
      <c r="E858" s="493"/>
      <c r="F858" s="493"/>
      <c r="G858" s="493"/>
      <c r="H858" s="493"/>
      <c r="I858" s="493"/>
      <c r="J858" s="493"/>
      <c r="K858" s="493"/>
      <c r="L858" s="493"/>
      <c r="M858" s="493"/>
      <c r="N858" s="493"/>
      <c r="O858" s="493"/>
      <c r="P858" s="493"/>
      <c r="Q858" s="493"/>
      <c r="R858" s="493"/>
      <c r="S858" s="493"/>
      <c r="T858" s="493"/>
      <c r="U858" s="493"/>
      <c r="V858" s="493"/>
      <c r="W858" s="493"/>
      <c r="X858" s="493"/>
      <c r="Y858" s="493"/>
      <c r="Z858" s="493"/>
      <c r="AA858" s="493"/>
      <c r="AB858" s="493"/>
      <c r="AC858" s="493"/>
      <c r="AD858" s="493"/>
      <c r="AE858" s="493"/>
      <c r="AF858" s="493"/>
      <c r="AG858" s="493"/>
      <c r="AH858" s="493"/>
      <c r="AI858" s="493"/>
      <c r="AJ858" s="493"/>
      <c r="AK858" s="493"/>
      <c r="AL858" s="493"/>
      <c r="AM858" s="493"/>
      <c r="AN858" s="493"/>
      <c r="AO858" s="493"/>
      <c r="AP858" s="493"/>
      <c r="AQ858" s="493"/>
      <c r="AR858" s="493"/>
      <c r="AS858" s="493"/>
      <c r="AT858" s="493"/>
      <c r="AU858" s="493"/>
      <c r="AV858" s="493"/>
      <c r="AW858" s="493"/>
      <c r="AX858" s="493"/>
      <c r="AY858" s="493"/>
      <c r="AZ858" s="493"/>
      <c r="BA858" s="493"/>
      <c r="BB858" s="493"/>
    </row>
    <row collapsed="false" customFormat="false" customHeight="true" hidden="false" ht="12.6" outlineLevel="0" r="859">
      <c r="A859" s="493"/>
      <c r="B859" s="493"/>
      <c r="C859" s="493"/>
      <c r="D859" s="493"/>
      <c r="E859" s="493"/>
      <c r="F859" s="493"/>
      <c r="G859" s="493"/>
      <c r="H859" s="493"/>
      <c r="I859" s="493"/>
      <c r="J859" s="493"/>
      <c r="K859" s="493"/>
      <c r="L859" s="493"/>
      <c r="M859" s="493"/>
      <c r="N859" s="493"/>
      <c r="O859" s="493"/>
      <c r="P859" s="493"/>
      <c r="Q859" s="493"/>
      <c r="R859" s="493"/>
      <c r="S859" s="493"/>
      <c r="T859" s="493"/>
      <c r="U859" s="493"/>
      <c r="V859" s="493"/>
      <c r="W859" s="493"/>
      <c r="X859" s="493"/>
      <c r="Y859" s="493"/>
      <c r="Z859" s="493"/>
      <c r="AA859" s="493"/>
      <c r="AB859" s="493"/>
      <c r="AC859" s="493"/>
      <c r="AD859" s="493"/>
      <c r="AE859" s="493"/>
      <c r="AF859" s="493"/>
      <c r="AG859" s="493"/>
      <c r="AH859" s="493"/>
      <c r="AI859" s="493"/>
      <c r="AJ859" s="493"/>
      <c r="AK859" s="493"/>
      <c r="AL859" s="493"/>
      <c r="AM859" s="493"/>
      <c r="AN859" s="493"/>
      <c r="AO859" s="493"/>
      <c r="AP859" s="493"/>
      <c r="AQ859" s="493"/>
      <c r="AR859" s="493"/>
      <c r="AS859" s="493"/>
      <c r="AT859" s="493"/>
      <c r="AU859" s="493"/>
      <c r="AV859" s="493"/>
      <c r="AW859" s="493"/>
      <c r="AX859" s="493"/>
      <c r="AY859" s="493"/>
      <c r="AZ859" s="493"/>
      <c r="BA859" s="493"/>
      <c r="BB859" s="493"/>
    </row>
    <row collapsed="false" customFormat="false" customHeight="true" hidden="false" ht="12.6" outlineLevel="0" r="860">
      <c r="A860" s="493"/>
      <c r="B860" s="493"/>
      <c r="C860" s="493"/>
      <c r="D860" s="493"/>
      <c r="E860" s="493"/>
      <c r="F860" s="493"/>
      <c r="G860" s="493"/>
      <c r="H860" s="493"/>
      <c r="I860" s="493"/>
      <c r="J860" s="493"/>
      <c r="K860" s="493"/>
      <c r="L860" s="493"/>
      <c r="M860" s="493"/>
      <c r="N860" s="493"/>
      <c r="O860" s="493"/>
      <c r="P860" s="493"/>
      <c r="Q860" s="493"/>
      <c r="R860" s="493"/>
      <c r="S860" s="493"/>
      <c r="T860" s="493"/>
      <c r="U860" s="493"/>
      <c r="V860" s="493"/>
      <c r="W860" s="493"/>
      <c r="X860" s="493"/>
      <c r="Y860" s="493"/>
      <c r="Z860" s="493"/>
      <c r="AA860" s="493"/>
      <c r="AB860" s="493"/>
      <c r="AC860" s="493"/>
      <c r="AD860" s="493"/>
      <c r="AE860" s="493"/>
      <c r="AF860" s="493"/>
      <c r="AG860" s="493"/>
      <c r="AH860" s="493"/>
      <c r="AI860" s="493"/>
      <c r="AJ860" s="493"/>
      <c r="AK860" s="493"/>
      <c r="AL860" s="493"/>
      <c r="AM860" s="493"/>
      <c r="AN860" s="493"/>
      <c r="AO860" s="493"/>
      <c r="AP860" s="493"/>
      <c r="AQ860" s="493"/>
      <c r="AR860" s="493"/>
      <c r="AS860" s="493"/>
      <c r="AT860" s="493"/>
      <c r="AU860" s="493"/>
      <c r="AV860" s="493"/>
      <c r="AW860" s="493"/>
      <c r="AX860" s="493"/>
      <c r="AY860" s="493"/>
      <c r="AZ860" s="493"/>
      <c r="BA860" s="493"/>
      <c r="BB860" s="493"/>
    </row>
    <row collapsed="false" customFormat="false" customHeight="true" hidden="false" ht="12.6" outlineLevel="0" r="861">
      <c r="A861" s="493"/>
      <c r="B861" s="493"/>
      <c r="C861" s="493"/>
      <c r="D861" s="493"/>
      <c r="E861" s="493"/>
      <c r="F861" s="493"/>
      <c r="G861" s="493"/>
      <c r="H861" s="493"/>
      <c r="I861" s="493"/>
      <c r="J861" s="493"/>
      <c r="K861" s="493"/>
      <c r="L861" s="493"/>
      <c r="M861" s="493"/>
      <c r="N861" s="493"/>
      <c r="O861" s="493"/>
      <c r="P861" s="493"/>
      <c r="Q861" s="493"/>
      <c r="R861" s="493"/>
      <c r="S861" s="493"/>
      <c r="T861" s="493"/>
      <c r="U861" s="493"/>
      <c r="V861" s="493"/>
      <c r="W861" s="493"/>
      <c r="X861" s="493"/>
      <c r="Y861" s="493"/>
      <c r="Z861" s="493"/>
      <c r="AA861" s="493"/>
      <c r="AB861" s="493"/>
      <c r="AC861" s="493"/>
      <c r="AD861" s="493"/>
      <c r="AE861" s="493"/>
      <c r="AF861" s="493"/>
      <c r="AG861" s="493"/>
      <c r="AH861" s="493"/>
      <c r="AI861" s="493"/>
      <c r="AJ861" s="493"/>
      <c r="AK861" s="493"/>
      <c r="AL861" s="493"/>
      <c r="AM861" s="493"/>
      <c r="AN861" s="493"/>
      <c r="AO861" s="493"/>
      <c r="AP861" s="493"/>
      <c r="AQ861" s="493"/>
      <c r="AR861" s="493"/>
      <c r="AS861" s="493"/>
      <c r="AT861" s="493"/>
      <c r="AU861" s="493"/>
      <c r="AV861" s="493"/>
      <c r="AW861" s="493"/>
      <c r="AX861" s="493"/>
      <c r="AY861" s="493"/>
      <c r="AZ861" s="493"/>
      <c r="BA861" s="493"/>
      <c r="BB861" s="493"/>
    </row>
    <row collapsed="false" customFormat="false" customHeight="true" hidden="false" ht="12.6" outlineLevel="0" r="862">
      <c r="A862" s="493"/>
      <c r="B862" s="493"/>
      <c r="C862" s="493"/>
      <c r="D862" s="493"/>
      <c r="E862" s="493"/>
      <c r="F862" s="493"/>
      <c r="G862" s="493"/>
      <c r="H862" s="493"/>
      <c r="I862" s="493"/>
      <c r="J862" s="493"/>
      <c r="K862" s="493"/>
      <c r="L862" s="493"/>
      <c r="M862" s="493"/>
      <c r="N862" s="493"/>
      <c r="O862" s="493"/>
      <c r="P862" s="493"/>
      <c r="Q862" s="493"/>
      <c r="R862" s="493"/>
      <c r="S862" s="493"/>
      <c r="T862" s="493"/>
      <c r="U862" s="493"/>
      <c r="V862" s="493"/>
      <c r="W862" s="493"/>
      <c r="X862" s="493"/>
      <c r="Y862" s="493"/>
      <c r="Z862" s="493"/>
      <c r="AA862" s="493"/>
      <c r="AB862" s="493"/>
      <c r="AC862" s="493"/>
      <c r="AD862" s="493"/>
      <c r="AE862" s="493"/>
      <c r="AF862" s="493"/>
      <c r="AG862" s="493"/>
      <c r="AH862" s="493"/>
      <c r="AI862" s="493"/>
      <c r="AJ862" s="493"/>
      <c r="AK862" s="493"/>
      <c r="AL862" s="493"/>
      <c r="AM862" s="493"/>
      <c r="AN862" s="493"/>
      <c r="AO862" s="493"/>
      <c r="AP862" s="493"/>
      <c r="AQ862" s="493"/>
      <c r="AR862" s="493"/>
      <c r="AS862" s="493"/>
      <c r="AT862" s="493"/>
      <c r="AU862" s="493"/>
      <c r="AV862" s="493"/>
      <c r="AW862" s="493"/>
      <c r="AX862" s="493"/>
      <c r="AY862" s="493"/>
      <c r="AZ862" s="493"/>
      <c r="BA862" s="493"/>
      <c r="BB862" s="493"/>
    </row>
    <row collapsed="false" customFormat="false" customHeight="true" hidden="false" ht="12.6" outlineLevel="0" r="863">
      <c r="A863" s="408" t="s">
        <v>50</v>
      </c>
    </row>
    <row collapsed="false" customFormat="false" customHeight="true" hidden="false" ht="12.6" outlineLevel="0" r="864">
      <c r="A864" s="408" t="s">
        <v>420</v>
      </c>
      <c r="B864" s="409"/>
      <c r="C864" s="410" t="str">
        <f aca="false">$C$2</f>
        <v>Agro-eko Lovinobaňa, s.r.o.</v>
      </c>
      <c r="D864" s="410"/>
      <c r="E864" s="410"/>
      <c r="F864" s="410"/>
      <c r="G864" s="410"/>
      <c r="H864" s="410"/>
      <c r="I864" s="410"/>
      <c r="J864" s="410"/>
      <c r="K864" s="410"/>
      <c r="L864" s="410"/>
      <c r="M864" s="410"/>
      <c r="N864" s="410"/>
      <c r="O864" s="410"/>
      <c r="P864" s="410"/>
      <c r="Q864" s="410"/>
      <c r="R864" s="410"/>
      <c r="S864" s="410"/>
      <c r="T864" s="410"/>
      <c r="U864" s="410"/>
      <c r="V864" s="410"/>
      <c r="W864" s="410"/>
      <c r="X864" s="410"/>
      <c r="Y864" s="410"/>
      <c r="Z864" s="410"/>
      <c r="AB864" s="89" t="s">
        <v>28</v>
      </c>
      <c r="AD864" s="411" t="n">
        <f aca="false">$AD$2</f>
        <v>43979971</v>
      </c>
      <c r="AE864" s="411"/>
      <c r="AF864" s="411"/>
      <c r="AG864" s="411"/>
      <c r="AH864" s="411"/>
      <c r="AI864" s="411"/>
      <c r="AJ864" s="411"/>
      <c r="AK864" s="411"/>
      <c r="AL864" s="89" t="s">
        <v>29</v>
      </c>
      <c r="AN864" s="412" t="str">
        <f aca="false">$AN$2</f>
        <v>2022534844</v>
      </c>
      <c r="AO864" s="412"/>
      <c r="AP864" s="412"/>
      <c r="AQ864" s="412"/>
      <c r="AR864" s="412"/>
      <c r="AS864" s="412"/>
      <c r="AT864" s="412"/>
      <c r="AU864" s="412"/>
      <c r="AV864" s="412"/>
      <c r="AW864" s="412"/>
      <c r="AX864" s="412"/>
      <c r="AY864" s="412"/>
      <c r="AZ864" s="412"/>
      <c r="BA864" s="412"/>
      <c r="BB864" s="412"/>
    </row>
    <row collapsed="false" customFormat="false" customHeight="true" hidden="false" ht="12.6" outlineLevel="0" r="865">
      <c r="A865" s="425"/>
    </row>
    <row collapsed="false" customFormat="false" customHeight="true" hidden="false" ht="12.6" outlineLevel="0" r="866">
      <c r="A866" s="425" t="s">
        <v>855</v>
      </c>
    </row>
    <row collapsed="false" customFormat="false" customHeight="true" hidden="false" ht="12.6" outlineLevel="0" r="867">
      <c r="A867" s="425" t="s">
        <v>856</v>
      </c>
    </row>
    <row collapsed="false" customFormat="false" customHeight="true" hidden="false" ht="12.6" outlineLevel="0" r="868">
      <c r="A868" s="556"/>
      <c r="B868" s="557"/>
      <c r="C868" s="557"/>
      <c r="D868" s="557"/>
      <c r="E868" s="557"/>
      <c r="F868" s="557"/>
      <c r="G868" s="557"/>
      <c r="H868" s="557"/>
      <c r="I868" s="557"/>
      <c r="J868" s="557"/>
      <c r="K868" s="557"/>
      <c r="L868" s="557"/>
      <c r="M868" s="557"/>
      <c r="N868" s="557"/>
      <c r="O868" s="557"/>
      <c r="P868" s="557"/>
      <c r="Q868" s="557"/>
      <c r="R868" s="557"/>
      <c r="S868" s="557"/>
      <c r="T868" s="557"/>
      <c r="U868" s="557"/>
      <c r="V868" s="557"/>
      <c r="W868" s="557"/>
      <c r="X868" s="558"/>
      <c r="Y868" s="556"/>
      <c r="Z868" s="557"/>
      <c r="AA868" s="557"/>
      <c r="AB868" s="557"/>
      <c r="AC868" s="557"/>
      <c r="AD868" s="557"/>
      <c r="AE868" s="557"/>
      <c r="AF868" s="557"/>
      <c r="AG868" s="436"/>
      <c r="AH868" s="557"/>
      <c r="AI868" s="557"/>
      <c r="AJ868" s="557"/>
      <c r="AK868" s="558"/>
      <c r="AL868" s="427" t="s">
        <v>741</v>
      </c>
      <c r="AM868" s="427"/>
      <c r="AN868" s="427"/>
      <c r="AO868" s="427"/>
      <c r="AP868" s="427"/>
      <c r="AQ868" s="427"/>
      <c r="AR868" s="427"/>
      <c r="AS868" s="427"/>
      <c r="AT868" s="427"/>
      <c r="AU868" s="427"/>
      <c r="AV868" s="427"/>
      <c r="AW868" s="427"/>
      <c r="AX868" s="427"/>
      <c r="AY868" s="427"/>
      <c r="AZ868" s="427"/>
      <c r="BA868" s="427"/>
      <c r="BB868" s="427"/>
    </row>
    <row collapsed="false" customFormat="false" customHeight="true" hidden="false" ht="12.6" outlineLevel="0" r="869">
      <c r="A869" s="459" t="s">
        <v>434</v>
      </c>
      <c r="B869" s="459"/>
      <c r="C869" s="459"/>
      <c r="D869" s="459"/>
      <c r="E869" s="459"/>
      <c r="F869" s="459"/>
      <c r="G869" s="459"/>
      <c r="H869" s="459"/>
      <c r="I869" s="459"/>
      <c r="J869" s="459"/>
      <c r="K869" s="459"/>
      <c r="L869" s="459"/>
      <c r="M869" s="459"/>
      <c r="N869" s="459"/>
      <c r="O869" s="459"/>
      <c r="P869" s="459"/>
      <c r="Q869" s="459"/>
      <c r="R869" s="459"/>
      <c r="S869" s="459"/>
      <c r="T869" s="459"/>
      <c r="U869" s="459"/>
      <c r="V869" s="459"/>
      <c r="W869" s="459"/>
      <c r="X869" s="459"/>
      <c r="Y869" s="459" t="s">
        <v>857</v>
      </c>
      <c r="Z869" s="459"/>
      <c r="AA869" s="459"/>
      <c r="AB869" s="459"/>
      <c r="AC869" s="459"/>
      <c r="AD869" s="459"/>
      <c r="AE869" s="459"/>
      <c r="AF869" s="459"/>
      <c r="AG869" s="459"/>
      <c r="AH869" s="459"/>
      <c r="AI869" s="459"/>
      <c r="AJ869" s="459"/>
      <c r="AK869" s="459"/>
      <c r="AL869" s="459" t="s">
        <v>742</v>
      </c>
      <c r="AM869" s="459"/>
      <c r="AN869" s="459"/>
      <c r="AO869" s="459"/>
      <c r="AP869" s="459"/>
      <c r="AQ869" s="459"/>
      <c r="AR869" s="459"/>
      <c r="AS869" s="459"/>
      <c r="AT869" s="459"/>
      <c r="AU869" s="459"/>
      <c r="AV869" s="459"/>
      <c r="AW869" s="459"/>
      <c r="AX869" s="459"/>
      <c r="AY869" s="459"/>
      <c r="AZ869" s="459"/>
      <c r="BA869" s="459"/>
      <c r="BB869" s="459"/>
    </row>
    <row collapsed="false" customFormat="false" customHeight="true" hidden="false" ht="12.6" outlineLevel="0" r="870">
      <c r="A870" s="438"/>
      <c r="B870" s="581"/>
      <c r="C870" s="581"/>
      <c r="D870" s="581"/>
      <c r="E870" s="581"/>
      <c r="F870" s="581"/>
      <c r="G870" s="581"/>
      <c r="H870" s="581"/>
      <c r="I870" s="581"/>
      <c r="J870" s="581"/>
      <c r="K870" s="581"/>
      <c r="L870" s="581"/>
      <c r="M870" s="581"/>
      <c r="N870" s="581"/>
      <c r="O870" s="581"/>
      <c r="P870" s="581"/>
      <c r="Q870" s="581"/>
      <c r="R870" s="581"/>
      <c r="S870" s="581"/>
      <c r="T870" s="439"/>
      <c r="U870" s="581"/>
      <c r="V870" s="581"/>
      <c r="W870" s="581"/>
      <c r="X870" s="582"/>
      <c r="Y870" s="428" t="s">
        <v>500</v>
      </c>
      <c r="Z870" s="428"/>
      <c r="AA870" s="428"/>
      <c r="AB870" s="428"/>
      <c r="AC870" s="428"/>
      <c r="AD870" s="428"/>
      <c r="AE870" s="428"/>
      <c r="AF870" s="428"/>
      <c r="AG870" s="428"/>
      <c r="AH870" s="428"/>
      <c r="AI870" s="428"/>
      <c r="AJ870" s="428"/>
      <c r="AK870" s="428"/>
      <c r="AL870" s="428" t="s">
        <v>500</v>
      </c>
      <c r="AM870" s="428"/>
      <c r="AN870" s="428"/>
      <c r="AO870" s="428"/>
      <c r="AP870" s="428"/>
      <c r="AQ870" s="428"/>
      <c r="AR870" s="428"/>
      <c r="AS870" s="428"/>
      <c r="AT870" s="428"/>
      <c r="AU870" s="428"/>
      <c r="AV870" s="428"/>
      <c r="AW870" s="428"/>
      <c r="AX870" s="428"/>
      <c r="AY870" s="428"/>
      <c r="AZ870" s="428"/>
      <c r="BA870" s="428"/>
      <c r="BB870" s="428"/>
    </row>
    <row collapsed="false" customFormat="false" customHeight="true" hidden="false" ht="12.6" outlineLevel="0" r="871">
      <c r="A871" s="464" t="s">
        <v>858</v>
      </c>
      <c r="B871" s="408"/>
      <c r="C871" s="408"/>
      <c r="D871" s="408"/>
      <c r="E871" s="408"/>
      <c r="F871" s="408"/>
      <c r="G871" s="408"/>
      <c r="H871" s="408"/>
      <c r="I871" s="408"/>
      <c r="J871" s="408"/>
      <c r="K871" s="408"/>
      <c r="L871" s="408"/>
      <c r="M871" s="408"/>
      <c r="N871" s="408"/>
      <c r="O871" s="408"/>
      <c r="P871" s="408"/>
      <c r="Q871" s="408"/>
      <c r="R871" s="408"/>
      <c r="S871" s="408"/>
      <c r="T871" s="408"/>
      <c r="U871" s="408"/>
      <c r="V871" s="408"/>
      <c r="W871" s="408"/>
      <c r="X871" s="463"/>
      <c r="Y871" s="539"/>
      <c r="Z871" s="539"/>
      <c r="AA871" s="539"/>
      <c r="AB871" s="539"/>
      <c r="AC871" s="539"/>
      <c r="AD871" s="539"/>
      <c r="AE871" s="539"/>
      <c r="AF871" s="539"/>
      <c r="AG871" s="539"/>
      <c r="AH871" s="539"/>
      <c r="AI871" s="539"/>
      <c r="AJ871" s="539"/>
      <c r="AK871" s="539"/>
      <c r="AL871" s="539"/>
      <c r="AM871" s="539"/>
      <c r="AN871" s="539"/>
      <c r="AO871" s="539"/>
      <c r="AP871" s="539"/>
      <c r="AQ871" s="539"/>
      <c r="AR871" s="539"/>
      <c r="AS871" s="539"/>
      <c r="AT871" s="539"/>
      <c r="AU871" s="539"/>
      <c r="AV871" s="539"/>
      <c r="AW871" s="539"/>
      <c r="AX871" s="539"/>
      <c r="AY871" s="539"/>
      <c r="AZ871" s="539"/>
      <c r="BA871" s="539"/>
      <c r="BB871" s="539"/>
    </row>
    <row collapsed="false" customFormat="false" customHeight="true" hidden="false" ht="12.6" outlineLevel="0" r="872">
      <c r="A872" s="470" t="s">
        <v>859</v>
      </c>
      <c r="B872" s="439"/>
      <c r="C872" s="439"/>
      <c r="D872" s="439"/>
      <c r="E872" s="439"/>
      <c r="F872" s="439"/>
      <c r="G872" s="439"/>
      <c r="H872" s="439"/>
      <c r="I872" s="439"/>
      <c r="J872" s="439"/>
      <c r="K872" s="439"/>
      <c r="L872" s="439"/>
      <c r="M872" s="439"/>
      <c r="N872" s="439"/>
      <c r="O872" s="439"/>
      <c r="P872" s="439"/>
      <c r="Q872" s="439"/>
      <c r="R872" s="439"/>
      <c r="S872" s="439"/>
      <c r="T872" s="439"/>
      <c r="U872" s="439"/>
      <c r="V872" s="439"/>
      <c r="W872" s="439"/>
      <c r="X872" s="440"/>
      <c r="Y872" s="539"/>
      <c r="Z872" s="539"/>
      <c r="AA872" s="539"/>
      <c r="AB872" s="539"/>
      <c r="AC872" s="539"/>
      <c r="AD872" s="539"/>
      <c r="AE872" s="539"/>
      <c r="AF872" s="539"/>
      <c r="AG872" s="539"/>
      <c r="AH872" s="539"/>
      <c r="AI872" s="539"/>
      <c r="AJ872" s="539"/>
      <c r="AK872" s="539"/>
      <c r="AL872" s="539"/>
      <c r="AM872" s="539"/>
      <c r="AN872" s="539"/>
      <c r="AO872" s="539"/>
      <c r="AP872" s="539"/>
      <c r="AQ872" s="539"/>
      <c r="AR872" s="539"/>
      <c r="AS872" s="539"/>
      <c r="AT872" s="539"/>
      <c r="AU872" s="539"/>
      <c r="AV872" s="539"/>
      <c r="AW872" s="539"/>
      <c r="AX872" s="539"/>
      <c r="AY872" s="539"/>
      <c r="AZ872" s="539"/>
      <c r="BA872" s="539"/>
      <c r="BB872" s="539"/>
    </row>
    <row collapsed="false" customFormat="false" customHeight="true" hidden="false" ht="12.6" outlineLevel="0" r="873">
      <c r="A873" s="429" t="s">
        <v>860</v>
      </c>
      <c r="B873" s="430"/>
      <c r="C873" s="430"/>
      <c r="D873" s="430"/>
      <c r="E873" s="430"/>
      <c r="F873" s="430"/>
      <c r="G873" s="430"/>
      <c r="H873" s="430"/>
      <c r="I873" s="430"/>
      <c r="J873" s="430"/>
      <c r="K873" s="430"/>
      <c r="L873" s="430"/>
      <c r="M873" s="430"/>
      <c r="N873" s="430"/>
      <c r="O873" s="430"/>
      <c r="P873" s="430"/>
      <c r="Q873" s="430"/>
      <c r="R873" s="430"/>
      <c r="S873" s="430"/>
      <c r="T873" s="430"/>
      <c r="U873" s="430"/>
      <c r="V873" s="430"/>
      <c r="W873" s="430"/>
      <c r="X873" s="431"/>
      <c r="Y873" s="433"/>
      <c r="Z873" s="433"/>
      <c r="AA873" s="433"/>
      <c r="AB873" s="433"/>
      <c r="AC873" s="433"/>
      <c r="AD873" s="433"/>
      <c r="AE873" s="433"/>
      <c r="AF873" s="433"/>
      <c r="AG873" s="433"/>
      <c r="AH873" s="433"/>
      <c r="AI873" s="433"/>
      <c r="AJ873" s="433"/>
      <c r="AK873" s="433"/>
      <c r="AL873" s="433"/>
      <c r="AM873" s="433"/>
      <c r="AN873" s="433"/>
      <c r="AO873" s="433"/>
      <c r="AP873" s="433"/>
      <c r="AQ873" s="433"/>
      <c r="AR873" s="433"/>
      <c r="AS873" s="433"/>
      <c r="AT873" s="433"/>
      <c r="AU873" s="433"/>
      <c r="AV873" s="433"/>
      <c r="AW873" s="433"/>
      <c r="AX873" s="433"/>
      <c r="AY873" s="433"/>
      <c r="AZ873" s="433"/>
      <c r="BA873" s="433"/>
      <c r="BB873" s="433"/>
    </row>
    <row collapsed="false" customFormat="false" customHeight="true" hidden="false" ht="12.6" outlineLevel="0" r="874">
      <c r="A874" s="429" t="s">
        <v>861</v>
      </c>
      <c r="B874" s="430"/>
      <c r="C874" s="430"/>
      <c r="D874" s="430"/>
      <c r="E874" s="430"/>
      <c r="F874" s="430"/>
      <c r="G874" s="430"/>
      <c r="H874" s="430"/>
      <c r="I874" s="430"/>
      <c r="J874" s="430"/>
      <c r="K874" s="430"/>
      <c r="L874" s="430"/>
      <c r="M874" s="430"/>
      <c r="N874" s="430"/>
      <c r="O874" s="430"/>
      <c r="P874" s="430"/>
      <c r="Q874" s="430"/>
      <c r="R874" s="430"/>
      <c r="S874" s="430"/>
      <c r="T874" s="430"/>
      <c r="U874" s="430"/>
      <c r="V874" s="430"/>
      <c r="W874" s="430"/>
      <c r="X874" s="431"/>
      <c r="Y874" s="433"/>
      <c r="Z874" s="433"/>
      <c r="AA874" s="433"/>
      <c r="AB874" s="433"/>
      <c r="AC874" s="433"/>
      <c r="AD874" s="433"/>
      <c r="AE874" s="433"/>
      <c r="AF874" s="433"/>
      <c r="AG874" s="433"/>
      <c r="AH874" s="433"/>
      <c r="AI874" s="433"/>
      <c r="AJ874" s="433"/>
      <c r="AK874" s="433"/>
      <c r="AL874" s="433"/>
      <c r="AM874" s="433"/>
      <c r="AN874" s="433"/>
      <c r="AO874" s="433"/>
      <c r="AP874" s="433"/>
      <c r="AQ874" s="433"/>
      <c r="AR874" s="433"/>
      <c r="AS874" s="433"/>
      <c r="AT874" s="433"/>
      <c r="AU874" s="433"/>
      <c r="AV874" s="433"/>
      <c r="AW874" s="433"/>
      <c r="AX874" s="433"/>
      <c r="AY874" s="433"/>
      <c r="AZ874" s="433"/>
      <c r="BA874" s="433"/>
      <c r="BB874" s="433"/>
    </row>
    <row collapsed="false" customFormat="false" customHeight="true" hidden="false" ht="12.6" outlineLevel="0" r="875">
      <c r="A875" s="454" t="s">
        <v>862</v>
      </c>
      <c r="B875" s="436"/>
      <c r="C875" s="436"/>
      <c r="D875" s="436"/>
      <c r="E875" s="436"/>
      <c r="F875" s="436"/>
      <c r="G875" s="436"/>
      <c r="H875" s="436"/>
      <c r="I875" s="436"/>
      <c r="J875" s="436"/>
      <c r="K875" s="436"/>
      <c r="L875" s="436"/>
      <c r="M875" s="436"/>
      <c r="N875" s="436"/>
      <c r="O875" s="436"/>
      <c r="P875" s="436"/>
      <c r="Q875" s="436"/>
      <c r="R875" s="436"/>
      <c r="S875" s="436"/>
      <c r="T875" s="436"/>
      <c r="U875" s="436"/>
      <c r="V875" s="436"/>
      <c r="W875" s="436"/>
      <c r="X875" s="437"/>
      <c r="Y875" s="433"/>
      <c r="Z875" s="433"/>
      <c r="AA875" s="433"/>
      <c r="AB875" s="433"/>
      <c r="AC875" s="433"/>
      <c r="AD875" s="433"/>
      <c r="AE875" s="433"/>
      <c r="AF875" s="433"/>
      <c r="AG875" s="433"/>
      <c r="AH875" s="433"/>
      <c r="AI875" s="433"/>
      <c r="AJ875" s="433"/>
      <c r="AK875" s="433"/>
      <c r="AL875" s="433"/>
      <c r="AM875" s="433"/>
      <c r="AN875" s="433"/>
      <c r="AO875" s="433"/>
      <c r="AP875" s="433"/>
      <c r="AQ875" s="433"/>
      <c r="AR875" s="433"/>
      <c r="AS875" s="433"/>
      <c r="AT875" s="433"/>
      <c r="AU875" s="433"/>
      <c r="AV875" s="433"/>
      <c r="AW875" s="433"/>
      <c r="AX875" s="433"/>
      <c r="AY875" s="433"/>
      <c r="AZ875" s="433"/>
      <c r="BA875" s="433"/>
      <c r="BB875" s="433"/>
    </row>
    <row collapsed="false" customFormat="false" customHeight="true" hidden="false" ht="12.6" outlineLevel="0" r="876">
      <c r="A876" s="470" t="s">
        <v>863</v>
      </c>
      <c r="B876" s="439"/>
      <c r="C876" s="439"/>
      <c r="D876" s="439"/>
      <c r="E876" s="439"/>
      <c r="F876" s="439"/>
      <c r="G876" s="439"/>
      <c r="H876" s="439"/>
      <c r="I876" s="439"/>
      <c r="J876" s="439"/>
      <c r="K876" s="439"/>
      <c r="L876" s="439"/>
      <c r="M876" s="439"/>
      <c r="N876" s="439"/>
      <c r="O876" s="439"/>
      <c r="P876" s="439"/>
      <c r="Q876" s="439"/>
      <c r="R876" s="439"/>
      <c r="S876" s="439"/>
      <c r="T876" s="439"/>
      <c r="U876" s="439"/>
      <c r="V876" s="439"/>
      <c r="W876" s="439"/>
      <c r="X876" s="440"/>
      <c r="Y876" s="433"/>
      <c r="Z876" s="433"/>
      <c r="AA876" s="433"/>
      <c r="AB876" s="433"/>
      <c r="AC876" s="433"/>
      <c r="AD876" s="433"/>
      <c r="AE876" s="433"/>
      <c r="AF876" s="433"/>
      <c r="AG876" s="433"/>
      <c r="AH876" s="433"/>
      <c r="AI876" s="433"/>
      <c r="AJ876" s="433"/>
      <c r="AK876" s="433"/>
      <c r="AL876" s="433"/>
      <c r="AM876" s="433"/>
      <c r="AN876" s="433"/>
      <c r="AO876" s="433"/>
      <c r="AP876" s="433"/>
      <c r="AQ876" s="433"/>
      <c r="AR876" s="433"/>
      <c r="AS876" s="433"/>
      <c r="AT876" s="433"/>
      <c r="AU876" s="433"/>
      <c r="AV876" s="433"/>
      <c r="AW876" s="433"/>
      <c r="AX876" s="433"/>
      <c r="AY876" s="433"/>
      <c r="AZ876" s="433"/>
      <c r="BA876" s="433"/>
      <c r="BB876" s="433"/>
    </row>
    <row collapsed="false" customFormat="false" customHeight="true" hidden="false" ht="12.6" outlineLevel="0" r="877">
      <c r="A877" s="429" t="s">
        <v>860</v>
      </c>
      <c r="B877" s="430"/>
      <c r="C877" s="430"/>
      <c r="D877" s="430"/>
      <c r="E877" s="430"/>
      <c r="F877" s="430"/>
      <c r="G877" s="430"/>
      <c r="H877" s="430"/>
      <c r="I877" s="430"/>
      <c r="J877" s="430"/>
      <c r="K877" s="430"/>
      <c r="L877" s="430"/>
      <c r="M877" s="430"/>
      <c r="N877" s="430"/>
      <c r="O877" s="430"/>
      <c r="P877" s="430"/>
      <c r="Q877" s="430"/>
      <c r="R877" s="430"/>
      <c r="S877" s="430"/>
      <c r="T877" s="430"/>
      <c r="U877" s="430"/>
      <c r="V877" s="430"/>
      <c r="W877" s="430"/>
      <c r="X877" s="431"/>
      <c r="Y877" s="433"/>
      <c r="Z877" s="433"/>
      <c r="AA877" s="433"/>
      <c r="AB877" s="433"/>
      <c r="AC877" s="433"/>
      <c r="AD877" s="433"/>
      <c r="AE877" s="433"/>
      <c r="AF877" s="433"/>
      <c r="AG877" s="433"/>
      <c r="AH877" s="433"/>
      <c r="AI877" s="433"/>
      <c r="AJ877" s="433"/>
      <c r="AK877" s="433"/>
      <c r="AL877" s="433"/>
      <c r="AM877" s="433"/>
      <c r="AN877" s="433"/>
      <c r="AO877" s="433"/>
      <c r="AP877" s="433"/>
      <c r="AQ877" s="433"/>
      <c r="AR877" s="433"/>
      <c r="AS877" s="433"/>
      <c r="AT877" s="433"/>
      <c r="AU877" s="433"/>
      <c r="AV877" s="433"/>
      <c r="AW877" s="433"/>
      <c r="AX877" s="433"/>
      <c r="AY877" s="433"/>
      <c r="AZ877" s="433"/>
      <c r="BA877" s="433"/>
      <c r="BB877" s="433"/>
    </row>
    <row collapsed="false" customFormat="false" customHeight="true" hidden="false" ht="12.6" outlineLevel="0" r="878">
      <c r="A878" s="429" t="s">
        <v>861</v>
      </c>
      <c r="B878" s="430"/>
      <c r="C878" s="430"/>
      <c r="D878" s="430"/>
      <c r="E878" s="430"/>
      <c r="F878" s="430"/>
      <c r="G878" s="430"/>
      <c r="H878" s="430"/>
      <c r="I878" s="430"/>
      <c r="J878" s="430"/>
      <c r="K878" s="430"/>
      <c r="L878" s="430"/>
      <c r="M878" s="430"/>
      <c r="N878" s="430"/>
      <c r="O878" s="430"/>
      <c r="P878" s="430"/>
      <c r="Q878" s="430"/>
      <c r="R878" s="430"/>
      <c r="S878" s="430"/>
      <c r="T878" s="430"/>
      <c r="U878" s="430"/>
      <c r="V878" s="430"/>
      <c r="W878" s="430"/>
      <c r="X878" s="431"/>
      <c r="Y878" s="433"/>
      <c r="Z878" s="433"/>
      <c r="AA878" s="433"/>
      <c r="AB878" s="433"/>
      <c r="AC878" s="433"/>
      <c r="AD878" s="433"/>
      <c r="AE878" s="433"/>
      <c r="AF878" s="433"/>
      <c r="AG878" s="433"/>
      <c r="AH878" s="433"/>
      <c r="AI878" s="433"/>
      <c r="AJ878" s="433"/>
      <c r="AK878" s="433"/>
      <c r="AL878" s="433"/>
      <c r="AM878" s="433"/>
      <c r="AN878" s="433"/>
      <c r="AO878" s="433"/>
      <c r="AP878" s="433"/>
      <c r="AQ878" s="433"/>
      <c r="AR878" s="433"/>
      <c r="AS878" s="433"/>
      <c r="AT878" s="433"/>
      <c r="AU878" s="433"/>
      <c r="AV878" s="433"/>
      <c r="AW878" s="433"/>
      <c r="AX878" s="433"/>
      <c r="AY878" s="433"/>
      <c r="AZ878" s="433"/>
      <c r="BA878" s="433"/>
      <c r="BB878" s="433"/>
    </row>
    <row collapsed="false" customFormat="false" customHeight="true" hidden="false" ht="12.6" outlineLevel="0" r="879">
      <c r="A879" s="577" t="s">
        <v>864</v>
      </c>
      <c r="B879" s="430"/>
      <c r="C879" s="430"/>
      <c r="D879" s="430"/>
      <c r="E879" s="430"/>
      <c r="F879" s="430"/>
      <c r="G879" s="430"/>
      <c r="H879" s="430"/>
      <c r="I879" s="430"/>
      <c r="J879" s="430"/>
      <c r="K879" s="430"/>
      <c r="L879" s="430"/>
      <c r="M879" s="430"/>
      <c r="N879" s="430"/>
      <c r="O879" s="430"/>
      <c r="P879" s="430"/>
      <c r="Q879" s="430"/>
      <c r="R879" s="430"/>
      <c r="S879" s="430"/>
      <c r="T879" s="430"/>
      <c r="U879" s="430"/>
      <c r="V879" s="430"/>
      <c r="W879" s="430"/>
      <c r="X879" s="431"/>
      <c r="Y879" s="433"/>
      <c r="Z879" s="433"/>
      <c r="AA879" s="433"/>
      <c r="AB879" s="433"/>
      <c r="AC879" s="433"/>
      <c r="AD879" s="433"/>
      <c r="AE879" s="433"/>
      <c r="AF879" s="433"/>
      <c r="AG879" s="433"/>
      <c r="AH879" s="433"/>
      <c r="AI879" s="433"/>
      <c r="AJ879" s="433"/>
      <c r="AK879" s="433"/>
      <c r="AL879" s="433"/>
      <c r="AM879" s="433"/>
      <c r="AN879" s="433"/>
      <c r="AO879" s="433"/>
      <c r="AP879" s="433"/>
      <c r="AQ879" s="433"/>
      <c r="AR879" s="433"/>
      <c r="AS879" s="433"/>
      <c r="AT879" s="433"/>
      <c r="AU879" s="433"/>
      <c r="AV879" s="433"/>
      <c r="AW879" s="433"/>
      <c r="AX879" s="433"/>
      <c r="AY879" s="433"/>
      <c r="AZ879" s="433"/>
      <c r="BA879" s="433"/>
      <c r="BB879" s="433"/>
    </row>
    <row collapsed="false" customFormat="false" customHeight="true" hidden="false" ht="12.6" outlineLevel="0" r="880">
      <c r="A880" s="577" t="s">
        <v>865</v>
      </c>
      <c r="B880" s="430"/>
      <c r="C880" s="430"/>
      <c r="D880" s="430"/>
      <c r="E880" s="430"/>
      <c r="F880" s="430"/>
      <c r="G880" s="430"/>
      <c r="H880" s="430"/>
      <c r="I880" s="430"/>
      <c r="J880" s="430"/>
      <c r="K880" s="430"/>
      <c r="L880" s="430"/>
      <c r="M880" s="430"/>
      <c r="N880" s="430"/>
      <c r="O880" s="430"/>
      <c r="P880" s="430"/>
      <c r="Q880" s="430"/>
      <c r="R880" s="430"/>
      <c r="S880" s="430"/>
      <c r="T880" s="430"/>
      <c r="U880" s="430"/>
      <c r="V880" s="430"/>
      <c r="W880" s="430"/>
      <c r="X880" s="431"/>
      <c r="Y880" s="433"/>
      <c r="Z880" s="433"/>
      <c r="AA880" s="433"/>
      <c r="AB880" s="433"/>
      <c r="AC880" s="433"/>
      <c r="AD880" s="433"/>
      <c r="AE880" s="433"/>
      <c r="AF880" s="433"/>
      <c r="AG880" s="433"/>
      <c r="AH880" s="433"/>
      <c r="AI880" s="433"/>
      <c r="AJ880" s="433"/>
      <c r="AK880" s="433"/>
      <c r="AL880" s="433"/>
      <c r="AM880" s="433"/>
      <c r="AN880" s="433"/>
      <c r="AO880" s="433"/>
      <c r="AP880" s="433"/>
      <c r="AQ880" s="433"/>
      <c r="AR880" s="433"/>
      <c r="AS880" s="433"/>
      <c r="AT880" s="433"/>
      <c r="AU880" s="433"/>
      <c r="AV880" s="433"/>
      <c r="AW880" s="433"/>
      <c r="AX880" s="433"/>
      <c r="AY880" s="433"/>
      <c r="AZ880" s="433"/>
      <c r="BA880" s="433"/>
      <c r="BB880" s="433"/>
    </row>
    <row collapsed="false" customFormat="false" customHeight="true" hidden="false" ht="12.6" outlineLevel="0" r="881">
      <c r="A881" s="454" t="s">
        <v>866</v>
      </c>
      <c r="B881" s="436"/>
      <c r="C881" s="436"/>
      <c r="D881" s="436"/>
      <c r="E881" s="436"/>
      <c r="F881" s="436"/>
      <c r="G881" s="436"/>
      <c r="H881" s="436"/>
      <c r="I881" s="436"/>
      <c r="J881" s="436"/>
      <c r="K881" s="436"/>
      <c r="L881" s="436"/>
      <c r="M881" s="436"/>
      <c r="N881" s="436"/>
      <c r="O881" s="436"/>
      <c r="P881" s="436"/>
      <c r="Q881" s="436"/>
      <c r="R881" s="436"/>
      <c r="S881" s="436"/>
      <c r="T881" s="436"/>
      <c r="U881" s="436"/>
      <c r="V881" s="436"/>
      <c r="W881" s="436"/>
      <c r="X881" s="436"/>
      <c r="Y881" s="433"/>
      <c r="Z881" s="433"/>
      <c r="AA881" s="433"/>
      <c r="AB881" s="433"/>
      <c r="AC881" s="433"/>
      <c r="AD881" s="433"/>
      <c r="AE881" s="433"/>
      <c r="AF881" s="433"/>
      <c r="AG881" s="433"/>
      <c r="AH881" s="433"/>
      <c r="AI881" s="433"/>
      <c r="AJ881" s="433"/>
      <c r="AK881" s="433"/>
      <c r="AL881" s="433"/>
      <c r="AM881" s="433"/>
      <c r="AN881" s="433"/>
      <c r="AO881" s="433"/>
      <c r="AP881" s="433"/>
      <c r="AQ881" s="433"/>
      <c r="AR881" s="433"/>
      <c r="AS881" s="433"/>
      <c r="AT881" s="433"/>
      <c r="AU881" s="433"/>
      <c r="AV881" s="433"/>
      <c r="AW881" s="433"/>
      <c r="AX881" s="433"/>
      <c r="AY881" s="433"/>
      <c r="AZ881" s="433"/>
      <c r="BA881" s="433"/>
      <c r="BB881" s="433"/>
    </row>
    <row collapsed="false" customFormat="false" customHeight="true" hidden="false" ht="12.6" outlineLevel="0" r="882">
      <c r="A882" s="577" t="s">
        <v>721</v>
      </c>
      <c r="B882" s="430"/>
      <c r="C882" s="430"/>
      <c r="D882" s="430"/>
      <c r="E882" s="430"/>
      <c r="F882" s="430"/>
      <c r="G882" s="430"/>
      <c r="H882" s="430"/>
      <c r="I882" s="430"/>
      <c r="J882" s="430"/>
      <c r="K882" s="430"/>
      <c r="L882" s="430"/>
      <c r="M882" s="430"/>
      <c r="N882" s="430"/>
      <c r="O882" s="430"/>
      <c r="P882" s="430"/>
      <c r="Q882" s="430"/>
      <c r="R882" s="430"/>
      <c r="S882" s="430"/>
      <c r="T882" s="430"/>
      <c r="U882" s="430"/>
      <c r="V882" s="430"/>
      <c r="W882" s="430"/>
      <c r="X882" s="430"/>
      <c r="Y882" s="433"/>
      <c r="Z882" s="433"/>
      <c r="AA882" s="433"/>
      <c r="AB882" s="433"/>
      <c r="AC882" s="433"/>
      <c r="AD882" s="433"/>
      <c r="AE882" s="433"/>
      <c r="AF882" s="433"/>
      <c r="AG882" s="433"/>
      <c r="AH882" s="433"/>
      <c r="AI882" s="433"/>
      <c r="AJ882" s="433"/>
      <c r="AK882" s="433"/>
      <c r="AL882" s="433"/>
      <c r="AM882" s="433"/>
      <c r="AN882" s="433"/>
      <c r="AO882" s="433"/>
      <c r="AP882" s="433"/>
      <c r="AQ882" s="433"/>
      <c r="AR882" s="433"/>
      <c r="AS882" s="433"/>
      <c r="AT882" s="433"/>
      <c r="AU882" s="433"/>
      <c r="AV882" s="433"/>
      <c r="AW882" s="433"/>
      <c r="AX882" s="433"/>
      <c r="AY882" s="433"/>
      <c r="AZ882" s="433"/>
      <c r="BA882" s="433"/>
      <c r="BB882" s="433"/>
    </row>
    <row collapsed="false" customFormat="false" customHeight="true" hidden="false" ht="12.6" outlineLevel="0" r="883">
      <c r="A883" s="577" t="s">
        <v>867</v>
      </c>
      <c r="B883" s="430"/>
      <c r="C883" s="430"/>
      <c r="D883" s="430"/>
      <c r="E883" s="430"/>
      <c r="F883" s="430"/>
      <c r="G883" s="430"/>
      <c r="H883" s="430"/>
      <c r="I883" s="430"/>
      <c r="J883" s="430"/>
      <c r="K883" s="430"/>
      <c r="L883" s="430"/>
      <c r="M883" s="430"/>
      <c r="N883" s="430"/>
      <c r="O883" s="430"/>
      <c r="P883" s="430"/>
      <c r="Q883" s="430"/>
      <c r="R883" s="430"/>
      <c r="S883" s="430"/>
      <c r="T883" s="430"/>
      <c r="U883" s="430"/>
      <c r="V883" s="430"/>
      <c r="W883" s="430"/>
      <c r="X883" s="430"/>
      <c r="Y883" s="433"/>
      <c r="Z883" s="433"/>
      <c r="AA883" s="433"/>
      <c r="AB883" s="433"/>
      <c r="AC883" s="433"/>
      <c r="AD883" s="433"/>
      <c r="AE883" s="433"/>
      <c r="AF883" s="433"/>
      <c r="AG883" s="433"/>
      <c r="AH883" s="433"/>
      <c r="AI883" s="433"/>
      <c r="AJ883" s="433"/>
      <c r="AK883" s="433"/>
      <c r="AL883" s="433"/>
      <c r="AM883" s="433"/>
      <c r="AN883" s="433"/>
      <c r="AO883" s="433"/>
      <c r="AP883" s="433"/>
      <c r="AQ883" s="433"/>
      <c r="AR883" s="433"/>
      <c r="AS883" s="433"/>
      <c r="AT883" s="433"/>
      <c r="AU883" s="433"/>
      <c r="AV883" s="433"/>
      <c r="AW883" s="433"/>
      <c r="AX883" s="433"/>
      <c r="AY883" s="433"/>
      <c r="AZ883" s="433"/>
      <c r="BA883" s="433"/>
      <c r="BB883" s="433"/>
    </row>
    <row collapsed="false" customFormat="false" customHeight="true" hidden="false" ht="12.6" outlineLevel="0" r="884">
      <c r="A884" s="429" t="s">
        <v>868</v>
      </c>
      <c r="B884" s="430"/>
      <c r="C884" s="430"/>
      <c r="D884" s="430"/>
      <c r="E884" s="430"/>
      <c r="F884" s="430"/>
      <c r="G884" s="430"/>
      <c r="H884" s="430"/>
      <c r="I884" s="430"/>
      <c r="J884" s="430"/>
      <c r="K884" s="430"/>
      <c r="L884" s="430"/>
      <c r="M884" s="430"/>
      <c r="N884" s="430"/>
      <c r="O884" s="430"/>
      <c r="P884" s="430"/>
      <c r="Q884" s="430"/>
      <c r="R884" s="430"/>
      <c r="S884" s="430"/>
      <c r="T884" s="430"/>
      <c r="U884" s="430"/>
      <c r="V884" s="430"/>
      <c r="W884" s="430"/>
      <c r="X884" s="430"/>
      <c r="Y884" s="433"/>
      <c r="Z884" s="433"/>
      <c r="AA884" s="433"/>
      <c r="AB884" s="433"/>
      <c r="AC884" s="433"/>
      <c r="AD884" s="433"/>
      <c r="AE884" s="433"/>
      <c r="AF884" s="433"/>
      <c r="AG884" s="433"/>
      <c r="AH884" s="433"/>
      <c r="AI884" s="433"/>
      <c r="AJ884" s="433"/>
      <c r="AK884" s="433"/>
      <c r="AL884" s="433"/>
      <c r="AM884" s="433"/>
      <c r="AN884" s="433"/>
      <c r="AO884" s="433"/>
      <c r="AP884" s="433"/>
      <c r="AQ884" s="433"/>
      <c r="AR884" s="433"/>
      <c r="AS884" s="433"/>
      <c r="AT884" s="433"/>
      <c r="AU884" s="433"/>
      <c r="AV884" s="433"/>
      <c r="AW884" s="433"/>
      <c r="AX884" s="433"/>
      <c r="AY884" s="433"/>
      <c r="AZ884" s="433"/>
      <c r="BA884" s="433"/>
      <c r="BB884" s="433"/>
    </row>
    <row collapsed="false" customFormat="false" customHeight="true" hidden="false" ht="12.6" outlineLevel="0" r="885">
      <c r="A885" s="429" t="s">
        <v>869</v>
      </c>
      <c r="B885" s="430"/>
      <c r="C885" s="430"/>
      <c r="D885" s="430"/>
      <c r="E885" s="430"/>
      <c r="F885" s="430"/>
      <c r="G885" s="430"/>
      <c r="H885" s="430"/>
      <c r="I885" s="430"/>
      <c r="J885" s="430"/>
      <c r="K885" s="430"/>
      <c r="L885" s="430"/>
      <c r="M885" s="430"/>
      <c r="N885" s="430"/>
      <c r="O885" s="430"/>
      <c r="P885" s="430"/>
      <c r="Q885" s="430"/>
      <c r="R885" s="430"/>
      <c r="S885" s="430"/>
      <c r="T885" s="430"/>
      <c r="U885" s="430"/>
      <c r="V885" s="430"/>
      <c r="W885" s="430"/>
      <c r="X885" s="430"/>
      <c r="Y885" s="433"/>
      <c r="Z885" s="433"/>
      <c r="AA885" s="433"/>
      <c r="AB885" s="433"/>
      <c r="AC885" s="433"/>
      <c r="AD885" s="433"/>
      <c r="AE885" s="433"/>
      <c r="AF885" s="433"/>
      <c r="AG885" s="433"/>
      <c r="AH885" s="433"/>
      <c r="AI885" s="433"/>
      <c r="AJ885" s="433"/>
      <c r="AK885" s="433"/>
      <c r="AL885" s="433"/>
      <c r="AM885" s="433"/>
      <c r="AN885" s="433"/>
      <c r="AO885" s="433"/>
      <c r="AP885" s="433"/>
      <c r="AQ885" s="433"/>
      <c r="AR885" s="433"/>
      <c r="AS885" s="433"/>
      <c r="AT885" s="433"/>
      <c r="AU885" s="433"/>
      <c r="AV885" s="433"/>
      <c r="AW885" s="433"/>
      <c r="AX885" s="433"/>
      <c r="AY885" s="433"/>
      <c r="AZ885" s="433"/>
      <c r="BA885" s="433"/>
      <c r="BB885" s="433"/>
    </row>
    <row collapsed="false" customFormat="false" customHeight="true" hidden="false" ht="12.6" outlineLevel="0" r="886">
      <c r="A886" s="577" t="s">
        <v>870</v>
      </c>
      <c r="B886" s="430"/>
      <c r="C886" s="430"/>
      <c r="D886" s="430"/>
      <c r="E886" s="430"/>
      <c r="F886" s="430"/>
      <c r="G886" s="430"/>
      <c r="H886" s="430"/>
      <c r="I886" s="430"/>
      <c r="J886" s="430"/>
      <c r="K886" s="430"/>
      <c r="L886" s="430"/>
      <c r="M886" s="430"/>
      <c r="N886" s="430"/>
      <c r="O886" s="430"/>
      <c r="P886" s="430"/>
      <c r="Q886" s="430"/>
      <c r="R886" s="430"/>
      <c r="S886" s="430"/>
      <c r="T886" s="430"/>
      <c r="U886" s="430"/>
      <c r="V886" s="430"/>
      <c r="W886" s="430"/>
      <c r="X886" s="430"/>
      <c r="Y886" s="433"/>
      <c r="Z886" s="433"/>
      <c r="AA886" s="433"/>
      <c r="AB886" s="433"/>
      <c r="AC886" s="433"/>
      <c r="AD886" s="433"/>
      <c r="AE886" s="433"/>
      <c r="AF886" s="433"/>
      <c r="AG886" s="433"/>
      <c r="AH886" s="433"/>
      <c r="AI886" s="433"/>
      <c r="AJ886" s="433"/>
      <c r="AK886" s="433"/>
      <c r="AL886" s="433"/>
      <c r="AM886" s="433"/>
      <c r="AN886" s="433"/>
      <c r="AO886" s="433"/>
      <c r="AP886" s="433"/>
      <c r="AQ886" s="433"/>
      <c r="AR886" s="433"/>
      <c r="AS886" s="433"/>
      <c r="AT886" s="433"/>
      <c r="AU886" s="433"/>
      <c r="AV886" s="433"/>
      <c r="AW886" s="433"/>
      <c r="AX886" s="433"/>
      <c r="AY886" s="433"/>
      <c r="AZ886" s="433"/>
      <c r="BA886" s="433"/>
      <c r="BB886" s="433"/>
    </row>
    <row collapsed="false" customFormat="false" customHeight="true" hidden="false" ht="12.6" outlineLevel="0" r="887">
      <c r="A887" s="577" t="s">
        <v>871</v>
      </c>
      <c r="B887" s="430"/>
      <c r="C887" s="430"/>
      <c r="D887" s="430"/>
      <c r="E887" s="430"/>
      <c r="F887" s="430"/>
      <c r="G887" s="430"/>
      <c r="H887" s="430"/>
      <c r="I887" s="430"/>
      <c r="J887" s="430"/>
      <c r="K887" s="430"/>
      <c r="L887" s="430"/>
      <c r="M887" s="430"/>
      <c r="N887" s="430"/>
      <c r="O887" s="430"/>
      <c r="P887" s="430"/>
      <c r="Q887" s="430"/>
      <c r="R887" s="430"/>
      <c r="S887" s="430"/>
      <c r="T887" s="430"/>
      <c r="U887" s="430"/>
      <c r="V887" s="430"/>
      <c r="W887" s="430"/>
      <c r="X887" s="430"/>
      <c r="Y887" s="433"/>
      <c r="Z887" s="433"/>
      <c r="AA887" s="433"/>
      <c r="AB887" s="433"/>
      <c r="AC887" s="433"/>
      <c r="AD887" s="433"/>
      <c r="AE887" s="433"/>
      <c r="AF887" s="433"/>
      <c r="AG887" s="433"/>
      <c r="AH887" s="433"/>
      <c r="AI887" s="433"/>
      <c r="AJ887" s="433"/>
      <c r="AK887" s="433"/>
      <c r="AL887" s="433"/>
      <c r="AM887" s="433"/>
      <c r="AN887" s="433"/>
      <c r="AO887" s="433"/>
      <c r="AP887" s="433"/>
      <c r="AQ887" s="433"/>
      <c r="AR887" s="433"/>
      <c r="AS887" s="433"/>
      <c r="AT887" s="433"/>
      <c r="AU887" s="433"/>
      <c r="AV887" s="433"/>
      <c r="AW887" s="433"/>
      <c r="AX887" s="433"/>
      <c r="AY887" s="433"/>
      <c r="AZ887" s="433"/>
      <c r="BA887" s="433"/>
      <c r="BB887" s="433"/>
    </row>
    <row collapsed="false" customFormat="false" customHeight="true" hidden="false" ht="12.6" outlineLevel="0" r="888">
      <c r="A888" s="429" t="s">
        <v>868</v>
      </c>
      <c r="B888" s="430"/>
      <c r="C888" s="430"/>
      <c r="D888" s="430"/>
      <c r="E888" s="430"/>
      <c r="F888" s="430"/>
      <c r="G888" s="430"/>
      <c r="H888" s="430"/>
      <c r="I888" s="430"/>
      <c r="J888" s="430"/>
      <c r="K888" s="430"/>
      <c r="L888" s="430"/>
      <c r="M888" s="430"/>
      <c r="N888" s="430"/>
      <c r="O888" s="430"/>
      <c r="P888" s="430"/>
      <c r="Q888" s="430"/>
      <c r="R888" s="430"/>
      <c r="S888" s="430"/>
      <c r="T888" s="430"/>
      <c r="U888" s="430"/>
      <c r="V888" s="430"/>
      <c r="W888" s="430"/>
      <c r="X888" s="430"/>
      <c r="Y888" s="433"/>
      <c r="Z888" s="433"/>
      <c r="AA888" s="433"/>
      <c r="AB888" s="433"/>
      <c r="AC888" s="433"/>
      <c r="AD888" s="433"/>
      <c r="AE888" s="433"/>
      <c r="AF888" s="433"/>
      <c r="AG888" s="433"/>
      <c r="AH888" s="433"/>
      <c r="AI888" s="433"/>
      <c r="AJ888" s="433"/>
      <c r="AK888" s="433"/>
      <c r="AL888" s="433"/>
      <c r="AM888" s="433"/>
      <c r="AN888" s="433"/>
      <c r="AO888" s="433"/>
      <c r="AP888" s="433"/>
      <c r="AQ888" s="433"/>
      <c r="AR888" s="433"/>
      <c r="AS888" s="433"/>
      <c r="AT888" s="433"/>
      <c r="AU888" s="433"/>
      <c r="AV888" s="433"/>
      <c r="AW888" s="433"/>
      <c r="AX888" s="433"/>
      <c r="AY888" s="433"/>
      <c r="AZ888" s="433"/>
      <c r="BA888" s="433"/>
      <c r="BB888" s="433"/>
    </row>
    <row collapsed="false" customFormat="false" customHeight="true" hidden="false" ht="12.6" outlineLevel="0" r="889">
      <c r="A889" s="429" t="s">
        <v>869</v>
      </c>
      <c r="B889" s="430"/>
      <c r="C889" s="430"/>
      <c r="D889" s="430"/>
      <c r="E889" s="430"/>
      <c r="F889" s="430"/>
      <c r="G889" s="430"/>
      <c r="H889" s="430"/>
      <c r="I889" s="430"/>
      <c r="J889" s="430"/>
      <c r="K889" s="430"/>
      <c r="L889" s="430"/>
      <c r="M889" s="430"/>
      <c r="N889" s="430"/>
      <c r="O889" s="430"/>
      <c r="P889" s="430"/>
      <c r="Q889" s="430"/>
      <c r="R889" s="430"/>
      <c r="S889" s="430"/>
      <c r="T889" s="430"/>
      <c r="U889" s="430"/>
      <c r="V889" s="430"/>
      <c r="W889" s="430"/>
      <c r="X889" s="430"/>
      <c r="Y889" s="433"/>
      <c r="Z889" s="433"/>
      <c r="AA889" s="433"/>
      <c r="AB889" s="433"/>
      <c r="AC889" s="433"/>
      <c r="AD889" s="433"/>
      <c r="AE889" s="433"/>
      <c r="AF889" s="433"/>
      <c r="AG889" s="433"/>
      <c r="AH889" s="433"/>
      <c r="AI889" s="433"/>
      <c r="AJ889" s="433"/>
      <c r="AK889" s="433"/>
      <c r="AL889" s="433"/>
      <c r="AM889" s="433"/>
      <c r="AN889" s="433"/>
      <c r="AO889" s="433"/>
      <c r="AP889" s="433"/>
      <c r="AQ889" s="433"/>
      <c r="AR889" s="433"/>
      <c r="AS889" s="433"/>
      <c r="AT889" s="433"/>
      <c r="AU889" s="433"/>
      <c r="AV889" s="433"/>
      <c r="AW889" s="433"/>
      <c r="AX889" s="433"/>
      <c r="AY889" s="433"/>
      <c r="AZ889" s="433"/>
      <c r="BA889" s="433"/>
      <c r="BB889" s="433"/>
    </row>
    <row collapsed="false" customFormat="false" customHeight="true" hidden="false" ht="12.6" outlineLevel="0" r="890">
      <c r="A890" s="429" t="s">
        <v>808</v>
      </c>
      <c r="B890" s="430"/>
      <c r="C890" s="430"/>
      <c r="D890" s="430"/>
      <c r="E890" s="430"/>
      <c r="F890" s="430"/>
      <c r="G890" s="430"/>
      <c r="H890" s="430"/>
      <c r="I890" s="430"/>
      <c r="J890" s="430"/>
      <c r="K890" s="430"/>
      <c r="L890" s="430"/>
      <c r="M890" s="430"/>
      <c r="N890" s="430"/>
      <c r="O890" s="430"/>
      <c r="P890" s="430"/>
      <c r="Q890" s="430"/>
      <c r="R890" s="430"/>
      <c r="S890" s="430"/>
      <c r="T890" s="430"/>
      <c r="U890" s="430"/>
      <c r="V890" s="430"/>
      <c r="W890" s="430"/>
      <c r="X890" s="430"/>
      <c r="Y890" s="433"/>
      <c r="Z890" s="433"/>
      <c r="AA890" s="433"/>
      <c r="AB890" s="433"/>
      <c r="AC890" s="433"/>
      <c r="AD890" s="433"/>
      <c r="AE890" s="433"/>
      <c r="AF890" s="433"/>
      <c r="AG890" s="433"/>
      <c r="AH890" s="433"/>
      <c r="AI890" s="433"/>
      <c r="AJ890" s="433"/>
      <c r="AK890" s="433"/>
      <c r="AL890" s="433"/>
      <c r="AM890" s="433"/>
      <c r="AN890" s="433"/>
      <c r="AO890" s="433"/>
      <c r="AP890" s="433"/>
      <c r="AQ890" s="433"/>
      <c r="AR890" s="433"/>
      <c r="AS890" s="433"/>
      <c r="AT890" s="433"/>
      <c r="AU890" s="433"/>
      <c r="AV890" s="433"/>
      <c r="AW890" s="433"/>
      <c r="AX890" s="433"/>
      <c r="AY890" s="433"/>
      <c r="AZ890" s="433"/>
      <c r="BA890" s="433"/>
      <c r="BB890" s="433"/>
    </row>
    <row collapsed="false" customFormat="false" customHeight="true" hidden="false" ht="12.6" outlineLevel="0" r="891">
      <c r="A891" s="425" t="s">
        <v>872</v>
      </c>
    </row>
    <row collapsed="false" customFormat="false" customHeight="true" hidden="false" ht="11.1" outlineLevel="0" r="892">
      <c r="A892" s="493"/>
      <c r="B892" s="493"/>
      <c r="C892" s="493"/>
      <c r="D892" s="493"/>
      <c r="E892" s="493"/>
      <c r="F892" s="493"/>
      <c r="G892" s="493"/>
      <c r="H892" s="493"/>
      <c r="I892" s="493"/>
      <c r="J892" s="493"/>
      <c r="K892" s="493"/>
      <c r="L892" s="493"/>
      <c r="M892" s="493"/>
      <c r="N892" s="493"/>
      <c r="O892" s="493"/>
      <c r="P892" s="493"/>
      <c r="Q892" s="493"/>
      <c r="R892" s="493"/>
      <c r="S892" s="493"/>
      <c r="T892" s="493"/>
      <c r="U892" s="493"/>
      <c r="V892" s="493"/>
      <c r="W892" s="493"/>
      <c r="X892" s="493"/>
      <c r="Y892" s="493"/>
      <c r="Z892" s="493"/>
      <c r="AA892" s="493"/>
      <c r="AB892" s="493"/>
      <c r="AC892" s="493"/>
      <c r="AD892" s="493"/>
      <c r="AE892" s="493"/>
      <c r="AF892" s="493"/>
      <c r="AG892" s="493"/>
      <c r="AH892" s="493"/>
      <c r="AI892" s="493"/>
      <c r="AJ892" s="493"/>
      <c r="AK892" s="493"/>
      <c r="AL892" s="493"/>
      <c r="AM892" s="493"/>
      <c r="AN892" s="493"/>
      <c r="AO892" s="493"/>
      <c r="AP892" s="493"/>
      <c r="AQ892" s="493"/>
      <c r="AR892" s="493"/>
      <c r="AS892" s="493"/>
      <c r="AT892" s="493"/>
      <c r="AU892" s="493"/>
      <c r="AV892" s="493"/>
      <c r="AW892" s="493"/>
      <c r="AX892" s="493"/>
      <c r="AY892" s="493"/>
      <c r="AZ892" s="493"/>
      <c r="BA892" s="493"/>
      <c r="BB892" s="493"/>
    </row>
    <row collapsed="false" customFormat="false" customHeight="true" hidden="false" ht="11.1" outlineLevel="0" r="893">
      <c r="A893" s="493"/>
      <c r="B893" s="493"/>
      <c r="C893" s="493"/>
      <c r="D893" s="493"/>
      <c r="E893" s="493"/>
      <c r="F893" s="493"/>
      <c r="G893" s="493"/>
      <c r="H893" s="493"/>
      <c r="I893" s="493"/>
      <c r="J893" s="493"/>
      <c r="K893" s="493"/>
      <c r="L893" s="493"/>
      <c r="M893" s="493"/>
      <c r="N893" s="493"/>
      <c r="O893" s="493"/>
      <c r="P893" s="493"/>
      <c r="Q893" s="493"/>
      <c r="R893" s="493"/>
      <c r="S893" s="493"/>
      <c r="T893" s="493"/>
      <c r="U893" s="493"/>
      <c r="V893" s="493"/>
      <c r="W893" s="493"/>
      <c r="X893" s="493"/>
      <c r="Y893" s="493"/>
      <c r="Z893" s="493"/>
      <c r="AA893" s="493"/>
      <c r="AB893" s="493"/>
      <c r="AC893" s="493"/>
      <c r="AD893" s="493"/>
      <c r="AE893" s="493"/>
      <c r="AF893" s="493"/>
      <c r="AG893" s="493"/>
      <c r="AH893" s="493"/>
      <c r="AI893" s="493"/>
      <c r="AJ893" s="493"/>
      <c r="AK893" s="493"/>
      <c r="AL893" s="493"/>
      <c r="AM893" s="493"/>
      <c r="AN893" s="493"/>
      <c r="AO893" s="493"/>
      <c r="AP893" s="493"/>
      <c r="AQ893" s="493"/>
      <c r="AR893" s="493"/>
      <c r="AS893" s="493"/>
      <c r="AT893" s="493"/>
      <c r="AU893" s="493"/>
      <c r="AV893" s="493"/>
      <c r="AW893" s="493"/>
      <c r="AX893" s="493"/>
      <c r="AY893" s="493"/>
      <c r="AZ893" s="493"/>
      <c r="BA893" s="493"/>
      <c r="BB893" s="493"/>
    </row>
    <row collapsed="false" customFormat="false" customHeight="true" hidden="false" ht="11.1" outlineLevel="0" r="894">
      <c r="A894" s="493"/>
      <c r="B894" s="493"/>
      <c r="C894" s="493"/>
      <c r="D894" s="493"/>
      <c r="E894" s="493"/>
      <c r="F894" s="493"/>
      <c r="G894" s="493"/>
      <c r="H894" s="493"/>
      <c r="I894" s="493"/>
      <c r="J894" s="493"/>
      <c r="K894" s="493"/>
      <c r="L894" s="493"/>
      <c r="M894" s="493"/>
      <c r="N894" s="493"/>
      <c r="O894" s="493"/>
      <c r="P894" s="493"/>
      <c r="Q894" s="493"/>
      <c r="R894" s="493"/>
      <c r="S894" s="493"/>
      <c r="T894" s="493"/>
      <c r="U894" s="493"/>
      <c r="V894" s="493"/>
      <c r="W894" s="493"/>
      <c r="X894" s="493"/>
      <c r="Y894" s="493"/>
      <c r="Z894" s="493"/>
      <c r="AA894" s="493"/>
      <c r="AB894" s="493"/>
      <c r="AC894" s="493"/>
      <c r="AD894" s="493"/>
      <c r="AE894" s="493"/>
      <c r="AF894" s="493"/>
      <c r="AG894" s="493"/>
      <c r="AH894" s="493"/>
      <c r="AI894" s="493"/>
      <c r="AJ894" s="493"/>
      <c r="AK894" s="493"/>
      <c r="AL894" s="493"/>
      <c r="AM894" s="493"/>
      <c r="AN894" s="493"/>
      <c r="AO894" s="493"/>
      <c r="AP894" s="493"/>
      <c r="AQ894" s="493"/>
      <c r="AR894" s="493"/>
      <c r="AS894" s="493"/>
      <c r="AT894" s="493"/>
      <c r="AU894" s="493"/>
      <c r="AV894" s="493"/>
      <c r="AW894" s="493"/>
      <c r="AX894" s="493"/>
      <c r="AY894" s="493"/>
      <c r="AZ894" s="493"/>
      <c r="BA894" s="493"/>
      <c r="BB894" s="493"/>
    </row>
    <row collapsed="false" customFormat="false" customHeight="true" hidden="false" ht="11.1" outlineLevel="0" r="895">
      <c r="A895" s="493"/>
      <c r="B895" s="493"/>
      <c r="C895" s="493"/>
      <c r="D895" s="493"/>
      <c r="E895" s="493"/>
      <c r="F895" s="493"/>
      <c r="G895" s="493"/>
      <c r="H895" s="493"/>
      <c r="I895" s="493"/>
      <c r="J895" s="493"/>
      <c r="K895" s="493"/>
      <c r="L895" s="493"/>
      <c r="M895" s="493"/>
      <c r="N895" s="493"/>
      <c r="O895" s="493"/>
      <c r="P895" s="493"/>
      <c r="Q895" s="493"/>
      <c r="R895" s="493"/>
      <c r="S895" s="493"/>
      <c r="T895" s="493"/>
      <c r="U895" s="493"/>
      <c r="V895" s="493"/>
      <c r="W895" s="493"/>
      <c r="X895" s="493"/>
      <c r="Y895" s="493"/>
      <c r="Z895" s="493"/>
      <c r="AA895" s="493"/>
      <c r="AB895" s="493"/>
      <c r="AC895" s="493"/>
      <c r="AD895" s="493"/>
      <c r="AE895" s="493"/>
      <c r="AF895" s="493"/>
      <c r="AG895" s="493"/>
      <c r="AH895" s="493"/>
      <c r="AI895" s="493"/>
      <c r="AJ895" s="493"/>
      <c r="AK895" s="493"/>
      <c r="AL895" s="493"/>
      <c r="AM895" s="493"/>
      <c r="AN895" s="493"/>
      <c r="AO895" s="493"/>
      <c r="AP895" s="493"/>
      <c r="AQ895" s="493"/>
      <c r="AR895" s="493"/>
      <c r="AS895" s="493"/>
      <c r="AT895" s="493"/>
      <c r="AU895" s="493"/>
      <c r="AV895" s="493"/>
      <c r="AW895" s="493"/>
      <c r="AX895" s="493"/>
      <c r="AY895" s="493"/>
      <c r="AZ895" s="493"/>
      <c r="BA895" s="493"/>
      <c r="BB895" s="493"/>
    </row>
    <row collapsed="false" customFormat="false" customHeight="true" hidden="false" ht="11.1" outlineLevel="0" r="896">
      <c r="A896" s="493"/>
      <c r="B896" s="493"/>
      <c r="C896" s="493"/>
      <c r="D896" s="493"/>
      <c r="E896" s="493"/>
      <c r="F896" s="493"/>
      <c r="G896" s="493"/>
      <c r="H896" s="493"/>
      <c r="I896" s="493"/>
      <c r="J896" s="493"/>
      <c r="K896" s="493"/>
      <c r="L896" s="493"/>
      <c r="M896" s="493"/>
      <c r="N896" s="493"/>
      <c r="O896" s="493"/>
      <c r="P896" s="493"/>
      <c r="Q896" s="493"/>
      <c r="R896" s="493"/>
      <c r="S896" s="493"/>
      <c r="T896" s="493"/>
      <c r="U896" s="493"/>
      <c r="V896" s="493"/>
      <c r="W896" s="493"/>
      <c r="X896" s="493"/>
      <c r="Y896" s="493"/>
      <c r="Z896" s="493"/>
      <c r="AA896" s="493"/>
      <c r="AB896" s="493"/>
      <c r="AC896" s="493"/>
      <c r="AD896" s="493"/>
      <c r="AE896" s="493"/>
      <c r="AF896" s="493"/>
      <c r="AG896" s="493"/>
      <c r="AH896" s="493"/>
      <c r="AI896" s="493"/>
      <c r="AJ896" s="493"/>
      <c r="AK896" s="493"/>
      <c r="AL896" s="493"/>
      <c r="AM896" s="493"/>
      <c r="AN896" s="493"/>
      <c r="AO896" s="493"/>
      <c r="AP896" s="493"/>
      <c r="AQ896" s="493"/>
      <c r="AR896" s="493"/>
      <c r="AS896" s="493"/>
      <c r="AT896" s="493"/>
      <c r="AU896" s="493"/>
      <c r="AV896" s="493"/>
      <c r="AW896" s="493"/>
      <c r="AX896" s="493"/>
      <c r="AY896" s="493"/>
      <c r="AZ896" s="493"/>
      <c r="BA896" s="493"/>
      <c r="BB896" s="493"/>
    </row>
    <row collapsed="false" customFormat="false" customHeight="true" hidden="false" ht="12.6" outlineLevel="0" r="897">
      <c r="A897" s="425" t="s">
        <v>873</v>
      </c>
    </row>
    <row collapsed="false" customFormat="false" customHeight="true" hidden="false" ht="12.6" outlineLevel="0" r="898">
      <c r="A898" s="556"/>
      <c r="B898" s="557"/>
      <c r="C898" s="557"/>
      <c r="D898" s="557"/>
      <c r="E898" s="557"/>
      <c r="F898" s="557"/>
      <c r="G898" s="557"/>
      <c r="H898" s="557"/>
      <c r="I898" s="557"/>
      <c r="J898" s="557"/>
      <c r="K898" s="557"/>
      <c r="L898" s="557"/>
      <c r="M898" s="557"/>
      <c r="N898" s="557"/>
      <c r="O898" s="557"/>
      <c r="P898" s="557"/>
      <c r="Q898" s="557"/>
      <c r="R898" s="557"/>
      <c r="S898" s="558"/>
      <c r="T898" s="556"/>
      <c r="U898" s="557"/>
      <c r="V898" s="557"/>
      <c r="W898" s="557"/>
      <c r="X898" s="557"/>
      <c r="Y898" s="557"/>
      <c r="Z898" s="557"/>
      <c r="AA898" s="557"/>
      <c r="AB898" s="557"/>
      <c r="AC898" s="557"/>
      <c r="AD898" s="557"/>
      <c r="AE898" s="557"/>
      <c r="AF898" s="558"/>
      <c r="AG898" s="427" t="s">
        <v>741</v>
      </c>
      <c r="AH898" s="427"/>
      <c r="AI898" s="427"/>
      <c r="AJ898" s="427"/>
      <c r="AK898" s="427"/>
      <c r="AL898" s="427"/>
      <c r="AM898" s="427"/>
      <c r="AN898" s="427"/>
      <c r="AO898" s="427"/>
      <c r="AP898" s="427"/>
      <c r="AQ898" s="427"/>
      <c r="AR898" s="427"/>
      <c r="AS898" s="427"/>
      <c r="AT898" s="427"/>
      <c r="AU898" s="427"/>
      <c r="AV898" s="427"/>
      <c r="AW898" s="427"/>
      <c r="AX898" s="427"/>
      <c r="AY898" s="427"/>
      <c r="AZ898" s="427"/>
      <c r="BA898" s="427"/>
      <c r="BB898" s="427"/>
    </row>
    <row collapsed="false" customFormat="false" customHeight="true" hidden="false" ht="12.6" outlineLevel="0" r="899">
      <c r="A899" s="459" t="s">
        <v>434</v>
      </c>
      <c r="B899" s="459"/>
      <c r="C899" s="459"/>
      <c r="D899" s="459"/>
      <c r="E899" s="459"/>
      <c r="F899" s="459"/>
      <c r="G899" s="459"/>
      <c r="H899" s="459"/>
      <c r="I899" s="459"/>
      <c r="J899" s="459"/>
      <c r="K899" s="459"/>
      <c r="L899" s="459"/>
      <c r="M899" s="459"/>
      <c r="N899" s="459"/>
      <c r="O899" s="459"/>
      <c r="P899" s="459"/>
      <c r="Q899" s="459"/>
      <c r="R899" s="459"/>
      <c r="S899" s="459"/>
      <c r="T899" s="459" t="s">
        <v>435</v>
      </c>
      <c r="U899" s="459"/>
      <c r="V899" s="459"/>
      <c r="W899" s="459"/>
      <c r="X899" s="459"/>
      <c r="Y899" s="459"/>
      <c r="Z899" s="459"/>
      <c r="AA899" s="459"/>
      <c r="AB899" s="459"/>
      <c r="AC899" s="459"/>
      <c r="AD899" s="459"/>
      <c r="AE899" s="459"/>
      <c r="AF899" s="459"/>
      <c r="AG899" s="459" t="s">
        <v>742</v>
      </c>
      <c r="AH899" s="459"/>
      <c r="AI899" s="459"/>
      <c r="AJ899" s="459"/>
      <c r="AK899" s="459"/>
      <c r="AL899" s="459"/>
      <c r="AM899" s="459"/>
      <c r="AN899" s="459"/>
      <c r="AO899" s="459"/>
      <c r="AP899" s="459"/>
      <c r="AQ899" s="459"/>
      <c r="AR899" s="459"/>
      <c r="AS899" s="459"/>
      <c r="AT899" s="459"/>
      <c r="AU899" s="459"/>
      <c r="AV899" s="459"/>
      <c r="AW899" s="459"/>
      <c r="AX899" s="459"/>
      <c r="AY899" s="459"/>
      <c r="AZ899" s="459"/>
      <c r="BA899" s="459"/>
      <c r="BB899" s="459"/>
    </row>
    <row collapsed="false" customFormat="false" customHeight="true" hidden="false" ht="12.6" outlineLevel="0" r="900">
      <c r="A900" s="464"/>
      <c r="B900" s="457"/>
      <c r="C900" s="457"/>
      <c r="D900" s="457"/>
      <c r="E900" s="457"/>
      <c r="F900" s="457"/>
      <c r="G900" s="457"/>
      <c r="H900" s="457"/>
      <c r="I900" s="457"/>
      <c r="J900" s="457"/>
      <c r="K900" s="457"/>
      <c r="L900" s="457"/>
      <c r="M900" s="457"/>
      <c r="N900" s="457"/>
      <c r="O900" s="457"/>
      <c r="P900" s="457"/>
      <c r="Q900" s="457"/>
      <c r="R900" s="457"/>
      <c r="S900" s="589"/>
      <c r="T900" s="464"/>
      <c r="U900" s="457"/>
      <c r="V900" s="457"/>
      <c r="W900" s="457"/>
      <c r="X900" s="457"/>
      <c r="Y900" s="457"/>
      <c r="Z900" s="457"/>
      <c r="AA900" s="457"/>
      <c r="AB900" s="457"/>
      <c r="AC900" s="457"/>
      <c r="AD900" s="457"/>
      <c r="AE900" s="457"/>
      <c r="AF900" s="589"/>
      <c r="AG900" s="459" t="s">
        <v>500</v>
      </c>
      <c r="AH900" s="459"/>
      <c r="AI900" s="459"/>
      <c r="AJ900" s="459"/>
      <c r="AK900" s="459"/>
      <c r="AL900" s="459"/>
      <c r="AM900" s="459"/>
      <c r="AN900" s="459"/>
      <c r="AO900" s="459"/>
      <c r="AP900" s="459"/>
      <c r="AQ900" s="459"/>
      <c r="AR900" s="459"/>
      <c r="AS900" s="459"/>
      <c r="AT900" s="459"/>
      <c r="AU900" s="459"/>
      <c r="AV900" s="459"/>
      <c r="AW900" s="459"/>
      <c r="AX900" s="459"/>
      <c r="AY900" s="459"/>
      <c r="AZ900" s="459"/>
      <c r="BA900" s="459"/>
      <c r="BB900" s="459"/>
    </row>
    <row collapsed="false" customFormat="false" customHeight="true" hidden="false" ht="12.6" outlineLevel="0" r="901">
      <c r="A901" s="429" t="s">
        <v>874</v>
      </c>
      <c r="B901" s="430"/>
      <c r="C901" s="430"/>
      <c r="D901" s="430"/>
      <c r="E901" s="430"/>
      <c r="F901" s="430"/>
      <c r="G901" s="430"/>
      <c r="H901" s="430"/>
      <c r="I901" s="430"/>
      <c r="J901" s="430"/>
      <c r="K901" s="430"/>
      <c r="L901" s="430"/>
      <c r="M901" s="430"/>
      <c r="N901" s="430"/>
      <c r="O901" s="430"/>
      <c r="P901" s="430"/>
      <c r="Q901" s="430"/>
      <c r="R901" s="430"/>
      <c r="S901" s="431"/>
      <c r="T901" s="433" t="n">
        <v>9</v>
      </c>
      <c r="U901" s="433"/>
      <c r="V901" s="433"/>
      <c r="W901" s="433"/>
      <c r="X901" s="433"/>
      <c r="Y901" s="433"/>
      <c r="Z901" s="433"/>
      <c r="AA901" s="433"/>
      <c r="AB901" s="433"/>
      <c r="AC901" s="433"/>
      <c r="AD901" s="433"/>
      <c r="AE901" s="433"/>
      <c r="AF901" s="433"/>
      <c r="AG901" s="433" t="n">
        <v>9</v>
      </c>
      <c r="AH901" s="433"/>
      <c r="AI901" s="433"/>
      <c r="AJ901" s="433"/>
      <c r="AK901" s="433"/>
      <c r="AL901" s="433"/>
      <c r="AM901" s="433"/>
      <c r="AN901" s="433"/>
      <c r="AO901" s="433"/>
      <c r="AP901" s="433"/>
      <c r="AQ901" s="433"/>
      <c r="AR901" s="433"/>
      <c r="AS901" s="433"/>
      <c r="AT901" s="433"/>
      <c r="AU901" s="433"/>
      <c r="AV901" s="433"/>
      <c r="AW901" s="433"/>
      <c r="AX901" s="433"/>
      <c r="AY901" s="433"/>
      <c r="AZ901" s="433"/>
      <c r="BA901" s="433"/>
      <c r="BB901" s="433"/>
    </row>
    <row collapsed="false" customFormat="false" customHeight="true" hidden="false" ht="12.6" outlineLevel="0" r="902">
      <c r="A902" s="429" t="s">
        <v>875</v>
      </c>
      <c r="B902" s="430"/>
      <c r="C902" s="430"/>
      <c r="D902" s="430"/>
      <c r="E902" s="430"/>
      <c r="F902" s="430"/>
      <c r="G902" s="430"/>
      <c r="H902" s="430"/>
      <c r="I902" s="430"/>
      <c r="J902" s="430"/>
      <c r="K902" s="430"/>
      <c r="L902" s="430"/>
      <c r="M902" s="430"/>
      <c r="N902" s="430"/>
      <c r="O902" s="430"/>
      <c r="P902" s="430"/>
      <c r="Q902" s="430"/>
      <c r="R902" s="430"/>
      <c r="S902" s="431"/>
      <c r="T902" s="433"/>
      <c r="U902" s="433"/>
      <c r="V902" s="433"/>
      <c r="W902" s="433"/>
      <c r="X902" s="433"/>
      <c r="Y902" s="433"/>
      <c r="Z902" s="433"/>
      <c r="AA902" s="433"/>
      <c r="AB902" s="433"/>
      <c r="AC902" s="433"/>
      <c r="AD902" s="433"/>
      <c r="AE902" s="433"/>
      <c r="AF902" s="433"/>
      <c r="AG902" s="433"/>
      <c r="AH902" s="433"/>
      <c r="AI902" s="433"/>
      <c r="AJ902" s="433"/>
      <c r="AK902" s="433"/>
      <c r="AL902" s="433"/>
      <c r="AM902" s="433"/>
      <c r="AN902" s="433"/>
      <c r="AO902" s="433"/>
      <c r="AP902" s="433"/>
      <c r="AQ902" s="433"/>
      <c r="AR902" s="433"/>
      <c r="AS902" s="433"/>
      <c r="AT902" s="433"/>
      <c r="AU902" s="433"/>
      <c r="AV902" s="433"/>
      <c r="AW902" s="433"/>
      <c r="AX902" s="433"/>
      <c r="AY902" s="433"/>
      <c r="AZ902" s="433"/>
      <c r="BA902" s="433"/>
      <c r="BB902" s="433"/>
    </row>
    <row collapsed="false" customFormat="false" customHeight="true" hidden="false" ht="12.6" outlineLevel="0" r="903">
      <c r="A903" s="429" t="s">
        <v>876</v>
      </c>
      <c r="B903" s="430"/>
      <c r="C903" s="430"/>
      <c r="D903" s="430"/>
      <c r="E903" s="430"/>
      <c r="F903" s="430"/>
      <c r="G903" s="430"/>
      <c r="H903" s="430"/>
      <c r="I903" s="430"/>
      <c r="J903" s="430"/>
      <c r="K903" s="430"/>
      <c r="L903" s="430"/>
      <c r="M903" s="430"/>
      <c r="N903" s="430"/>
      <c r="O903" s="430"/>
      <c r="P903" s="430"/>
      <c r="Q903" s="430"/>
      <c r="R903" s="430"/>
      <c r="S903" s="431"/>
      <c r="T903" s="433"/>
      <c r="U903" s="433"/>
      <c r="V903" s="433"/>
      <c r="W903" s="433"/>
      <c r="X903" s="433"/>
      <c r="Y903" s="433"/>
      <c r="Z903" s="433"/>
      <c r="AA903" s="433"/>
      <c r="AB903" s="433"/>
      <c r="AC903" s="433"/>
      <c r="AD903" s="433"/>
      <c r="AE903" s="433"/>
      <c r="AF903" s="433"/>
      <c r="AG903" s="433"/>
      <c r="AH903" s="433"/>
      <c r="AI903" s="433"/>
      <c r="AJ903" s="433"/>
      <c r="AK903" s="433"/>
      <c r="AL903" s="433"/>
      <c r="AM903" s="433"/>
      <c r="AN903" s="433"/>
      <c r="AO903" s="433"/>
      <c r="AP903" s="433"/>
      <c r="AQ903" s="433"/>
      <c r="AR903" s="433"/>
      <c r="AS903" s="433"/>
      <c r="AT903" s="433"/>
      <c r="AU903" s="433"/>
      <c r="AV903" s="433"/>
      <c r="AW903" s="433"/>
      <c r="AX903" s="433"/>
      <c r="AY903" s="433"/>
      <c r="AZ903" s="433"/>
      <c r="BA903" s="433"/>
      <c r="BB903" s="433"/>
    </row>
    <row collapsed="false" customFormat="false" customHeight="true" hidden="false" ht="12.6" outlineLevel="0" r="904">
      <c r="A904" s="429" t="s">
        <v>877</v>
      </c>
      <c r="B904" s="430"/>
      <c r="C904" s="430"/>
      <c r="D904" s="430"/>
      <c r="E904" s="430"/>
      <c r="F904" s="430"/>
      <c r="G904" s="430"/>
      <c r="H904" s="430"/>
      <c r="I904" s="430"/>
      <c r="J904" s="430"/>
      <c r="K904" s="430"/>
      <c r="L904" s="430"/>
      <c r="M904" s="430"/>
      <c r="N904" s="430"/>
      <c r="O904" s="430"/>
      <c r="P904" s="430"/>
      <c r="Q904" s="430"/>
      <c r="R904" s="430"/>
      <c r="S904" s="431"/>
      <c r="T904" s="433"/>
      <c r="U904" s="433"/>
      <c r="V904" s="433"/>
      <c r="W904" s="433"/>
      <c r="X904" s="433"/>
      <c r="Y904" s="433"/>
      <c r="Z904" s="433"/>
      <c r="AA904" s="433"/>
      <c r="AB904" s="433"/>
      <c r="AC904" s="433"/>
      <c r="AD904" s="433"/>
      <c r="AE904" s="433"/>
      <c r="AF904" s="433"/>
      <c r="AG904" s="433"/>
      <c r="AH904" s="433"/>
      <c r="AI904" s="433"/>
      <c r="AJ904" s="433"/>
      <c r="AK904" s="433"/>
      <c r="AL904" s="433"/>
      <c r="AM904" s="433"/>
      <c r="AN904" s="433"/>
      <c r="AO904" s="433"/>
      <c r="AP904" s="433"/>
      <c r="AQ904" s="433"/>
      <c r="AR904" s="433"/>
      <c r="AS904" s="433"/>
      <c r="AT904" s="433"/>
      <c r="AU904" s="433"/>
      <c r="AV904" s="433"/>
      <c r="AW904" s="433"/>
      <c r="AX904" s="433"/>
      <c r="AY904" s="433"/>
      <c r="AZ904" s="433"/>
      <c r="BA904" s="433"/>
      <c r="BB904" s="433"/>
    </row>
    <row collapsed="false" customFormat="false" customHeight="true" hidden="false" ht="12.6" outlineLevel="0" r="905">
      <c r="A905" s="429" t="s">
        <v>878</v>
      </c>
      <c r="B905" s="430"/>
      <c r="C905" s="430"/>
      <c r="D905" s="430"/>
      <c r="E905" s="430"/>
      <c r="F905" s="430"/>
      <c r="G905" s="430"/>
      <c r="H905" s="430"/>
      <c r="I905" s="430"/>
      <c r="J905" s="430"/>
      <c r="K905" s="430"/>
      <c r="L905" s="430"/>
      <c r="M905" s="430"/>
      <c r="N905" s="430"/>
      <c r="O905" s="430"/>
      <c r="P905" s="430"/>
      <c r="Q905" s="430"/>
      <c r="R905" s="430"/>
      <c r="S905" s="431"/>
      <c r="T905" s="433"/>
      <c r="U905" s="433"/>
      <c r="V905" s="433"/>
      <c r="W905" s="433"/>
      <c r="X905" s="433"/>
      <c r="Y905" s="433"/>
      <c r="Z905" s="433"/>
      <c r="AA905" s="433"/>
      <c r="AB905" s="433"/>
      <c r="AC905" s="433"/>
      <c r="AD905" s="433"/>
      <c r="AE905" s="433"/>
      <c r="AF905" s="433"/>
      <c r="AG905" s="433"/>
      <c r="AH905" s="433"/>
      <c r="AI905" s="433"/>
      <c r="AJ905" s="433"/>
      <c r="AK905" s="433"/>
      <c r="AL905" s="433"/>
      <c r="AM905" s="433"/>
      <c r="AN905" s="433"/>
      <c r="AO905" s="433"/>
      <c r="AP905" s="433"/>
      <c r="AQ905" s="433"/>
      <c r="AR905" s="433"/>
      <c r="AS905" s="433"/>
      <c r="AT905" s="433"/>
      <c r="AU905" s="433"/>
      <c r="AV905" s="433"/>
      <c r="AW905" s="433"/>
      <c r="AX905" s="433"/>
      <c r="AY905" s="433"/>
      <c r="AZ905" s="433"/>
      <c r="BA905" s="433"/>
      <c r="BB905" s="433"/>
    </row>
    <row collapsed="false" customFormat="false" customHeight="true" hidden="false" ht="12.6" outlineLevel="0" r="906">
      <c r="A906" s="429" t="s">
        <v>879</v>
      </c>
      <c r="B906" s="430"/>
      <c r="C906" s="430"/>
      <c r="D906" s="430"/>
      <c r="E906" s="430"/>
      <c r="F906" s="430"/>
      <c r="G906" s="430"/>
      <c r="H906" s="430"/>
      <c r="I906" s="430"/>
      <c r="J906" s="430"/>
      <c r="K906" s="430"/>
      <c r="L906" s="430"/>
      <c r="M906" s="430"/>
      <c r="N906" s="430"/>
      <c r="O906" s="430"/>
      <c r="P906" s="430"/>
      <c r="Q906" s="430"/>
      <c r="R906" s="430"/>
      <c r="S906" s="431"/>
      <c r="T906" s="433"/>
      <c r="U906" s="433"/>
      <c r="V906" s="433"/>
      <c r="W906" s="433"/>
      <c r="X906" s="433"/>
      <c r="Y906" s="433"/>
      <c r="Z906" s="433"/>
      <c r="AA906" s="433"/>
      <c r="AB906" s="433"/>
      <c r="AC906" s="433"/>
      <c r="AD906" s="433"/>
      <c r="AE906" s="433"/>
      <c r="AF906" s="433"/>
      <c r="AG906" s="433"/>
      <c r="AH906" s="433"/>
      <c r="AI906" s="433"/>
      <c r="AJ906" s="433"/>
      <c r="AK906" s="433"/>
      <c r="AL906" s="433"/>
      <c r="AM906" s="433"/>
      <c r="AN906" s="433"/>
      <c r="AO906" s="433"/>
      <c r="AP906" s="433"/>
      <c r="AQ906" s="433"/>
      <c r="AR906" s="433"/>
      <c r="AS906" s="433"/>
      <c r="AT906" s="433"/>
      <c r="AU906" s="433"/>
      <c r="AV906" s="433"/>
      <c r="AW906" s="433"/>
      <c r="AX906" s="433"/>
      <c r="AY906" s="433"/>
      <c r="AZ906" s="433"/>
      <c r="BA906" s="433"/>
      <c r="BB906" s="433"/>
    </row>
    <row collapsed="false" customFormat="false" customHeight="true" hidden="false" ht="12.6" outlineLevel="0" r="907">
      <c r="A907" s="429" t="s">
        <v>880</v>
      </c>
      <c r="B907" s="430"/>
      <c r="C907" s="430"/>
      <c r="D907" s="430"/>
      <c r="E907" s="430"/>
      <c r="F907" s="430"/>
      <c r="G907" s="430"/>
      <c r="H907" s="430"/>
      <c r="I907" s="430"/>
      <c r="J907" s="430"/>
      <c r="K907" s="430"/>
      <c r="L907" s="430"/>
      <c r="M907" s="430"/>
      <c r="N907" s="430"/>
      <c r="O907" s="430"/>
      <c r="P907" s="430"/>
      <c r="Q907" s="430"/>
      <c r="R907" s="430"/>
      <c r="S907" s="431"/>
      <c r="T907" s="433" t="n">
        <v>9</v>
      </c>
      <c r="U907" s="433"/>
      <c r="V907" s="433"/>
      <c r="W907" s="433"/>
      <c r="X907" s="433"/>
      <c r="Y907" s="433"/>
      <c r="Z907" s="433"/>
      <c r="AA907" s="433"/>
      <c r="AB907" s="433"/>
      <c r="AC907" s="433"/>
      <c r="AD907" s="433"/>
      <c r="AE907" s="433"/>
      <c r="AF907" s="433"/>
      <c r="AG907" s="433" t="n">
        <v>9</v>
      </c>
      <c r="AH907" s="433"/>
      <c r="AI907" s="433"/>
      <c r="AJ907" s="433"/>
      <c r="AK907" s="433"/>
      <c r="AL907" s="433"/>
      <c r="AM907" s="433"/>
      <c r="AN907" s="433"/>
      <c r="AO907" s="433"/>
      <c r="AP907" s="433"/>
      <c r="AQ907" s="433"/>
      <c r="AR907" s="433"/>
      <c r="AS907" s="433"/>
      <c r="AT907" s="433"/>
      <c r="AU907" s="433"/>
      <c r="AV907" s="433"/>
      <c r="AW907" s="433"/>
      <c r="AX907" s="433"/>
      <c r="AY907" s="433"/>
      <c r="AZ907" s="433"/>
      <c r="BA907" s="433"/>
      <c r="BB907" s="433"/>
    </row>
    <row collapsed="false" customFormat="false" customHeight="true" hidden="false" ht="12.6" outlineLevel="0" r="908">
      <c r="A908" s="89" t="s">
        <v>881</v>
      </c>
    </row>
    <row collapsed="false" customFormat="false" customHeight="true" hidden="false" ht="11.1" outlineLevel="0" r="909">
      <c r="A909" s="493"/>
      <c r="B909" s="493"/>
      <c r="C909" s="493"/>
      <c r="D909" s="493"/>
      <c r="E909" s="493"/>
      <c r="F909" s="493"/>
      <c r="G909" s="493"/>
      <c r="H909" s="493"/>
      <c r="I909" s="493"/>
      <c r="J909" s="493"/>
      <c r="K909" s="493"/>
      <c r="L909" s="493"/>
      <c r="M909" s="493"/>
      <c r="N909" s="493"/>
      <c r="O909" s="493"/>
      <c r="P909" s="493"/>
      <c r="Q909" s="493"/>
      <c r="R909" s="493"/>
      <c r="S909" s="493"/>
      <c r="T909" s="493"/>
      <c r="U909" s="493"/>
      <c r="V909" s="493"/>
      <c r="W909" s="493"/>
      <c r="X909" s="493"/>
      <c r="Y909" s="493"/>
      <c r="Z909" s="493"/>
      <c r="AA909" s="493"/>
      <c r="AB909" s="493"/>
      <c r="AC909" s="493"/>
      <c r="AD909" s="493"/>
      <c r="AE909" s="493"/>
      <c r="AF909" s="493"/>
      <c r="AG909" s="493"/>
      <c r="AH909" s="493"/>
      <c r="AI909" s="493"/>
      <c r="AJ909" s="493"/>
      <c r="AK909" s="493"/>
      <c r="AL909" s="493"/>
      <c r="AM909" s="493"/>
      <c r="AN909" s="493"/>
      <c r="AO909" s="493"/>
      <c r="AP909" s="493"/>
      <c r="AQ909" s="493"/>
      <c r="AR909" s="493"/>
      <c r="AS909" s="493"/>
      <c r="AT909" s="493"/>
      <c r="AU909" s="493"/>
      <c r="AV909" s="493"/>
      <c r="AW909" s="493"/>
      <c r="AX909" s="493"/>
      <c r="AY909" s="493"/>
      <c r="AZ909" s="493"/>
      <c r="BA909" s="493"/>
      <c r="BB909" s="493"/>
    </row>
    <row collapsed="false" customFormat="false" customHeight="true" hidden="false" ht="11.1" outlineLevel="0" r="910">
      <c r="A910" s="493"/>
      <c r="B910" s="493"/>
      <c r="C910" s="493"/>
      <c r="D910" s="493"/>
      <c r="E910" s="493"/>
      <c r="F910" s="493"/>
      <c r="G910" s="493"/>
      <c r="H910" s="493"/>
      <c r="I910" s="493"/>
      <c r="J910" s="493"/>
      <c r="K910" s="493"/>
      <c r="L910" s="493"/>
      <c r="M910" s="493"/>
      <c r="N910" s="493"/>
      <c r="O910" s="493"/>
      <c r="P910" s="493"/>
      <c r="Q910" s="493"/>
      <c r="R910" s="493"/>
      <c r="S910" s="493"/>
      <c r="T910" s="493"/>
      <c r="U910" s="493"/>
      <c r="V910" s="493"/>
      <c r="W910" s="493"/>
      <c r="X910" s="493"/>
      <c r="Y910" s="493"/>
      <c r="Z910" s="493"/>
      <c r="AA910" s="493"/>
      <c r="AB910" s="493"/>
      <c r="AC910" s="493"/>
      <c r="AD910" s="493"/>
      <c r="AE910" s="493"/>
      <c r="AF910" s="493"/>
      <c r="AG910" s="493"/>
      <c r="AH910" s="493"/>
      <c r="AI910" s="493"/>
      <c r="AJ910" s="493"/>
      <c r="AK910" s="493"/>
      <c r="AL910" s="493"/>
      <c r="AM910" s="493"/>
      <c r="AN910" s="493"/>
      <c r="AO910" s="493"/>
      <c r="AP910" s="493"/>
      <c r="AQ910" s="493"/>
      <c r="AR910" s="493"/>
      <c r="AS910" s="493"/>
      <c r="AT910" s="493"/>
      <c r="AU910" s="493"/>
      <c r="AV910" s="493"/>
      <c r="AW910" s="493"/>
      <c r="AX910" s="493"/>
      <c r="AY910" s="493"/>
      <c r="AZ910" s="493"/>
      <c r="BA910" s="493"/>
      <c r="BB910" s="493"/>
    </row>
    <row collapsed="false" customFormat="false" customHeight="true" hidden="false" ht="11.1" outlineLevel="0" r="911">
      <c r="A911" s="493"/>
      <c r="B911" s="493"/>
      <c r="C911" s="493"/>
      <c r="D911" s="493"/>
      <c r="E911" s="493"/>
      <c r="F911" s="493"/>
      <c r="G911" s="493"/>
      <c r="H911" s="493"/>
      <c r="I911" s="493"/>
      <c r="J911" s="493"/>
      <c r="K911" s="493"/>
      <c r="L911" s="493"/>
      <c r="M911" s="493"/>
      <c r="N911" s="493"/>
      <c r="O911" s="493"/>
      <c r="P911" s="493"/>
      <c r="Q911" s="493"/>
      <c r="R911" s="493"/>
      <c r="S911" s="493"/>
      <c r="T911" s="493"/>
      <c r="U911" s="493"/>
      <c r="V911" s="493"/>
      <c r="W911" s="493"/>
      <c r="X911" s="493"/>
      <c r="Y911" s="493"/>
      <c r="Z911" s="493"/>
      <c r="AA911" s="493"/>
      <c r="AB911" s="493"/>
      <c r="AC911" s="493"/>
      <c r="AD911" s="493"/>
      <c r="AE911" s="493"/>
      <c r="AF911" s="493"/>
      <c r="AG911" s="493"/>
      <c r="AH911" s="493"/>
      <c r="AI911" s="493"/>
      <c r="AJ911" s="493"/>
      <c r="AK911" s="493"/>
      <c r="AL911" s="493"/>
      <c r="AM911" s="493"/>
      <c r="AN911" s="493"/>
      <c r="AO911" s="493"/>
      <c r="AP911" s="493"/>
      <c r="AQ911" s="493"/>
      <c r="AR911" s="493"/>
      <c r="AS911" s="493"/>
      <c r="AT911" s="493"/>
      <c r="AU911" s="493"/>
      <c r="AV911" s="493"/>
      <c r="AW911" s="493"/>
      <c r="AX911" s="493"/>
      <c r="AY911" s="493"/>
      <c r="AZ911" s="493"/>
      <c r="BA911" s="493"/>
      <c r="BB911" s="493"/>
    </row>
    <row collapsed="false" customFormat="false" customHeight="true" hidden="false" ht="11.1" outlineLevel="0" r="912">
      <c r="A912" s="493"/>
      <c r="B912" s="493"/>
      <c r="C912" s="493"/>
      <c r="D912" s="493"/>
      <c r="E912" s="493"/>
      <c r="F912" s="493"/>
      <c r="G912" s="493"/>
      <c r="H912" s="493"/>
      <c r="I912" s="493"/>
      <c r="J912" s="493"/>
      <c r="K912" s="493"/>
      <c r="L912" s="493"/>
      <c r="M912" s="493"/>
      <c r="N912" s="493"/>
      <c r="O912" s="493"/>
      <c r="P912" s="493"/>
      <c r="Q912" s="493"/>
      <c r="R912" s="493"/>
      <c r="S912" s="493"/>
      <c r="T912" s="493"/>
      <c r="U912" s="493"/>
      <c r="V912" s="493"/>
      <c r="W912" s="493"/>
      <c r="X912" s="493"/>
      <c r="Y912" s="493"/>
      <c r="Z912" s="493"/>
      <c r="AA912" s="493"/>
      <c r="AB912" s="493"/>
      <c r="AC912" s="493"/>
      <c r="AD912" s="493"/>
      <c r="AE912" s="493"/>
      <c r="AF912" s="493"/>
      <c r="AG912" s="493"/>
      <c r="AH912" s="493"/>
      <c r="AI912" s="493"/>
      <c r="AJ912" s="493"/>
      <c r="AK912" s="493"/>
      <c r="AL912" s="493"/>
      <c r="AM912" s="493"/>
      <c r="AN912" s="493"/>
      <c r="AO912" s="493"/>
      <c r="AP912" s="493"/>
      <c r="AQ912" s="493"/>
      <c r="AR912" s="493"/>
      <c r="AS912" s="493"/>
      <c r="AT912" s="493"/>
      <c r="AU912" s="493"/>
      <c r="AV912" s="493"/>
      <c r="AW912" s="493"/>
      <c r="AX912" s="493"/>
      <c r="AY912" s="493"/>
      <c r="AZ912" s="493"/>
      <c r="BA912" s="493"/>
      <c r="BB912" s="493"/>
    </row>
    <row collapsed="false" customFormat="false" customHeight="true" hidden="false" ht="12.6" outlineLevel="0" r="913">
      <c r="A913" s="425" t="s">
        <v>882</v>
      </c>
    </row>
    <row collapsed="false" customFormat="false" customHeight="true" hidden="false" ht="12.6" outlineLevel="0" r="914">
      <c r="A914" s="427" t="s">
        <v>883</v>
      </c>
      <c r="B914" s="427"/>
      <c r="C914" s="427"/>
      <c r="D914" s="427"/>
      <c r="E914" s="427"/>
      <c r="F914" s="427"/>
      <c r="G914" s="427"/>
      <c r="H914" s="427"/>
      <c r="I914" s="427"/>
      <c r="J914" s="427"/>
      <c r="K914" s="427"/>
      <c r="L914" s="427"/>
      <c r="M914" s="427" t="s">
        <v>884</v>
      </c>
      <c r="N914" s="427"/>
      <c r="O914" s="427"/>
      <c r="P914" s="427"/>
      <c r="Q914" s="427"/>
      <c r="R914" s="427"/>
      <c r="S914" s="427"/>
      <c r="T914" s="427"/>
      <c r="U914" s="623" t="s">
        <v>885</v>
      </c>
      <c r="V914" s="623"/>
      <c r="W914" s="623"/>
      <c r="X914" s="623"/>
      <c r="Y914" s="623"/>
      <c r="Z914" s="623"/>
      <c r="AA914" s="623"/>
      <c r="AB914" s="426" t="s">
        <v>886</v>
      </c>
      <c r="AC914" s="426"/>
      <c r="AD914" s="426"/>
      <c r="AE914" s="426"/>
      <c r="AF914" s="426"/>
      <c r="AG914" s="426"/>
      <c r="AH914" s="426"/>
      <c r="AI914" s="426" t="s">
        <v>887</v>
      </c>
      <c r="AJ914" s="426"/>
      <c r="AK914" s="426"/>
      <c r="AL914" s="426"/>
      <c r="AM914" s="426"/>
      <c r="AN914" s="426"/>
      <c r="AO914" s="426"/>
      <c r="AP914" s="426" t="s">
        <v>786</v>
      </c>
      <c r="AQ914" s="426"/>
      <c r="AR914" s="426"/>
      <c r="AS914" s="426"/>
      <c r="AT914" s="426"/>
      <c r="AU914" s="426"/>
      <c r="AV914" s="426"/>
      <c r="AW914" s="426"/>
      <c r="AX914" s="426"/>
      <c r="AY914" s="426"/>
      <c r="AZ914" s="426"/>
      <c r="BA914" s="426"/>
      <c r="BB914" s="426"/>
    </row>
    <row collapsed="false" customFormat="false" customHeight="true" hidden="false" ht="12.6" outlineLevel="0" r="915">
      <c r="A915" s="428" t="s">
        <v>888</v>
      </c>
      <c r="B915" s="428"/>
      <c r="C915" s="428"/>
      <c r="D915" s="428"/>
      <c r="E915" s="428"/>
      <c r="F915" s="428"/>
      <c r="G915" s="428"/>
      <c r="H915" s="428"/>
      <c r="I915" s="428"/>
      <c r="J915" s="428"/>
      <c r="K915" s="428"/>
      <c r="L915" s="428"/>
      <c r="M915" s="428" t="s">
        <v>587</v>
      </c>
      <c r="N915" s="428"/>
      <c r="O915" s="428"/>
      <c r="P915" s="428"/>
      <c r="Q915" s="428"/>
      <c r="R915" s="428"/>
      <c r="S915" s="428"/>
      <c r="T915" s="428"/>
      <c r="U915" s="623"/>
      <c r="V915" s="623"/>
      <c r="W915" s="623"/>
      <c r="X915" s="623"/>
      <c r="Y915" s="623"/>
      <c r="Z915" s="623"/>
      <c r="AA915" s="623"/>
      <c r="AB915" s="426"/>
      <c r="AC915" s="426"/>
      <c r="AD915" s="426"/>
      <c r="AE915" s="426"/>
      <c r="AF915" s="426"/>
      <c r="AG915" s="426"/>
      <c r="AH915" s="426"/>
      <c r="AI915" s="426"/>
      <c r="AJ915" s="426"/>
      <c r="AK915" s="426"/>
      <c r="AL915" s="426"/>
      <c r="AM915" s="426"/>
      <c r="AN915" s="426"/>
      <c r="AO915" s="426"/>
      <c r="AP915" s="426"/>
      <c r="AQ915" s="426"/>
      <c r="AR915" s="426"/>
      <c r="AS915" s="426"/>
      <c r="AT915" s="426"/>
      <c r="AU915" s="426"/>
      <c r="AV915" s="426"/>
      <c r="AW915" s="426"/>
      <c r="AX915" s="426"/>
      <c r="AY915" s="426"/>
      <c r="AZ915" s="426"/>
      <c r="BA915" s="426"/>
      <c r="BB915" s="426"/>
    </row>
    <row collapsed="false" customFormat="false" customHeight="true" hidden="false" ht="12.6" outlineLevel="0" r="916">
      <c r="A916" s="624"/>
      <c r="B916" s="624"/>
      <c r="C916" s="624"/>
      <c r="D916" s="624"/>
      <c r="E916" s="624"/>
      <c r="F916" s="624"/>
      <c r="G916" s="624"/>
      <c r="H916" s="624"/>
      <c r="I916" s="624"/>
      <c r="J916" s="624"/>
      <c r="K916" s="624"/>
      <c r="L916" s="624"/>
      <c r="M916" s="546"/>
      <c r="N916" s="546"/>
      <c r="O916" s="546"/>
      <c r="P916" s="546"/>
      <c r="Q916" s="546"/>
      <c r="R916" s="546"/>
      <c r="S916" s="546"/>
      <c r="T916" s="546"/>
      <c r="U916" s="539"/>
      <c r="V916" s="539"/>
      <c r="W916" s="539"/>
      <c r="X916" s="539"/>
      <c r="Y916" s="539"/>
      <c r="Z916" s="539"/>
      <c r="AA916" s="539"/>
      <c r="AB916" s="539"/>
      <c r="AC916" s="539"/>
      <c r="AD916" s="539"/>
      <c r="AE916" s="539"/>
      <c r="AF916" s="539"/>
      <c r="AG916" s="539"/>
      <c r="AH916" s="539"/>
      <c r="AI916" s="539"/>
      <c r="AJ916" s="539"/>
      <c r="AK916" s="539"/>
      <c r="AL916" s="539"/>
      <c r="AM916" s="539"/>
      <c r="AN916" s="539"/>
      <c r="AO916" s="539"/>
      <c r="AP916" s="625"/>
      <c r="AQ916" s="625"/>
      <c r="AR916" s="625"/>
      <c r="AS916" s="625"/>
      <c r="AT916" s="625"/>
      <c r="AU916" s="625"/>
      <c r="AV916" s="625"/>
      <c r="AW916" s="625"/>
      <c r="AX916" s="625"/>
      <c r="AY916" s="625"/>
      <c r="AZ916" s="625"/>
      <c r="BA916" s="625"/>
      <c r="BB916" s="625"/>
    </row>
    <row collapsed="false" customFormat="false" customHeight="true" hidden="false" ht="12.6" outlineLevel="0" r="917">
      <c r="A917" s="624"/>
      <c r="B917" s="624"/>
      <c r="C917" s="624"/>
      <c r="D917" s="624"/>
      <c r="E917" s="624"/>
      <c r="F917" s="624"/>
      <c r="G917" s="624"/>
      <c r="H917" s="624"/>
      <c r="I917" s="624"/>
      <c r="J917" s="624"/>
      <c r="K917" s="624"/>
      <c r="L917" s="624"/>
      <c r="M917" s="546"/>
      <c r="N917" s="546"/>
      <c r="O917" s="546"/>
      <c r="P917" s="546"/>
      <c r="Q917" s="546"/>
      <c r="R917" s="546"/>
      <c r="S917" s="546"/>
      <c r="T917" s="546"/>
      <c r="U917" s="539"/>
      <c r="V917" s="539"/>
      <c r="W917" s="539"/>
      <c r="X917" s="539"/>
      <c r="Y917" s="539"/>
      <c r="Z917" s="539"/>
      <c r="AA917" s="539"/>
      <c r="AB917" s="539"/>
      <c r="AC917" s="539"/>
      <c r="AD917" s="539"/>
      <c r="AE917" s="539"/>
      <c r="AF917" s="539"/>
      <c r="AG917" s="539"/>
      <c r="AH917" s="539"/>
      <c r="AI917" s="539"/>
      <c r="AJ917" s="539"/>
      <c r="AK917" s="539"/>
      <c r="AL917" s="539"/>
      <c r="AM917" s="539"/>
      <c r="AN917" s="539"/>
      <c r="AO917" s="539"/>
      <c r="AP917" s="625"/>
      <c r="AQ917" s="625"/>
      <c r="AR917" s="625"/>
      <c r="AS917" s="625"/>
      <c r="AT917" s="625"/>
      <c r="AU917" s="625"/>
      <c r="AV917" s="625"/>
      <c r="AW917" s="625"/>
      <c r="AX917" s="625"/>
      <c r="AY917" s="625"/>
      <c r="AZ917" s="625"/>
      <c r="BA917" s="625"/>
      <c r="BB917" s="625"/>
    </row>
    <row collapsed="false" customFormat="false" customHeight="true" hidden="false" ht="12.6" outlineLevel="0" r="918">
      <c r="A918" s="624"/>
      <c r="B918" s="624"/>
      <c r="C918" s="624"/>
      <c r="D918" s="624"/>
      <c r="E918" s="624"/>
      <c r="F918" s="624"/>
      <c r="G918" s="624"/>
      <c r="H918" s="624"/>
      <c r="I918" s="624"/>
      <c r="J918" s="624"/>
      <c r="K918" s="624"/>
      <c r="L918" s="624"/>
      <c r="M918" s="546"/>
      <c r="N918" s="546"/>
      <c r="O918" s="546"/>
      <c r="P918" s="546"/>
      <c r="Q918" s="546"/>
      <c r="R918" s="546"/>
      <c r="S918" s="546"/>
      <c r="T918" s="546"/>
      <c r="U918" s="539"/>
      <c r="V918" s="539"/>
      <c r="W918" s="539"/>
      <c r="X918" s="539"/>
      <c r="Y918" s="539"/>
      <c r="Z918" s="539"/>
      <c r="AA918" s="539"/>
      <c r="AB918" s="539"/>
      <c r="AC918" s="539"/>
      <c r="AD918" s="539"/>
      <c r="AE918" s="539"/>
      <c r="AF918" s="539"/>
      <c r="AG918" s="539"/>
      <c r="AH918" s="539"/>
      <c r="AI918" s="539"/>
      <c r="AJ918" s="539"/>
      <c r="AK918" s="539"/>
      <c r="AL918" s="539"/>
      <c r="AM918" s="539"/>
      <c r="AN918" s="539"/>
      <c r="AO918" s="539"/>
      <c r="AP918" s="625"/>
      <c r="AQ918" s="625"/>
      <c r="AR918" s="625"/>
      <c r="AS918" s="625"/>
      <c r="AT918" s="625"/>
      <c r="AU918" s="625"/>
      <c r="AV918" s="625"/>
      <c r="AW918" s="625"/>
      <c r="AX918" s="625"/>
      <c r="AY918" s="625"/>
      <c r="AZ918" s="625"/>
      <c r="BA918" s="625"/>
      <c r="BB918" s="625"/>
    </row>
    <row collapsed="false" customFormat="false" customHeight="true" hidden="false" ht="12.6" outlineLevel="0" r="919">
      <c r="A919" s="624"/>
      <c r="B919" s="624"/>
      <c r="C919" s="624"/>
      <c r="D919" s="624"/>
      <c r="E919" s="624"/>
      <c r="F919" s="624"/>
      <c r="G919" s="624"/>
      <c r="H919" s="624"/>
      <c r="I919" s="624"/>
      <c r="J919" s="624"/>
      <c r="K919" s="624"/>
      <c r="L919" s="624"/>
      <c r="M919" s="546"/>
      <c r="N919" s="546"/>
      <c r="O919" s="546"/>
      <c r="P919" s="546"/>
      <c r="Q919" s="546"/>
      <c r="R919" s="546"/>
      <c r="S919" s="546"/>
      <c r="T919" s="546"/>
      <c r="U919" s="539"/>
      <c r="V919" s="539"/>
      <c r="W919" s="539"/>
      <c r="X919" s="539"/>
      <c r="Y919" s="539"/>
      <c r="Z919" s="539"/>
      <c r="AA919" s="539"/>
      <c r="AB919" s="539"/>
      <c r="AC919" s="539"/>
      <c r="AD919" s="539"/>
      <c r="AE919" s="539"/>
      <c r="AF919" s="539"/>
      <c r="AG919" s="539"/>
      <c r="AH919" s="539"/>
      <c r="AI919" s="539"/>
      <c r="AJ919" s="539"/>
      <c r="AK919" s="539"/>
      <c r="AL919" s="539"/>
      <c r="AM919" s="539"/>
      <c r="AN919" s="539"/>
      <c r="AO919" s="539"/>
      <c r="AP919" s="625"/>
      <c r="AQ919" s="625"/>
      <c r="AR919" s="625"/>
      <c r="AS919" s="625"/>
      <c r="AT919" s="625"/>
      <c r="AU919" s="625"/>
      <c r="AV919" s="625"/>
      <c r="AW919" s="625"/>
      <c r="AX919" s="625"/>
      <c r="AY919" s="625"/>
      <c r="AZ919" s="625"/>
      <c r="BA919" s="625"/>
      <c r="BB919" s="625"/>
    </row>
    <row collapsed="false" customFormat="false" customHeight="true" hidden="false" ht="12.6" outlineLevel="0" r="920">
      <c r="A920" s="425" t="s">
        <v>889</v>
      </c>
    </row>
    <row collapsed="false" customFormat="false" customHeight="true" hidden="false" ht="12.6" outlineLevel="0" r="921">
      <c r="A921" s="493"/>
      <c r="B921" s="493"/>
      <c r="C921" s="493"/>
      <c r="D921" s="493"/>
      <c r="E921" s="493"/>
      <c r="F921" s="493"/>
      <c r="G921" s="493"/>
      <c r="H921" s="493"/>
      <c r="I921" s="493"/>
      <c r="J921" s="493"/>
      <c r="K921" s="493"/>
      <c r="L921" s="493"/>
      <c r="M921" s="493"/>
      <c r="N921" s="493"/>
      <c r="O921" s="493"/>
      <c r="P921" s="493"/>
      <c r="Q921" s="493"/>
      <c r="R921" s="493"/>
      <c r="S921" s="493"/>
      <c r="T921" s="493"/>
      <c r="U921" s="493"/>
      <c r="V921" s="493"/>
      <c r="W921" s="493"/>
      <c r="X921" s="493"/>
      <c r="Y921" s="493"/>
      <c r="Z921" s="493"/>
      <c r="AA921" s="493"/>
      <c r="AB921" s="493"/>
      <c r="AC921" s="493"/>
      <c r="AD921" s="493"/>
      <c r="AE921" s="493"/>
      <c r="AF921" s="493"/>
      <c r="AG921" s="493"/>
      <c r="AH921" s="493"/>
      <c r="AI921" s="493"/>
      <c r="AJ921" s="493"/>
      <c r="AK921" s="493"/>
      <c r="AL921" s="493"/>
      <c r="AM921" s="493"/>
      <c r="AN921" s="493"/>
      <c r="AO921" s="493"/>
      <c r="AP921" s="493"/>
      <c r="AQ921" s="493"/>
      <c r="AR921" s="493"/>
      <c r="AS921" s="493"/>
      <c r="AT921" s="493"/>
      <c r="AU921" s="493"/>
      <c r="AV921" s="493"/>
      <c r="AW921" s="493"/>
      <c r="AX921" s="493"/>
      <c r="AY921" s="493"/>
      <c r="AZ921" s="493"/>
      <c r="BA921" s="493"/>
      <c r="BB921" s="493"/>
    </row>
    <row collapsed="false" customFormat="false" customHeight="true" hidden="false" ht="12.6" outlineLevel="0" r="922">
      <c r="A922" s="493"/>
      <c r="B922" s="493"/>
      <c r="C922" s="493"/>
      <c r="D922" s="493"/>
      <c r="E922" s="493"/>
      <c r="F922" s="493"/>
      <c r="G922" s="493"/>
      <c r="H922" s="493"/>
      <c r="I922" s="493"/>
      <c r="J922" s="493"/>
      <c r="K922" s="493"/>
      <c r="L922" s="493"/>
      <c r="M922" s="493"/>
      <c r="N922" s="493"/>
      <c r="O922" s="493"/>
      <c r="P922" s="493"/>
      <c r="Q922" s="493"/>
      <c r="R922" s="493"/>
      <c r="S922" s="493"/>
      <c r="T922" s="493"/>
      <c r="U922" s="493"/>
      <c r="V922" s="493"/>
      <c r="W922" s="493"/>
      <c r="X922" s="493"/>
      <c r="Y922" s="493"/>
      <c r="Z922" s="493"/>
      <c r="AA922" s="493"/>
      <c r="AB922" s="493"/>
      <c r="AC922" s="493"/>
      <c r="AD922" s="493"/>
      <c r="AE922" s="493"/>
      <c r="AF922" s="493"/>
      <c r="AG922" s="493"/>
      <c r="AH922" s="493"/>
      <c r="AI922" s="493"/>
      <c r="AJ922" s="493"/>
      <c r="AK922" s="493"/>
      <c r="AL922" s="493"/>
      <c r="AM922" s="493"/>
      <c r="AN922" s="493"/>
      <c r="AO922" s="493"/>
      <c r="AP922" s="493"/>
      <c r="AQ922" s="493"/>
      <c r="AR922" s="493"/>
      <c r="AS922" s="493"/>
      <c r="AT922" s="493"/>
      <c r="AU922" s="493"/>
      <c r="AV922" s="493"/>
      <c r="AW922" s="493"/>
      <c r="AX922" s="493"/>
      <c r="AY922" s="493"/>
      <c r="AZ922" s="493"/>
      <c r="BA922" s="493"/>
      <c r="BB922" s="493"/>
    </row>
    <row collapsed="false" customFormat="false" customHeight="true" hidden="false" ht="12.6" outlineLevel="0" r="923">
      <c r="A923" s="493"/>
      <c r="B923" s="493"/>
      <c r="C923" s="493"/>
      <c r="D923" s="493"/>
      <c r="E923" s="493"/>
      <c r="F923" s="493"/>
      <c r="G923" s="493"/>
      <c r="H923" s="493"/>
      <c r="I923" s="493"/>
      <c r="J923" s="493"/>
      <c r="K923" s="493"/>
      <c r="L923" s="493"/>
      <c r="M923" s="493"/>
      <c r="N923" s="493"/>
      <c r="O923" s="493"/>
      <c r="P923" s="493"/>
      <c r="Q923" s="493"/>
      <c r="R923" s="493"/>
      <c r="S923" s="493"/>
      <c r="T923" s="493"/>
      <c r="U923" s="493"/>
      <c r="V923" s="493"/>
      <c r="W923" s="493"/>
      <c r="X923" s="493"/>
      <c r="Y923" s="493"/>
      <c r="Z923" s="493"/>
      <c r="AA923" s="493"/>
      <c r="AB923" s="493"/>
      <c r="AC923" s="493"/>
      <c r="AD923" s="493"/>
      <c r="AE923" s="493"/>
      <c r="AF923" s="493"/>
      <c r="AG923" s="493"/>
      <c r="AH923" s="493"/>
      <c r="AI923" s="493"/>
      <c r="AJ923" s="493"/>
      <c r="AK923" s="493"/>
      <c r="AL923" s="493"/>
      <c r="AM923" s="493"/>
      <c r="AN923" s="493"/>
      <c r="AO923" s="493"/>
      <c r="AP923" s="493"/>
      <c r="AQ923" s="493"/>
      <c r="AR923" s="493"/>
      <c r="AS923" s="493"/>
      <c r="AT923" s="493"/>
      <c r="AU923" s="493"/>
      <c r="AV923" s="493"/>
      <c r="AW923" s="493"/>
      <c r="AX923" s="493"/>
      <c r="AY923" s="493"/>
      <c r="AZ923" s="493"/>
      <c r="BA923" s="493"/>
      <c r="BB923" s="493"/>
    </row>
    <row collapsed="false" customFormat="false" customHeight="true" hidden="false" ht="12.6" outlineLevel="0" r="924">
      <c r="A924" s="408" t="s">
        <v>50</v>
      </c>
    </row>
    <row collapsed="false" customFormat="false" customHeight="true" hidden="false" ht="12.6" outlineLevel="0" r="925">
      <c r="A925" s="408" t="s">
        <v>420</v>
      </c>
      <c r="B925" s="409"/>
      <c r="C925" s="410" t="str">
        <f aca="false">$C$2</f>
        <v>Agro-eko Lovinobaňa, s.r.o.</v>
      </c>
      <c r="D925" s="410"/>
      <c r="E925" s="410"/>
      <c r="F925" s="410"/>
      <c r="G925" s="410"/>
      <c r="H925" s="410"/>
      <c r="I925" s="410"/>
      <c r="J925" s="410"/>
      <c r="K925" s="410"/>
      <c r="L925" s="410"/>
      <c r="M925" s="410"/>
      <c r="N925" s="410"/>
      <c r="O925" s="410"/>
      <c r="P925" s="410"/>
      <c r="Q925" s="410"/>
      <c r="R925" s="410"/>
      <c r="S925" s="410"/>
      <c r="T925" s="410"/>
      <c r="U925" s="410"/>
      <c r="V925" s="410"/>
      <c r="W925" s="410"/>
      <c r="X925" s="410"/>
      <c r="Y925" s="410"/>
      <c r="Z925" s="410"/>
      <c r="AB925" s="89" t="s">
        <v>28</v>
      </c>
      <c r="AD925" s="411" t="n">
        <f aca="false">$AD$2</f>
        <v>43979971</v>
      </c>
      <c r="AE925" s="411"/>
      <c r="AF925" s="411"/>
      <c r="AG925" s="411"/>
      <c r="AH925" s="411"/>
      <c r="AI925" s="411"/>
      <c r="AJ925" s="411"/>
      <c r="AK925" s="411"/>
      <c r="AL925" s="89" t="s">
        <v>29</v>
      </c>
      <c r="AN925" s="412" t="str">
        <f aca="false">$AN$2</f>
        <v>2022534844</v>
      </c>
      <c r="AO925" s="412"/>
      <c r="AP925" s="412"/>
      <c r="AQ925" s="412"/>
      <c r="AR925" s="412"/>
      <c r="AS925" s="412"/>
      <c r="AT925" s="412"/>
      <c r="AU925" s="412"/>
      <c r="AV925" s="412"/>
      <c r="AW925" s="412"/>
      <c r="AX925" s="412"/>
      <c r="AY925" s="412"/>
      <c r="AZ925" s="412"/>
      <c r="BA925" s="412"/>
      <c r="BB925" s="412"/>
    </row>
    <row collapsed="false" customFormat="false" customHeight="true" hidden="false" ht="12.6" outlineLevel="0" r="927">
      <c r="A927" s="425" t="s">
        <v>890</v>
      </c>
    </row>
    <row collapsed="false" customFormat="false" customHeight="true" hidden="false" ht="12.6" outlineLevel="0" r="928">
      <c r="B928" s="425" t="s">
        <v>891</v>
      </c>
    </row>
    <row collapsed="false" customFormat="false" customHeight="true" hidden="false" ht="12.6" outlineLevel="0" r="929">
      <c r="A929" s="89" t="s">
        <v>454</v>
      </c>
    </row>
    <row collapsed="false" customFormat="false" customHeight="true" hidden="false" ht="12.6" outlineLevel="0" r="930">
      <c r="A930" s="530"/>
      <c r="B930" s="530"/>
      <c r="C930" s="530"/>
      <c r="D930" s="530"/>
      <c r="E930" s="530"/>
      <c r="F930" s="530"/>
      <c r="G930" s="530"/>
      <c r="H930" s="530"/>
      <c r="I930" s="436"/>
      <c r="J930" s="557"/>
      <c r="K930" s="557"/>
      <c r="L930" s="557"/>
      <c r="M930" s="558"/>
      <c r="N930" s="556"/>
      <c r="O930" s="436"/>
      <c r="P930" s="557"/>
      <c r="Q930" s="558"/>
      <c r="R930" s="556"/>
      <c r="S930" s="557"/>
      <c r="T930" s="557"/>
      <c r="U930" s="557"/>
      <c r="V930" s="558"/>
      <c r="W930" s="427"/>
      <c r="X930" s="427"/>
      <c r="Y930" s="427"/>
      <c r="Z930" s="427"/>
      <c r="AA930" s="427"/>
      <c r="AB930" s="427"/>
      <c r="AC930" s="427"/>
      <c r="AD930" s="427"/>
      <c r="AE930" s="427"/>
      <c r="AF930" s="427"/>
      <c r="AG930" s="427"/>
      <c r="AH930" s="427"/>
      <c r="AI930" s="427" t="s">
        <v>892</v>
      </c>
      <c r="AJ930" s="427"/>
      <c r="AK930" s="427"/>
      <c r="AL930" s="427"/>
      <c r="AM930" s="427"/>
      <c r="AN930" s="427"/>
      <c r="AO930" s="427"/>
      <c r="AP930" s="427"/>
      <c r="AQ930" s="427" t="s">
        <v>893</v>
      </c>
      <c r="AR930" s="427"/>
      <c r="AS930" s="427"/>
      <c r="AT930" s="427"/>
      <c r="AU930" s="427"/>
      <c r="AV930" s="427"/>
      <c r="AW930" s="427"/>
      <c r="AX930" s="427"/>
      <c r="AY930" s="427"/>
      <c r="AZ930" s="427"/>
      <c r="BA930" s="427"/>
      <c r="BB930" s="427"/>
    </row>
    <row collapsed="false" customFormat="false" customHeight="true" hidden="false" ht="12.6" outlineLevel="0" r="931">
      <c r="A931" s="458"/>
      <c r="B931" s="414"/>
      <c r="C931" s="414"/>
      <c r="D931" s="414"/>
      <c r="E931" s="414"/>
      <c r="F931" s="414"/>
      <c r="G931" s="414"/>
      <c r="H931" s="414"/>
      <c r="I931" s="408"/>
      <c r="J931" s="457"/>
      <c r="K931" s="457"/>
      <c r="L931" s="457"/>
      <c r="M931" s="589"/>
      <c r="N931" s="464"/>
      <c r="O931" s="408"/>
      <c r="P931" s="457"/>
      <c r="Q931" s="589"/>
      <c r="R931" s="464"/>
      <c r="S931" s="457"/>
      <c r="T931" s="457"/>
      <c r="U931" s="457"/>
      <c r="V931" s="589"/>
      <c r="W931" s="459"/>
      <c r="X931" s="459"/>
      <c r="Y931" s="459"/>
      <c r="Z931" s="459"/>
      <c r="AA931" s="459"/>
      <c r="AB931" s="459"/>
      <c r="AC931" s="459" t="s">
        <v>893</v>
      </c>
      <c r="AD931" s="459"/>
      <c r="AE931" s="459"/>
      <c r="AF931" s="459"/>
      <c r="AG931" s="459"/>
      <c r="AH931" s="459"/>
      <c r="AI931" s="459" t="s">
        <v>894</v>
      </c>
      <c r="AJ931" s="459"/>
      <c r="AK931" s="459"/>
      <c r="AL931" s="459"/>
      <c r="AM931" s="459"/>
      <c r="AN931" s="459"/>
      <c r="AO931" s="459"/>
      <c r="AP931" s="459"/>
      <c r="AQ931" s="459" t="s">
        <v>895</v>
      </c>
      <c r="AR931" s="459"/>
      <c r="AS931" s="459"/>
      <c r="AT931" s="459"/>
      <c r="AU931" s="459"/>
      <c r="AV931" s="459"/>
      <c r="AW931" s="459"/>
      <c r="AX931" s="459"/>
      <c r="AY931" s="459"/>
      <c r="AZ931" s="459"/>
      <c r="BA931" s="459"/>
      <c r="BB931" s="459"/>
    </row>
    <row collapsed="false" customFormat="false" customHeight="true" hidden="false" ht="12.6" outlineLevel="0" r="932">
      <c r="A932" s="458"/>
      <c r="B932" s="414"/>
      <c r="C932" s="414"/>
      <c r="D932" s="414"/>
      <c r="E932" s="414"/>
      <c r="F932" s="414"/>
      <c r="G932" s="414"/>
      <c r="H932" s="414"/>
      <c r="I932" s="408"/>
      <c r="J932" s="457"/>
      <c r="K932" s="457"/>
      <c r="L932" s="457"/>
      <c r="M932" s="589"/>
      <c r="N932" s="464"/>
      <c r="O932" s="408"/>
      <c r="P932" s="457"/>
      <c r="Q932" s="589"/>
      <c r="R932" s="464"/>
      <c r="S932" s="457"/>
      <c r="T932" s="457"/>
      <c r="U932" s="457"/>
      <c r="V932" s="589"/>
      <c r="W932" s="459"/>
      <c r="X932" s="459"/>
      <c r="Y932" s="459"/>
      <c r="Z932" s="459"/>
      <c r="AA932" s="459"/>
      <c r="AB932" s="459"/>
      <c r="AC932" s="459" t="s">
        <v>895</v>
      </c>
      <c r="AD932" s="459"/>
      <c r="AE932" s="459"/>
      <c r="AF932" s="459"/>
      <c r="AG932" s="459"/>
      <c r="AH932" s="459"/>
      <c r="AI932" s="459" t="s">
        <v>896</v>
      </c>
      <c r="AJ932" s="459"/>
      <c r="AK932" s="459"/>
      <c r="AL932" s="459"/>
      <c r="AM932" s="459"/>
      <c r="AN932" s="459"/>
      <c r="AO932" s="459"/>
      <c r="AP932" s="459"/>
      <c r="AQ932" s="459" t="s">
        <v>897</v>
      </c>
      <c r="AR932" s="459"/>
      <c r="AS932" s="459"/>
      <c r="AT932" s="459"/>
      <c r="AU932" s="459"/>
      <c r="AV932" s="459"/>
      <c r="AW932" s="459"/>
      <c r="AX932" s="459"/>
      <c r="AY932" s="459"/>
      <c r="AZ932" s="459"/>
      <c r="BA932" s="459"/>
      <c r="BB932" s="459"/>
    </row>
    <row collapsed="false" customFormat="false" customHeight="true" hidden="false" ht="12.6" outlineLevel="0" r="933">
      <c r="A933" s="459" t="s">
        <v>434</v>
      </c>
      <c r="B933" s="459"/>
      <c r="C933" s="459"/>
      <c r="D933" s="459"/>
      <c r="E933" s="459"/>
      <c r="F933" s="459"/>
      <c r="G933" s="459"/>
      <c r="H933" s="459"/>
      <c r="I933" s="459"/>
      <c r="J933" s="459"/>
      <c r="K933" s="459"/>
      <c r="L933" s="459"/>
      <c r="M933" s="459"/>
      <c r="N933" s="459" t="s">
        <v>898</v>
      </c>
      <c r="O933" s="459"/>
      <c r="P933" s="459"/>
      <c r="Q933" s="459"/>
      <c r="R933" s="459" t="s">
        <v>887</v>
      </c>
      <c r="S933" s="459"/>
      <c r="T933" s="459"/>
      <c r="U933" s="459"/>
      <c r="V933" s="459"/>
      <c r="W933" s="459" t="s">
        <v>899</v>
      </c>
      <c r="X933" s="459"/>
      <c r="Y933" s="459"/>
      <c r="Z933" s="459"/>
      <c r="AA933" s="459"/>
      <c r="AB933" s="459"/>
      <c r="AC933" s="459" t="s">
        <v>900</v>
      </c>
      <c r="AD933" s="459"/>
      <c r="AE933" s="459"/>
      <c r="AF933" s="459"/>
      <c r="AG933" s="459"/>
      <c r="AH933" s="459"/>
      <c r="AI933" s="459" t="s">
        <v>901</v>
      </c>
      <c r="AJ933" s="459"/>
      <c r="AK933" s="459"/>
      <c r="AL933" s="459"/>
      <c r="AM933" s="459"/>
      <c r="AN933" s="459"/>
      <c r="AO933" s="459"/>
      <c r="AP933" s="459"/>
      <c r="AQ933" s="459" t="s">
        <v>902</v>
      </c>
      <c r="AR933" s="459"/>
      <c r="AS933" s="459"/>
      <c r="AT933" s="459"/>
      <c r="AU933" s="459"/>
      <c r="AV933" s="459"/>
      <c r="AW933" s="459"/>
      <c r="AX933" s="459"/>
      <c r="AY933" s="459"/>
      <c r="AZ933" s="459"/>
      <c r="BA933" s="459"/>
      <c r="BB933" s="459"/>
    </row>
    <row collapsed="false" customFormat="false" customHeight="true" hidden="false" ht="12.6" outlineLevel="0" r="934">
      <c r="A934" s="484"/>
      <c r="B934" s="408"/>
      <c r="C934" s="408"/>
      <c r="D934" s="408"/>
      <c r="E934" s="408"/>
      <c r="F934" s="408"/>
      <c r="G934" s="408"/>
      <c r="H934" s="408"/>
      <c r="I934" s="408"/>
      <c r="J934" s="408"/>
      <c r="K934" s="408"/>
      <c r="L934" s="408"/>
      <c r="M934" s="463"/>
      <c r="N934" s="484"/>
      <c r="O934" s="408"/>
      <c r="P934" s="408"/>
      <c r="Q934" s="463"/>
      <c r="R934" s="459" t="s">
        <v>903</v>
      </c>
      <c r="S934" s="459"/>
      <c r="T934" s="459"/>
      <c r="U934" s="459"/>
      <c r="V934" s="459"/>
      <c r="W934" s="459" t="s">
        <v>716</v>
      </c>
      <c r="X934" s="459"/>
      <c r="Y934" s="459"/>
      <c r="Z934" s="459"/>
      <c r="AA934" s="459"/>
      <c r="AB934" s="459"/>
      <c r="AC934" s="459" t="s">
        <v>901</v>
      </c>
      <c r="AD934" s="459"/>
      <c r="AE934" s="459"/>
      <c r="AF934" s="459"/>
      <c r="AG934" s="459"/>
      <c r="AH934" s="459"/>
      <c r="AI934" s="459" t="s">
        <v>904</v>
      </c>
      <c r="AJ934" s="459"/>
      <c r="AK934" s="459"/>
      <c r="AL934" s="459"/>
      <c r="AM934" s="459"/>
      <c r="AN934" s="459"/>
      <c r="AO934" s="459"/>
      <c r="AP934" s="459"/>
      <c r="AQ934" s="459" t="s">
        <v>905</v>
      </c>
      <c r="AR934" s="459"/>
      <c r="AS934" s="459"/>
      <c r="AT934" s="459"/>
      <c r="AU934" s="459"/>
      <c r="AV934" s="459"/>
      <c r="AW934" s="459"/>
      <c r="AX934" s="459"/>
      <c r="AY934" s="459"/>
      <c r="AZ934" s="459"/>
      <c r="BA934" s="459"/>
      <c r="BB934" s="459"/>
    </row>
    <row collapsed="false" customFormat="false" customHeight="true" hidden="false" ht="12.6" outlineLevel="0" r="935">
      <c r="A935" s="484"/>
      <c r="B935" s="408"/>
      <c r="C935" s="408"/>
      <c r="D935" s="408"/>
      <c r="E935" s="408"/>
      <c r="F935" s="408"/>
      <c r="G935" s="408"/>
      <c r="H935" s="408"/>
      <c r="I935" s="408"/>
      <c r="J935" s="408"/>
      <c r="K935" s="408"/>
      <c r="L935" s="408"/>
      <c r="M935" s="463"/>
      <c r="N935" s="484"/>
      <c r="O935" s="408"/>
      <c r="P935" s="408"/>
      <c r="Q935" s="463"/>
      <c r="R935" s="459" t="s">
        <v>589</v>
      </c>
      <c r="S935" s="459"/>
      <c r="T935" s="459"/>
      <c r="U935" s="459"/>
      <c r="V935" s="459"/>
      <c r="W935" s="484"/>
      <c r="X935" s="408"/>
      <c r="Y935" s="408"/>
      <c r="Z935" s="408"/>
      <c r="AA935" s="408"/>
      <c r="AB935" s="463"/>
      <c r="AC935" s="459" t="s">
        <v>904</v>
      </c>
      <c r="AD935" s="459"/>
      <c r="AE935" s="459"/>
      <c r="AF935" s="459"/>
      <c r="AG935" s="459"/>
      <c r="AH935" s="459"/>
      <c r="AI935" s="459" t="s">
        <v>500</v>
      </c>
      <c r="AJ935" s="459"/>
      <c r="AK935" s="459"/>
      <c r="AL935" s="459"/>
      <c r="AM935" s="459"/>
      <c r="AN935" s="459"/>
      <c r="AO935" s="459"/>
      <c r="AP935" s="459"/>
      <c r="AQ935" s="459" t="s">
        <v>906</v>
      </c>
      <c r="AR935" s="459"/>
      <c r="AS935" s="459"/>
      <c r="AT935" s="459"/>
      <c r="AU935" s="459"/>
      <c r="AV935" s="459"/>
      <c r="AW935" s="459"/>
      <c r="AX935" s="459"/>
      <c r="AY935" s="459"/>
      <c r="AZ935" s="459"/>
      <c r="BA935" s="459"/>
      <c r="BB935" s="459"/>
    </row>
    <row collapsed="false" customFormat="false" customHeight="true" hidden="false" ht="12.6" outlineLevel="0" r="936">
      <c r="A936" s="484"/>
      <c r="B936" s="408"/>
      <c r="C936" s="408"/>
      <c r="D936" s="408"/>
      <c r="E936" s="408"/>
      <c r="F936" s="408"/>
      <c r="G936" s="408"/>
      <c r="H936" s="408"/>
      <c r="I936" s="408"/>
      <c r="J936" s="408"/>
      <c r="K936" s="408"/>
      <c r="L936" s="408"/>
      <c r="M936" s="463"/>
      <c r="N936" s="484"/>
      <c r="O936" s="408"/>
      <c r="P936" s="408"/>
      <c r="Q936" s="463"/>
      <c r="R936" s="484"/>
      <c r="S936" s="408"/>
      <c r="T936" s="408"/>
      <c r="U936" s="408"/>
      <c r="V936" s="463"/>
      <c r="W936" s="484"/>
      <c r="X936" s="408"/>
      <c r="Y936" s="408"/>
      <c r="Z936" s="408"/>
      <c r="AA936" s="408"/>
      <c r="AB936" s="463"/>
      <c r="AC936" s="459" t="s">
        <v>500</v>
      </c>
      <c r="AD936" s="459"/>
      <c r="AE936" s="459"/>
      <c r="AF936" s="459"/>
      <c r="AG936" s="459"/>
      <c r="AH936" s="459"/>
      <c r="AI936" s="459"/>
      <c r="AJ936" s="459"/>
      <c r="AK936" s="459"/>
      <c r="AL936" s="459"/>
      <c r="AM936" s="459"/>
      <c r="AN936" s="459"/>
      <c r="AO936" s="459"/>
      <c r="AP936" s="459"/>
      <c r="AQ936" s="459" t="s">
        <v>904</v>
      </c>
      <c r="AR936" s="459"/>
      <c r="AS936" s="459"/>
      <c r="AT936" s="459"/>
      <c r="AU936" s="459"/>
      <c r="AV936" s="459"/>
      <c r="AW936" s="459"/>
      <c r="AX936" s="459"/>
      <c r="AY936" s="459"/>
      <c r="AZ936" s="459"/>
      <c r="BA936" s="459"/>
      <c r="BB936" s="459"/>
    </row>
    <row collapsed="false" customFormat="false" customHeight="true" hidden="false" ht="12.6" outlineLevel="0" r="937">
      <c r="A937" s="484"/>
      <c r="B937" s="408"/>
      <c r="C937" s="408"/>
      <c r="D937" s="408"/>
      <c r="E937" s="408"/>
      <c r="F937" s="408"/>
      <c r="G937" s="408"/>
      <c r="H937" s="408"/>
      <c r="I937" s="408"/>
      <c r="J937" s="408"/>
      <c r="K937" s="408"/>
      <c r="L937" s="408"/>
      <c r="M937" s="463"/>
      <c r="N937" s="484"/>
      <c r="O937" s="408"/>
      <c r="P937" s="408"/>
      <c r="Q937" s="463"/>
      <c r="R937" s="484"/>
      <c r="S937" s="408"/>
      <c r="T937" s="408"/>
      <c r="U937" s="408"/>
      <c r="V937" s="463"/>
      <c r="W937" s="484"/>
      <c r="X937" s="408"/>
      <c r="Y937" s="408"/>
      <c r="Z937" s="408"/>
      <c r="AA937" s="408"/>
      <c r="AB937" s="463"/>
      <c r="AC937" s="459"/>
      <c r="AD937" s="459"/>
      <c r="AE937" s="459"/>
      <c r="AF937" s="459"/>
      <c r="AG937" s="459"/>
      <c r="AH937" s="459"/>
      <c r="AI937" s="459"/>
      <c r="AJ937" s="459"/>
      <c r="AK937" s="459"/>
      <c r="AL937" s="459"/>
      <c r="AM937" s="459"/>
      <c r="AN937" s="459"/>
      <c r="AO937" s="459"/>
      <c r="AP937" s="459"/>
      <c r="AQ937" s="459" t="s">
        <v>500</v>
      </c>
      <c r="AR937" s="459"/>
      <c r="AS937" s="459"/>
      <c r="AT937" s="459"/>
      <c r="AU937" s="459"/>
      <c r="AV937" s="459"/>
      <c r="AW937" s="459"/>
      <c r="AX937" s="459"/>
      <c r="AY937" s="459"/>
      <c r="AZ937" s="459"/>
      <c r="BA937" s="459"/>
      <c r="BB937" s="459"/>
    </row>
    <row collapsed="false" customFormat="false" customHeight="true" hidden="false" ht="12.6" outlineLevel="0" r="938">
      <c r="A938" s="428" t="s">
        <v>475</v>
      </c>
      <c r="B938" s="428"/>
      <c r="C938" s="428"/>
      <c r="D938" s="428"/>
      <c r="E938" s="428"/>
      <c r="F938" s="428"/>
      <c r="G938" s="428"/>
      <c r="H938" s="428"/>
      <c r="I938" s="428"/>
      <c r="J938" s="428"/>
      <c r="K938" s="428"/>
      <c r="L938" s="428"/>
      <c r="M938" s="428"/>
      <c r="N938" s="428" t="s">
        <v>476</v>
      </c>
      <c r="O938" s="428"/>
      <c r="P938" s="428"/>
      <c r="Q938" s="428"/>
      <c r="R938" s="428" t="s">
        <v>477</v>
      </c>
      <c r="S938" s="428"/>
      <c r="T938" s="428"/>
      <c r="U938" s="428"/>
      <c r="V938" s="428"/>
      <c r="W938" s="428" t="s">
        <v>478</v>
      </c>
      <c r="X938" s="428"/>
      <c r="Y938" s="428"/>
      <c r="Z938" s="428"/>
      <c r="AA938" s="428"/>
      <c r="AB938" s="428"/>
      <c r="AC938" s="428" t="s">
        <v>479</v>
      </c>
      <c r="AD938" s="428"/>
      <c r="AE938" s="428"/>
      <c r="AF938" s="428"/>
      <c r="AG938" s="428"/>
      <c r="AH938" s="428"/>
      <c r="AI938" s="428" t="s">
        <v>480</v>
      </c>
      <c r="AJ938" s="428"/>
      <c r="AK938" s="428"/>
      <c r="AL938" s="428"/>
      <c r="AM938" s="428"/>
      <c r="AN938" s="428"/>
      <c r="AO938" s="428"/>
      <c r="AP938" s="428"/>
      <c r="AQ938" s="428" t="s">
        <v>481</v>
      </c>
      <c r="AR938" s="428"/>
      <c r="AS938" s="428"/>
      <c r="AT938" s="428"/>
      <c r="AU938" s="428"/>
      <c r="AV938" s="428"/>
      <c r="AW938" s="428"/>
      <c r="AX938" s="428"/>
      <c r="AY938" s="428"/>
      <c r="AZ938" s="428"/>
      <c r="BA938" s="428"/>
      <c r="BB938" s="428"/>
    </row>
    <row collapsed="false" customFormat="false" customHeight="true" hidden="false" ht="12.6" outlineLevel="0" r="939">
      <c r="A939" s="626" t="s">
        <v>907</v>
      </c>
      <c r="B939" s="626"/>
      <c r="C939" s="626"/>
      <c r="D939" s="626"/>
      <c r="E939" s="626"/>
      <c r="F939" s="626"/>
      <c r="G939" s="626"/>
      <c r="H939" s="626"/>
      <c r="I939" s="626"/>
      <c r="J939" s="626"/>
      <c r="K939" s="626"/>
      <c r="L939" s="626"/>
      <c r="M939" s="626"/>
      <c r="N939" s="627"/>
      <c r="O939" s="627"/>
      <c r="P939" s="627"/>
      <c r="Q939" s="627"/>
      <c r="R939" s="627"/>
      <c r="S939" s="627"/>
      <c r="T939" s="627"/>
      <c r="U939" s="627"/>
      <c r="V939" s="627"/>
      <c r="W939" s="627"/>
      <c r="X939" s="627"/>
      <c r="Y939" s="627"/>
      <c r="Z939" s="627"/>
      <c r="AA939" s="627"/>
      <c r="AB939" s="627"/>
      <c r="AC939" s="627"/>
      <c r="AD939" s="627"/>
      <c r="AE939" s="627"/>
      <c r="AF939" s="627"/>
      <c r="AG939" s="627"/>
      <c r="AH939" s="627"/>
      <c r="AI939" s="627"/>
      <c r="AJ939" s="627"/>
      <c r="AK939" s="627"/>
      <c r="AL939" s="627"/>
      <c r="AM939" s="627"/>
      <c r="AN939" s="627"/>
      <c r="AO939" s="627"/>
      <c r="AP939" s="627"/>
      <c r="AQ939" s="627"/>
      <c r="AR939" s="627"/>
      <c r="AS939" s="627"/>
      <c r="AT939" s="627"/>
      <c r="AU939" s="627"/>
      <c r="AV939" s="627"/>
      <c r="AW939" s="627"/>
      <c r="AX939" s="627"/>
      <c r="AY939" s="627"/>
      <c r="AZ939" s="627"/>
      <c r="BA939" s="627"/>
      <c r="BB939" s="627"/>
    </row>
    <row collapsed="false" customFormat="false" customHeight="true" hidden="false" ht="12.6" outlineLevel="0" r="940">
      <c r="A940" s="531"/>
      <c r="B940" s="531"/>
      <c r="C940" s="531"/>
      <c r="D940" s="531"/>
      <c r="E940" s="531"/>
      <c r="F940" s="531"/>
      <c r="G940" s="531"/>
      <c r="H940" s="531"/>
      <c r="I940" s="531"/>
      <c r="J940" s="531"/>
      <c r="K940" s="531"/>
      <c r="L940" s="531"/>
      <c r="M940" s="531"/>
      <c r="N940" s="433"/>
      <c r="O940" s="433"/>
      <c r="P940" s="433"/>
      <c r="Q940" s="433"/>
      <c r="R940" s="433"/>
      <c r="S940" s="433"/>
      <c r="T940" s="433"/>
      <c r="U940" s="433"/>
      <c r="V940" s="433"/>
      <c r="W940" s="628"/>
      <c r="X940" s="628"/>
      <c r="Y940" s="628"/>
      <c r="Z940" s="628"/>
      <c r="AA940" s="628"/>
      <c r="AB940" s="628"/>
      <c r="AC940" s="433"/>
      <c r="AD940" s="433"/>
      <c r="AE940" s="433"/>
      <c r="AF940" s="433"/>
      <c r="AG940" s="433"/>
      <c r="AH940" s="433"/>
      <c r="AI940" s="433"/>
      <c r="AJ940" s="433"/>
      <c r="AK940" s="433"/>
      <c r="AL940" s="433"/>
      <c r="AM940" s="433"/>
      <c r="AN940" s="433"/>
      <c r="AO940" s="433"/>
      <c r="AP940" s="433"/>
      <c r="AQ940" s="433"/>
      <c r="AR940" s="433"/>
      <c r="AS940" s="433"/>
      <c r="AT940" s="433"/>
      <c r="AU940" s="433"/>
      <c r="AV940" s="433"/>
      <c r="AW940" s="433"/>
      <c r="AX940" s="433"/>
      <c r="AY940" s="433"/>
      <c r="AZ940" s="433"/>
      <c r="BA940" s="433"/>
      <c r="BB940" s="433"/>
    </row>
    <row collapsed="false" customFormat="false" customHeight="true" hidden="false" ht="12.6" outlineLevel="0" r="941">
      <c r="A941" s="531"/>
      <c r="B941" s="531"/>
      <c r="C941" s="531"/>
      <c r="D941" s="531"/>
      <c r="E941" s="531"/>
      <c r="F941" s="531"/>
      <c r="G941" s="531"/>
      <c r="H941" s="531"/>
      <c r="I941" s="531"/>
      <c r="J941" s="531"/>
      <c r="K941" s="531"/>
      <c r="L941" s="531"/>
      <c r="M941" s="531"/>
      <c r="N941" s="433"/>
      <c r="O941" s="433"/>
      <c r="P941" s="433"/>
      <c r="Q941" s="433"/>
      <c r="R941" s="433"/>
      <c r="S941" s="433"/>
      <c r="T941" s="433"/>
      <c r="U941" s="433"/>
      <c r="V941" s="433"/>
      <c r="W941" s="628"/>
      <c r="X941" s="628"/>
      <c r="Y941" s="628"/>
      <c r="Z941" s="628"/>
      <c r="AA941" s="628"/>
      <c r="AB941" s="628"/>
      <c r="AC941" s="433"/>
      <c r="AD941" s="433"/>
      <c r="AE941" s="433"/>
      <c r="AF941" s="433"/>
      <c r="AG941" s="433"/>
      <c r="AH941" s="433"/>
      <c r="AI941" s="433"/>
      <c r="AJ941" s="433"/>
      <c r="AK941" s="433"/>
      <c r="AL941" s="433"/>
      <c r="AM941" s="433"/>
      <c r="AN941" s="433"/>
      <c r="AO941" s="433"/>
      <c r="AP941" s="433"/>
      <c r="AQ941" s="433"/>
      <c r="AR941" s="433"/>
      <c r="AS941" s="433"/>
      <c r="AT941" s="433"/>
      <c r="AU941" s="433"/>
      <c r="AV941" s="433"/>
      <c r="AW941" s="433"/>
      <c r="AX941" s="433"/>
      <c r="AY941" s="433"/>
      <c r="AZ941" s="433"/>
      <c r="BA941" s="433"/>
      <c r="BB941" s="433"/>
    </row>
    <row collapsed="false" customFormat="false" customHeight="true" hidden="false" ht="12.6" outlineLevel="0" r="942">
      <c r="A942" s="531"/>
      <c r="B942" s="531"/>
      <c r="C942" s="531"/>
      <c r="D942" s="531"/>
      <c r="E942" s="531"/>
      <c r="F942" s="531"/>
      <c r="G942" s="531"/>
      <c r="H942" s="531"/>
      <c r="I942" s="531"/>
      <c r="J942" s="531"/>
      <c r="K942" s="531"/>
      <c r="L942" s="531"/>
      <c r="M942" s="531"/>
      <c r="N942" s="433"/>
      <c r="O942" s="433"/>
      <c r="P942" s="433"/>
      <c r="Q942" s="433"/>
      <c r="R942" s="433"/>
      <c r="S942" s="433"/>
      <c r="T942" s="433"/>
      <c r="U942" s="433"/>
      <c r="V942" s="433"/>
      <c r="W942" s="628"/>
      <c r="X942" s="628"/>
      <c r="Y942" s="628"/>
      <c r="Z942" s="628"/>
      <c r="AA942" s="628"/>
      <c r="AB942" s="628"/>
      <c r="AC942" s="433"/>
      <c r="AD942" s="433"/>
      <c r="AE942" s="433"/>
      <c r="AF942" s="433"/>
      <c r="AG942" s="433"/>
      <c r="AH942" s="433"/>
      <c r="AI942" s="433"/>
      <c r="AJ942" s="433"/>
      <c r="AK942" s="433"/>
      <c r="AL942" s="433"/>
      <c r="AM942" s="433"/>
      <c r="AN942" s="433"/>
      <c r="AO942" s="433"/>
      <c r="AP942" s="433"/>
      <c r="AQ942" s="433"/>
      <c r="AR942" s="433"/>
      <c r="AS942" s="433"/>
      <c r="AT942" s="433"/>
      <c r="AU942" s="433"/>
      <c r="AV942" s="433"/>
      <c r="AW942" s="433"/>
      <c r="AX942" s="433"/>
      <c r="AY942" s="433"/>
      <c r="AZ942" s="433"/>
      <c r="BA942" s="433"/>
      <c r="BB942" s="433"/>
    </row>
    <row collapsed="false" customFormat="false" customHeight="true" hidden="false" ht="12.6" outlineLevel="0" r="943">
      <c r="A943" s="626" t="s">
        <v>908</v>
      </c>
      <c r="B943" s="626"/>
      <c r="C943" s="626"/>
      <c r="D943" s="626"/>
      <c r="E943" s="626"/>
      <c r="F943" s="626"/>
      <c r="G943" s="626"/>
      <c r="H943" s="626"/>
      <c r="I943" s="626"/>
      <c r="J943" s="626"/>
      <c r="K943" s="626"/>
      <c r="L943" s="626"/>
      <c r="M943" s="626"/>
      <c r="N943" s="627"/>
      <c r="O943" s="627"/>
      <c r="P943" s="627"/>
      <c r="Q943" s="627"/>
      <c r="R943" s="627"/>
      <c r="S943" s="627"/>
      <c r="T943" s="627"/>
      <c r="U943" s="627"/>
      <c r="V943" s="627"/>
      <c r="W943" s="627"/>
      <c r="X943" s="627"/>
      <c r="Y943" s="627"/>
      <c r="Z943" s="627"/>
      <c r="AA943" s="627"/>
      <c r="AB943" s="627"/>
      <c r="AC943" s="627"/>
      <c r="AD943" s="627"/>
      <c r="AE943" s="627"/>
      <c r="AF943" s="627"/>
      <c r="AG943" s="627"/>
      <c r="AH943" s="627"/>
      <c r="AI943" s="627"/>
      <c r="AJ943" s="627"/>
      <c r="AK943" s="627"/>
      <c r="AL943" s="627"/>
      <c r="AM943" s="627"/>
      <c r="AN943" s="627"/>
      <c r="AO943" s="627"/>
      <c r="AP943" s="627"/>
      <c r="AQ943" s="627"/>
      <c r="AR943" s="627"/>
      <c r="AS943" s="627"/>
      <c r="AT943" s="627"/>
      <c r="AU943" s="627"/>
      <c r="AV943" s="627"/>
      <c r="AW943" s="627"/>
      <c r="AX943" s="627"/>
      <c r="AY943" s="627"/>
      <c r="AZ943" s="627"/>
      <c r="BA943" s="627"/>
      <c r="BB943" s="627"/>
    </row>
    <row collapsed="false" customFormat="false" customHeight="true" hidden="false" ht="12.6" outlineLevel="0" r="944">
      <c r="A944" s="531"/>
      <c r="B944" s="531"/>
      <c r="C944" s="531"/>
      <c r="D944" s="531"/>
      <c r="E944" s="531"/>
      <c r="F944" s="531"/>
      <c r="G944" s="531"/>
      <c r="H944" s="531"/>
      <c r="I944" s="531"/>
      <c r="J944" s="531"/>
      <c r="K944" s="531"/>
      <c r="L944" s="531"/>
      <c r="M944" s="531"/>
      <c r="N944" s="433"/>
      <c r="O944" s="433"/>
      <c r="P944" s="433"/>
      <c r="Q944" s="433"/>
      <c r="R944" s="433"/>
      <c r="S944" s="433"/>
      <c r="T944" s="433"/>
      <c r="U944" s="433"/>
      <c r="V944" s="433"/>
      <c r="W944" s="628"/>
      <c r="X944" s="628"/>
      <c r="Y944" s="628"/>
      <c r="Z944" s="628"/>
      <c r="AA944" s="628"/>
      <c r="AB944" s="628"/>
      <c r="AC944" s="433"/>
      <c r="AD944" s="433"/>
      <c r="AE944" s="433"/>
      <c r="AF944" s="433"/>
      <c r="AG944" s="433"/>
      <c r="AH944" s="433"/>
      <c r="AI944" s="433"/>
      <c r="AJ944" s="433"/>
      <c r="AK944" s="433"/>
      <c r="AL944" s="433"/>
      <c r="AM944" s="433"/>
      <c r="AN944" s="433"/>
      <c r="AO944" s="433"/>
      <c r="AP944" s="433"/>
      <c r="AQ944" s="433"/>
      <c r="AR944" s="433"/>
      <c r="AS944" s="433"/>
      <c r="AT944" s="433"/>
      <c r="AU944" s="433"/>
      <c r="AV944" s="433"/>
      <c r="AW944" s="433"/>
      <c r="AX944" s="433"/>
      <c r="AY944" s="433"/>
      <c r="AZ944" s="433"/>
      <c r="BA944" s="433"/>
      <c r="BB944" s="433"/>
    </row>
    <row collapsed="false" customFormat="false" customHeight="true" hidden="false" ht="12.6" outlineLevel="0" r="945">
      <c r="A945" s="531"/>
      <c r="B945" s="531"/>
      <c r="C945" s="531"/>
      <c r="D945" s="531"/>
      <c r="E945" s="531"/>
      <c r="F945" s="531"/>
      <c r="G945" s="531"/>
      <c r="H945" s="531"/>
      <c r="I945" s="531"/>
      <c r="J945" s="531"/>
      <c r="K945" s="531"/>
      <c r="L945" s="531"/>
      <c r="M945" s="531"/>
      <c r="N945" s="433"/>
      <c r="O945" s="433"/>
      <c r="P945" s="433"/>
      <c r="Q945" s="433"/>
      <c r="R945" s="433"/>
      <c r="S945" s="433"/>
      <c r="T945" s="433"/>
      <c r="U945" s="433"/>
      <c r="V945" s="433"/>
      <c r="W945" s="628"/>
      <c r="X945" s="628"/>
      <c r="Y945" s="628"/>
      <c r="Z945" s="628"/>
      <c r="AA945" s="628"/>
      <c r="AB945" s="628"/>
      <c r="AC945" s="433"/>
      <c r="AD945" s="433"/>
      <c r="AE945" s="433"/>
      <c r="AF945" s="433"/>
      <c r="AG945" s="433"/>
      <c r="AH945" s="433"/>
      <c r="AI945" s="433"/>
      <c r="AJ945" s="433"/>
      <c r="AK945" s="433"/>
      <c r="AL945" s="433"/>
      <c r="AM945" s="433"/>
      <c r="AN945" s="433"/>
      <c r="AO945" s="433"/>
      <c r="AP945" s="433"/>
      <c r="AQ945" s="433"/>
      <c r="AR945" s="433"/>
      <c r="AS945" s="433"/>
      <c r="AT945" s="433"/>
      <c r="AU945" s="433"/>
      <c r="AV945" s="433"/>
      <c r="AW945" s="433"/>
      <c r="AX945" s="433"/>
      <c r="AY945" s="433"/>
      <c r="AZ945" s="433"/>
      <c r="BA945" s="433"/>
      <c r="BB945" s="433"/>
    </row>
    <row collapsed="false" customFormat="false" customHeight="true" hidden="false" ht="12.6" outlineLevel="0" r="946">
      <c r="A946" s="531"/>
      <c r="B946" s="531"/>
      <c r="C946" s="531"/>
      <c r="D946" s="531"/>
      <c r="E946" s="531"/>
      <c r="F946" s="531"/>
      <c r="G946" s="531"/>
      <c r="H946" s="531"/>
      <c r="I946" s="531"/>
      <c r="J946" s="531"/>
      <c r="K946" s="531"/>
      <c r="L946" s="531"/>
      <c r="M946" s="531"/>
      <c r="N946" s="433"/>
      <c r="O946" s="433"/>
      <c r="P946" s="433"/>
      <c r="Q946" s="433"/>
      <c r="R946" s="433"/>
      <c r="S946" s="433"/>
      <c r="T946" s="433"/>
      <c r="U946" s="433"/>
      <c r="V946" s="433"/>
      <c r="W946" s="628"/>
      <c r="X946" s="628"/>
      <c r="Y946" s="628"/>
      <c r="Z946" s="628"/>
      <c r="AA946" s="628"/>
      <c r="AB946" s="628"/>
      <c r="AC946" s="433"/>
      <c r="AD946" s="433"/>
      <c r="AE946" s="433"/>
      <c r="AF946" s="433"/>
      <c r="AG946" s="433"/>
      <c r="AH946" s="433"/>
      <c r="AI946" s="433"/>
      <c r="AJ946" s="433"/>
      <c r="AK946" s="433"/>
      <c r="AL946" s="433"/>
      <c r="AM946" s="433"/>
      <c r="AN946" s="433"/>
      <c r="AO946" s="433"/>
      <c r="AP946" s="433"/>
      <c r="AQ946" s="433"/>
      <c r="AR946" s="433"/>
      <c r="AS946" s="433"/>
      <c r="AT946" s="433"/>
      <c r="AU946" s="433"/>
      <c r="AV946" s="433"/>
      <c r="AW946" s="433"/>
      <c r="AX946" s="433"/>
      <c r="AY946" s="433"/>
      <c r="AZ946" s="433"/>
      <c r="BA946" s="433"/>
      <c r="BB946" s="433"/>
    </row>
    <row collapsed="false" customFormat="false" customHeight="true" hidden="false" ht="12.6" outlineLevel="0" r="948">
      <c r="A948" s="89" t="s">
        <v>494</v>
      </c>
    </row>
    <row collapsed="false" customFormat="false" customHeight="true" hidden="false" ht="12.6" outlineLevel="0" r="949">
      <c r="A949" s="530"/>
      <c r="B949" s="530"/>
      <c r="C949" s="530"/>
      <c r="D949" s="530"/>
      <c r="E949" s="530"/>
      <c r="F949" s="530"/>
      <c r="G949" s="530"/>
      <c r="H949" s="530"/>
      <c r="I949" s="436"/>
      <c r="J949" s="557"/>
      <c r="K949" s="557"/>
      <c r="L949" s="557"/>
      <c r="M949" s="558"/>
      <c r="N949" s="556"/>
      <c r="O949" s="436"/>
      <c r="P949" s="557"/>
      <c r="Q949" s="558"/>
      <c r="R949" s="556"/>
      <c r="S949" s="557"/>
      <c r="T949" s="557"/>
      <c r="U949" s="557"/>
      <c r="V949" s="558"/>
      <c r="W949" s="427"/>
      <c r="X949" s="427"/>
      <c r="Y949" s="427"/>
      <c r="Z949" s="427"/>
      <c r="AA949" s="427"/>
      <c r="AB949" s="427"/>
      <c r="AC949" s="427"/>
      <c r="AD949" s="427"/>
      <c r="AE949" s="427"/>
      <c r="AF949" s="427"/>
      <c r="AG949" s="427"/>
      <c r="AH949" s="427"/>
      <c r="AI949" s="427" t="s">
        <v>892</v>
      </c>
      <c r="AJ949" s="427"/>
      <c r="AK949" s="427"/>
      <c r="AL949" s="427"/>
      <c r="AM949" s="427"/>
      <c r="AN949" s="427"/>
      <c r="AO949" s="427"/>
      <c r="AP949" s="427"/>
      <c r="AQ949" s="427" t="s">
        <v>893</v>
      </c>
      <c r="AR949" s="427"/>
      <c r="AS949" s="427"/>
      <c r="AT949" s="427"/>
      <c r="AU949" s="427"/>
      <c r="AV949" s="427"/>
      <c r="AW949" s="427"/>
      <c r="AX949" s="427"/>
      <c r="AY949" s="427"/>
      <c r="AZ949" s="427"/>
      <c r="BA949" s="427"/>
      <c r="BB949" s="427"/>
    </row>
    <row collapsed="false" customFormat="false" customHeight="true" hidden="false" ht="12.6" outlineLevel="0" r="950">
      <c r="A950" s="458"/>
      <c r="B950" s="414"/>
      <c r="C950" s="414"/>
      <c r="D950" s="414"/>
      <c r="E950" s="414"/>
      <c r="F950" s="414"/>
      <c r="G950" s="414"/>
      <c r="H950" s="414"/>
      <c r="I950" s="408"/>
      <c r="J950" s="457"/>
      <c r="K950" s="457"/>
      <c r="L950" s="457"/>
      <c r="M950" s="589"/>
      <c r="N950" s="464"/>
      <c r="O950" s="408"/>
      <c r="P950" s="457"/>
      <c r="Q950" s="589"/>
      <c r="R950" s="464"/>
      <c r="S950" s="457"/>
      <c r="T950" s="457"/>
      <c r="U950" s="457"/>
      <c r="V950" s="589"/>
      <c r="W950" s="459"/>
      <c r="X950" s="459"/>
      <c r="Y950" s="459"/>
      <c r="Z950" s="459"/>
      <c r="AA950" s="459"/>
      <c r="AB950" s="459"/>
      <c r="AC950" s="459" t="s">
        <v>893</v>
      </c>
      <c r="AD950" s="459"/>
      <c r="AE950" s="459"/>
      <c r="AF950" s="459"/>
      <c r="AG950" s="459"/>
      <c r="AH950" s="459"/>
      <c r="AI950" s="459" t="s">
        <v>894</v>
      </c>
      <c r="AJ950" s="459"/>
      <c r="AK950" s="459"/>
      <c r="AL950" s="459"/>
      <c r="AM950" s="459"/>
      <c r="AN950" s="459"/>
      <c r="AO950" s="459"/>
      <c r="AP950" s="459"/>
      <c r="AQ950" s="459" t="s">
        <v>895</v>
      </c>
      <c r="AR950" s="459"/>
      <c r="AS950" s="459"/>
      <c r="AT950" s="459"/>
      <c r="AU950" s="459"/>
      <c r="AV950" s="459"/>
      <c r="AW950" s="459"/>
      <c r="AX950" s="459"/>
      <c r="AY950" s="459"/>
      <c r="AZ950" s="459"/>
      <c r="BA950" s="459"/>
      <c r="BB950" s="459"/>
    </row>
    <row collapsed="false" customFormat="false" customHeight="true" hidden="false" ht="12.6" outlineLevel="0" r="951">
      <c r="A951" s="458"/>
      <c r="B951" s="414"/>
      <c r="C951" s="414"/>
      <c r="D951" s="414"/>
      <c r="E951" s="414"/>
      <c r="F951" s="414"/>
      <c r="G951" s="414"/>
      <c r="H951" s="414"/>
      <c r="I951" s="408"/>
      <c r="J951" s="457"/>
      <c r="K951" s="457"/>
      <c r="L951" s="457"/>
      <c r="M951" s="589"/>
      <c r="N951" s="464"/>
      <c r="O951" s="408"/>
      <c r="P951" s="457"/>
      <c r="Q951" s="589"/>
      <c r="R951" s="464"/>
      <c r="S951" s="457"/>
      <c r="T951" s="457"/>
      <c r="U951" s="457"/>
      <c r="V951" s="589"/>
      <c r="W951" s="459"/>
      <c r="X951" s="459"/>
      <c r="Y951" s="459"/>
      <c r="Z951" s="459"/>
      <c r="AA951" s="459"/>
      <c r="AB951" s="459"/>
      <c r="AC951" s="459" t="s">
        <v>895</v>
      </c>
      <c r="AD951" s="459"/>
      <c r="AE951" s="459"/>
      <c r="AF951" s="459"/>
      <c r="AG951" s="459"/>
      <c r="AH951" s="459"/>
      <c r="AI951" s="459" t="s">
        <v>896</v>
      </c>
      <c r="AJ951" s="459"/>
      <c r="AK951" s="459"/>
      <c r="AL951" s="459"/>
      <c r="AM951" s="459"/>
      <c r="AN951" s="459"/>
      <c r="AO951" s="459"/>
      <c r="AP951" s="459"/>
      <c r="AQ951" s="459" t="s">
        <v>897</v>
      </c>
      <c r="AR951" s="459"/>
      <c r="AS951" s="459"/>
      <c r="AT951" s="459"/>
      <c r="AU951" s="459"/>
      <c r="AV951" s="459"/>
      <c r="AW951" s="459"/>
      <c r="AX951" s="459"/>
      <c r="AY951" s="459"/>
      <c r="AZ951" s="459"/>
      <c r="BA951" s="459"/>
      <c r="BB951" s="459"/>
    </row>
    <row collapsed="false" customFormat="false" customHeight="true" hidden="false" ht="12.6" outlineLevel="0" r="952">
      <c r="A952" s="459" t="s">
        <v>434</v>
      </c>
      <c r="B952" s="459"/>
      <c r="C952" s="459"/>
      <c r="D952" s="459"/>
      <c r="E952" s="459"/>
      <c r="F952" s="459"/>
      <c r="G952" s="459"/>
      <c r="H952" s="459"/>
      <c r="I952" s="459"/>
      <c r="J952" s="459"/>
      <c r="K952" s="459"/>
      <c r="L952" s="459"/>
      <c r="M952" s="459"/>
      <c r="N952" s="459" t="s">
        <v>898</v>
      </c>
      <c r="O952" s="459"/>
      <c r="P952" s="459"/>
      <c r="Q952" s="459"/>
      <c r="R952" s="459" t="s">
        <v>887</v>
      </c>
      <c r="S952" s="459"/>
      <c r="T952" s="459"/>
      <c r="U952" s="459"/>
      <c r="V952" s="459"/>
      <c r="W952" s="459" t="s">
        <v>899</v>
      </c>
      <c r="X952" s="459"/>
      <c r="Y952" s="459"/>
      <c r="Z952" s="459"/>
      <c r="AA952" s="459"/>
      <c r="AB952" s="459"/>
      <c r="AC952" s="459" t="s">
        <v>900</v>
      </c>
      <c r="AD952" s="459"/>
      <c r="AE952" s="459"/>
      <c r="AF952" s="459"/>
      <c r="AG952" s="459"/>
      <c r="AH952" s="459"/>
      <c r="AI952" s="459" t="s">
        <v>901</v>
      </c>
      <c r="AJ952" s="459"/>
      <c r="AK952" s="459"/>
      <c r="AL952" s="459"/>
      <c r="AM952" s="459"/>
      <c r="AN952" s="459"/>
      <c r="AO952" s="459"/>
      <c r="AP952" s="459"/>
      <c r="AQ952" s="459" t="s">
        <v>902</v>
      </c>
      <c r="AR952" s="459"/>
      <c r="AS952" s="459"/>
      <c r="AT952" s="459"/>
      <c r="AU952" s="459"/>
      <c r="AV952" s="459"/>
      <c r="AW952" s="459"/>
      <c r="AX952" s="459"/>
      <c r="AY952" s="459"/>
      <c r="AZ952" s="459"/>
      <c r="BA952" s="459"/>
      <c r="BB952" s="459"/>
    </row>
    <row collapsed="false" customFormat="false" customHeight="true" hidden="false" ht="12.6" outlineLevel="0" r="953">
      <c r="A953" s="484"/>
      <c r="B953" s="408"/>
      <c r="C953" s="408"/>
      <c r="D953" s="408"/>
      <c r="E953" s="408"/>
      <c r="F953" s="408"/>
      <c r="G953" s="408"/>
      <c r="H953" s="408"/>
      <c r="I953" s="408"/>
      <c r="J953" s="408"/>
      <c r="K953" s="408"/>
      <c r="L953" s="408"/>
      <c r="M953" s="463"/>
      <c r="N953" s="484"/>
      <c r="O953" s="408"/>
      <c r="P953" s="408"/>
      <c r="Q953" s="463"/>
      <c r="R953" s="459" t="s">
        <v>903</v>
      </c>
      <c r="S953" s="459"/>
      <c r="T953" s="459"/>
      <c r="U953" s="459"/>
      <c r="V953" s="459"/>
      <c r="W953" s="459" t="s">
        <v>716</v>
      </c>
      <c r="X953" s="459"/>
      <c r="Y953" s="459"/>
      <c r="Z953" s="459"/>
      <c r="AA953" s="459"/>
      <c r="AB953" s="459"/>
      <c r="AC953" s="459" t="s">
        <v>901</v>
      </c>
      <c r="AD953" s="459"/>
      <c r="AE953" s="459"/>
      <c r="AF953" s="459"/>
      <c r="AG953" s="459"/>
      <c r="AH953" s="459"/>
      <c r="AI953" s="459" t="s">
        <v>904</v>
      </c>
      <c r="AJ953" s="459"/>
      <c r="AK953" s="459"/>
      <c r="AL953" s="459"/>
      <c r="AM953" s="459"/>
      <c r="AN953" s="459"/>
      <c r="AO953" s="459"/>
      <c r="AP953" s="459"/>
      <c r="AQ953" s="459" t="s">
        <v>905</v>
      </c>
      <c r="AR953" s="459"/>
      <c r="AS953" s="459"/>
      <c r="AT953" s="459"/>
      <c r="AU953" s="459"/>
      <c r="AV953" s="459"/>
      <c r="AW953" s="459"/>
      <c r="AX953" s="459"/>
      <c r="AY953" s="459"/>
      <c r="AZ953" s="459"/>
      <c r="BA953" s="459"/>
      <c r="BB953" s="459"/>
    </row>
    <row collapsed="false" customFormat="false" customHeight="true" hidden="false" ht="12.6" outlineLevel="0" r="954">
      <c r="A954" s="484"/>
      <c r="B954" s="408"/>
      <c r="C954" s="408"/>
      <c r="D954" s="408"/>
      <c r="E954" s="408"/>
      <c r="F954" s="408"/>
      <c r="G954" s="408"/>
      <c r="H954" s="408"/>
      <c r="I954" s="408"/>
      <c r="J954" s="408"/>
      <c r="K954" s="408"/>
      <c r="L954" s="408"/>
      <c r="M954" s="463"/>
      <c r="N954" s="484"/>
      <c r="O954" s="408"/>
      <c r="P954" s="408"/>
      <c r="Q954" s="463"/>
      <c r="R954" s="459" t="s">
        <v>589</v>
      </c>
      <c r="S954" s="459"/>
      <c r="T954" s="459"/>
      <c r="U954" s="459"/>
      <c r="V954" s="459"/>
      <c r="W954" s="484"/>
      <c r="X954" s="408"/>
      <c r="Y954" s="408"/>
      <c r="Z954" s="408"/>
      <c r="AA954" s="408"/>
      <c r="AB954" s="463"/>
      <c r="AC954" s="459" t="s">
        <v>904</v>
      </c>
      <c r="AD954" s="459"/>
      <c r="AE954" s="459"/>
      <c r="AF954" s="459"/>
      <c r="AG954" s="459"/>
      <c r="AH954" s="459"/>
      <c r="AI954" s="459" t="s">
        <v>500</v>
      </c>
      <c r="AJ954" s="459"/>
      <c r="AK954" s="459"/>
      <c r="AL954" s="459"/>
      <c r="AM954" s="459"/>
      <c r="AN954" s="459"/>
      <c r="AO954" s="459"/>
      <c r="AP954" s="459"/>
      <c r="AQ954" s="459" t="s">
        <v>906</v>
      </c>
      <c r="AR954" s="459"/>
      <c r="AS954" s="459"/>
      <c r="AT954" s="459"/>
      <c r="AU954" s="459"/>
      <c r="AV954" s="459"/>
      <c r="AW954" s="459"/>
      <c r="AX954" s="459"/>
      <c r="AY954" s="459"/>
      <c r="AZ954" s="459"/>
      <c r="BA954" s="459"/>
      <c r="BB954" s="459"/>
    </row>
    <row collapsed="false" customFormat="false" customHeight="true" hidden="false" ht="12.6" outlineLevel="0" r="955">
      <c r="A955" s="484"/>
      <c r="B955" s="408"/>
      <c r="C955" s="408"/>
      <c r="D955" s="408"/>
      <c r="E955" s="408"/>
      <c r="F955" s="408"/>
      <c r="G955" s="408"/>
      <c r="H955" s="408"/>
      <c r="I955" s="408"/>
      <c r="J955" s="408"/>
      <c r="K955" s="408"/>
      <c r="L955" s="408"/>
      <c r="M955" s="463"/>
      <c r="N955" s="484"/>
      <c r="O955" s="408"/>
      <c r="P955" s="408"/>
      <c r="Q955" s="463"/>
      <c r="R955" s="484"/>
      <c r="S955" s="408"/>
      <c r="T955" s="408"/>
      <c r="U955" s="408"/>
      <c r="V955" s="463"/>
      <c r="W955" s="484"/>
      <c r="X955" s="408"/>
      <c r="Y955" s="408"/>
      <c r="Z955" s="408"/>
      <c r="AA955" s="408"/>
      <c r="AB955" s="463"/>
      <c r="AC955" s="459" t="s">
        <v>500</v>
      </c>
      <c r="AD955" s="459"/>
      <c r="AE955" s="459"/>
      <c r="AF955" s="459"/>
      <c r="AG955" s="459"/>
      <c r="AH955" s="459"/>
      <c r="AI955" s="459"/>
      <c r="AJ955" s="459"/>
      <c r="AK955" s="459"/>
      <c r="AL955" s="459"/>
      <c r="AM955" s="459"/>
      <c r="AN955" s="459"/>
      <c r="AO955" s="459"/>
      <c r="AP955" s="459"/>
      <c r="AQ955" s="459" t="s">
        <v>904</v>
      </c>
      <c r="AR955" s="459"/>
      <c r="AS955" s="459"/>
      <c r="AT955" s="459"/>
      <c r="AU955" s="459"/>
      <c r="AV955" s="459"/>
      <c r="AW955" s="459"/>
      <c r="AX955" s="459"/>
      <c r="AY955" s="459"/>
      <c r="AZ955" s="459"/>
      <c r="BA955" s="459"/>
      <c r="BB955" s="459"/>
    </row>
    <row collapsed="false" customFormat="false" customHeight="true" hidden="false" ht="12.6" outlineLevel="0" r="956">
      <c r="A956" s="484"/>
      <c r="B956" s="408"/>
      <c r="C956" s="408"/>
      <c r="D956" s="408"/>
      <c r="E956" s="408"/>
      <c r="F956" s="408"/>
      <c r="G956" s="408"/>
      <c r="H956" s="408"/>
      <c r="I956" s="408"/>
      <c r="J956" s="408"/>
      <c r="K956" s="408"/>
      <c r="L956" s="408"/>
      <c r="M956" s="463"/>
      <c r="N956" s="484"/>
      <c r="O956" s="408"/>
      <c r="P956" s="408"/>
      <c r="Q956" s="463"/>
      <c r="R956" s="484"/>
      <c r="S956" s="408"/>
      <c r="T956" s="408"/>
      <c r="U956" s="408"/>
      <c r="V956" s="463"/>
      <c r="W956" s="484"/>
      <c r="X956" s="408"/>
      <c r="Y956" s="408"/>
      <c r="Z956" s="408"/>
      <c r="AA956" s="408"/>
      <c r="AB956" s="463"/>
      <c r="AC956" s="459"/>
      <c r="AD956" s="459"/>
      <c r="AE956" s="459"/>
      <c r="AF956" s="459"/>
      <c r="AG956" s="459"/>
      <c r="AH956" s="459"/>
      <c r="AI956" s="459"/>
      <c r="AJ956" s="459"/>
      <c r="AK956" s="459"/>
      <c r="AL956" s="459"/>
      <c r="AM956" s="459"/>
      <c r="AN956" s="459"/>
      <c r="AO956" s="459"/>
      <c r="AP956" s="459"/>
      <c r="AQ956" s="459" t="s">
        <v>500</v>
      </c>
      <c r="AR956" s="459"/>
      <c r="AS956" s="459"/>
      <c r="AT956" s="459"/>
      <c r="AU956" s="459"/>
      <c r="AV956" s="459"/>
      <c r="AW956" s="459"/>
      <c r="AX956" s="459"/>
      <c r="AY956" s="459"/>
      <c r="AZ956" s="459"/>
      <c r="BA956" s="459"/>
      <c r="BB956" s="459"/>
    </row>
    <row collapsed="false" customFormat="true" customHeight="true" hidden="false" ht="12.6" outlineLevel="0" r="957" s="425">
      <c r="A957" s="428" t="s">
        <v>475</v>
      </c>
      <c r="B957" s="428"/>
      <c r="C957" s="428"/>
      <c r="D957" s="428"/>
      <c r="E957" s="428"/>
      <c r="F957" s="428"/>
      <c r="G957" s="428"/>
      <c r="H957" s="428"/>
      <c r="I957" s="428"/>
      <c r="J957" s="428"/>
      <c r="K957" s="428"/>
      <c r="L957" s="428"/>
      <c r="M957" s="428"/>
      <c r="N957" s="428" t="s">
        <v>476</v>
      </c>
      <c r="O957" s="428"/>
      <c r="P957" s="428"/>
      <c r="Q957" s="428"/>
      <c r="R957" s="428" t="s">
        <v>477</v>
      </c>
      <c r="S957" s="428"/>
      <c r="T957" s="428"/>
      <c r="U957" s="428"/>
      <c r="V957" s="428"/>
      <c r="W957" s="428" t="s">
        <v>478</v>
      </c>
      <c r="X957" s="428"/>
      <c r="Y957" s="428"/>
      <c r="Z957" s="428"/>
      <c r="AA957" s="428"/>
      <c r="AB957" s="428"/>
      <c r="AC957" s="428" t="s">
        <v>479</v>
      </c>
      <c r="AD957" s="428"/>
      <c r="AE957" s="428"/>
      <c r="AF957" s="428"/>
      <c r="AG957" s="428"/>
      <c r="AH957" s="428"/>
      <c r="AI957" s="428" t="s">
        <v>480</v>
      </c>
      <c r="AJ957" s="428"/>
      <c r="AK957" s="428"/>
      <c r="AL957" s="428"/>
      <c r="AM957" s="428"/>
      <c r="AN957" s="428"/>
      <c r="AO957" s="428"/>
      <c r="AP957" s="428"/>
      <c r="AQ957" s="428" t="s">
        <v>481</v>
      </c>
      <c r="AR957" s="428"/>
      <c r="AS957" s="428"/>
      <c r="AT957" s="428"/>
      <c r="AU957" s="428"/>
      <c r="AV957" s="428"/>
      <c r="AW957" s="428"/>
      <c r="AX957" s="428"/>
      <c r="AY957" s="428"/>
      <c r="AZ957" s="428"/>
      <c r="BA957" s="428"/>
      <c r="BB957" s="428"/>
    </row>
    <row collapsed="false" customFormat="true" customHeight="true" hidden="false" ht="12.6" outlineLevel="0" r="958" s="425">
      <c r="A958" s="626" t="s">
        <v>630</v>
      </c>
      <c r="B958" s="626"/>
      <c r="C958" s="626"/>
      <c r="D958" s="626"/>
      <c r="E958" s="626"/>
      <c r="F958" s="626"/>
      <c r="G958" s="626"/>
      <c r="H958" s="626"/>
      <c r="I958" s="626"/>
      <c r="J958" s="626"/>
      <c r="K958" s="626"/>
      <c r="L958" s="626"/>
      <c r="M958" s="626"/>
      <c r="N958" s="627"/>
      <c r="O958" s="627"/>
      <c r="P958" s="627"/>
      <c r="Q958" s="627"/>
      <c r="R958" s="627"/>
      <c r="S958" s="627"/>
      <c r="T958" s="627"/>
      <c r="U958" s="627"/>
      <c r="V958" s="627"/>
      <c r="W958" s="627"/>
      <c r="X958" s="627"/>
      <c r="Y958" s="627"/>
      <c r="Z958" s="627"/>
      <c r="AA958" s="627"/>
      <c r="AB958" s="627"/>
      <c r="AC958" s="627"/>
      <c r="AD958" s="627"/>
      <c r="AE958" s="627"/>
      <c r="AF958" s="627"/>
      <c r="AG958" s="627"/>
      <c r="AH958" s="627"/>
      <c r="AI958" s="627"/>
      <c r="AJ958" s="627"/>
      <c r="AK958" s="627"/>
      <c r="AL958" s="627"/>
      <c r="AM958" s="627"/>
      <c r="AN958" s="627"/>
      <c r="AO958" s="627"/>
      <c r="AP958" s="627"/>
      <c r="AQ958" s="627"/>
      <c r="AR958" s="627"/>
      <c r="AS958" s="627"/>
      <c r="AT958" s="627"/>
      <c r="AU958" s="627"/>
      <c r="AV958" s="627"/>
      <c r="AW958" s="627"/>
      <c r="AX958" s="627"/>
      <c r="AY958" s="627"/>
      <c r="AZ958" s="627"/>
      <c r="BA958" s="627"/>
      <c r="BB958" s="627"/>
    </row>
    <row collapsed="false" customFormat="false" customHeight="true" hidden="false" ht="12.6" outlineLevel="0" r="959">
      <c r="A959" s="531"/>
      <c r="B959" s="531"/>
      <c r="C959" s="531"/>
      <c r="D959" s="531"/>
      <c r="E959" s="531"/>
      <c r="F959" s="531"/>
      <c r="G959" s="531"/>
      <c r="H959" s="531"/>
      <c r="I959" s="531"/>
      <c r="J959" s="531"/>
      <c r="K959" s="531"/>
      <c r="L959" s="531"/>
      <c r="M959" s="531"/>
      <c r="N959" s="433"/>
      <c r="O959" s="433"/>
      <c r="P959" s="433"/>
      <c r="Q959" s="433"/>
      <c r="R959" s="433"/>
      <c r="S959" s="433"/>
      <c r="T959" s="433"/>
      <c r="U959" s="433"/>
      <c r="V959" s="433"/>
      <c r="W959" s="628"/>
      <c r="X959" s="628"/>
      <c r="Y959" s="628"/>
      <c r="Z959" s="628"/>
      <c r="AA959" s="628"/>
      <c r="AB959" s="628"/>
      <c r="AC959" s="433"/>
      <c r="AD959" s="433"/>
      <c r="AE959" s="433"/>
      <c r="AF959" s="433"/>
      <c r="AG959" s="433"/>
      <c r="AH959" s="433"/>
      <c r="AI959" s="433"/>
      <c r="AJ959" s="433"/>
      <c r="AK959" s="433"/>
      <c r="AL959" s="433"/>
      <c r="AM959" s="433"/>
      <c r="AN959" s="433"/>
      <c r="AO959" s="433"/>
      <c r="AP959" s="433"/>
      <c r="AQ959" s="433"/>
      <c r="AR959" s="433"/>
      <c r="AS959" s="433"/>
      <c r="AT959" s="433"/>
      <c r="AU959" s="433"/>
      <c r="AV959" s="433"/>
      <c r="AW959" s="433"/>
      <c r="AX959" s="433"/>
      <c r="AY959" s="433"/>
      <c r="AZ959" s="433"/>
      <c r="BA959" s="433"/>
      <c r="BB959" s="433"/>
    </row>
    <row collapsed="false" customFormat="false" customHeight="true" hidden="false" ht="12.6" outlineLevel="0" r="960">
      <c r="A960" s="531"/>
      <c r="B960" s="531"/>
      <c r="C960" s="531"/>
      <c r="D960" s="531"/>
      <c r="E960" s="531"/>
      <c r="F960" s="531"/>
      <c r="G960" s="531"/>
      <c r="H960" s="531"/>
      <c r="I960" s="531"/>
      <c r="J960" s="531"/>
      <c r="K960" s="531"/>
      <c r="L960" s="531"/>
      <c r="M960" s="531"/>
      <c r="N960" s="433"/>
      <c r="O960" s="433"/>
      <c r="P960" s="433"/>
      <c r="Q960" s="433"/>
      <c r="R960" s="433"/>
      <c r="S960" s="433"/>
      <c r="T960" s="433"/>
      <c r="U960" s="433"/>
      <c r="V960" s="433"/>
      <c r="W960" s="628"/>
      <c r="X960" s="628"/>
      <c r="Y960" s="628"/>
      <c r="Z960" s="628"/>
      <c r="AA960" s="628"/>
      <c r="AB960" s="628"/>
      <c r="AC960" s="433"/>
      <c r="AD960" s="433"/>
      <c r="AE960" s="433"/>
      <c r="AF960" s="433"/>
      <c r="AG960" s="433"/>
      <c r="AH960" s="433"/>
      <c r="AI960" s="433"/>
      <c r="AJ960" s="433"/>
      <c r="AK960" s="433"/>
      <c r="AL960" s="433"/>
      <c r="AM960" s="433"/>
      <c r="AN960" s="433"/>
      <c r="AO960" s="433"/>
      <c r="AP960" s="433"/>
      <c r="AQ960" s="433"/>
      <c r="AR960" s="433"/>
      <c r="AS960" s="433"/>
      <c r="AT960" s="433"/>
      <c r="AU960" s="433"/>
      <c r="AV960" s="433"/>
      <c r="AW960" s="433"/>
      <c r="AX960" s="433"/>
      <c r="AY960" s="433"/>
      <c r="AZ960" s="433"/>
      <c r="BA960" s="433"/>
      <c r="BB960" s="433"/>
    </row>
    <row collapsed="false" customFormat="false" customHeight="true" hidden="false" ht="12.6" outlineLevel="0" r="961">
      <c r="A961" s="531"/>
      <c r="B961" s="531"/>
      <c r="C961" s="531"/>
      <c r="D961" s="531"/>
      <c r="E961" s="531"/>
      <c r="F961" s="531"/>
      <c r="G961" s="531"/>
      <c r="H961" s="531"/>
      <c r="I961" s="531"/>
      <c r="J961" s="531"/>
      <c r="K961" s="531"/>
      <c r="L961" s="531"/>
      <c r="M961" s="531"/>
      <c r="N961" s="433"/>
      <c r="O961" s="433"/>
      <c r="P961" s="433"/>
      <c r="Q961" s="433"/>
      <c r="R961" s="433"/>
      <c r="S961" s="433"/>
      <c r="T961" s="433"/>
      <c r="U961" s="433"/>
      <c r="V961" s="433"/>
      <c r="W961" s="628"/>
      <c r="X961" s="628"/>
      <c r="Y961" s="628"/>
      <c r="Z961" s="628"/>
      <c r="AA961" s="628"/>
      <c r="AB961" s="628"/>
      <c r="AC961" s="433"/>
      <c r="AD961" s="433"/>
      <c r="AE961" s="433"/>
      <c r="AF961" s="433"/>
      <c r="AG961" s="433"/>
      <c r="AH961" s="433"/>
      <c r="AI961" s="433"/>
      <c r="AJ961" s="433"/>
      <c r="AK961" s="433"/>
      <c r="AL961" s="433"/>
      <c r="AM961" s="433"/>
      <c r="AN961" s="433"/>
      <c r="AO961" s="433"/>
      <c r="AP961" s="433"/>
      <c r="AQ961" s="433"/>
      <c r="AR961" s="433"/>
      <c r="AS961" s="433"/>
      <c r="AT961" s="433"/>
      <c r="AU961" s="433"/>
      <c r="AV961" s="433"/>
      <c r="AW961" s="433"/>
      <c r="AX961" s="433"/>
      <c r="AY961" s="433"/>
      <c r="AZ961" s="433"/>
      <c r="BA961" s="433"/>
      <c r="BB961" s="433"/>
    </row>
    <row collapsed="false" customFormat="false" customHeight="true" hidden="false" ht="12.6" outlineLevel="0" r="962">
      <c r="A962" s="626" t="s">
        <v>909</v>
      </c>
      <c r="B962" s="626"/>
      <c r="C962" s="626"/>
      <c r="D962" s="626"/>
      <c r="E962" s="626"/>
      <c r="F962" s="626"/>
      <c r="G962" s="626"/>
      <c r="H962" s="626"/>
      <c r="I962" s="626"/>
      <c r="J962" s="626"/>
      <c r="K962" s="626"/>
      <c r="L962" s="626"/>
      <c r="M962" s="626"/>
      <c r="N962" s="627"/>
      <c r="O962" s="627"/>
      <c r="P962" s="627"/>
      <c r="Q962" s="627"/>
      <c r="R962" s="627"/>
      <c r="S962" s="627"/>
      <c r="T962" s="627"/>
      <c r="U962" s="627"/>
      <c r="V962" s="627"/>
      <c r="W962" s="627"/>
      <c r="X962" s="627"/>
      <c r="Y962" s="627"/>
      <c r="Z962" s="627"/>
      <c r="AA962" s="627"/>
      <c r="AB962" s="627"/>
      <c r="AC962" s="627"/>
      <c r="AD962" s="627"/>
      <c r="AE962" s="627"/>
      <c r="AF962" s="627"/>
      <c r="AG962" s="627"/>
      <c r="AH962" s="627"/>
      <c r="AI962" s="627"/>
      <c r="AJ962" s="627"/>
      <c r="AK962" s="627"/>
      <c r="AL962" s="627"/>
      <c r="AM962" s="627"/>
      <c r="AN962" s="627"/>
      <c r="AO962" s="627"/>
      <c r="AP962" s="627"/>
      <c r="AQ962" s="627"/>
      <c r="AR962" s="627"/>
      <c r="AS962" s="627"/>
      <c r="AT962" s="627"/>
      <c r="AU962" s="627"/>
      <c r="AV962" s="627"/>
      <c r="AW962" s="627"/>
      <c r="AX962" s="627"/>
      <c r="AY962" s="627"/>
      <c r="AZ962" s="627"/>
      <c r="BA962" s="627"/>
      <c r="BB962" s="627"/>
    </row>
    <row collapsed="false" customFormat="false" customHeight="true" hidden="false" ht="12.6" outlineLevel="0" r="963">
      <c r="A963" s="531"/>
      <c r="B963" s="531"/>
      <c r="C963" s="531"/>
      <c r="D963" s="531"/>
      <c r="E963" s="531"/>
      <c r="F963" s="531"/>
      <c r="G963" s="531"/>
      <c r="H963" s="531"/>
      <c r="I963" s="531"/>
      <c r="J963" s="531"/>
      <c r="K963" s="531"/>
      <c r="L963" s="531"/>
      <c r="M963" s="531"/>
      <c r="N963" s="433"/>
      <c r="O963" s="433"/>
      <c r="P963" s="433"/>
      <c r="Q963" s="433"/>
      <c r="R963" s="433"/>
      <c r="S963" s="433"/>
      <c r="T963" s="433"/>
      <c r="U963" s="433"/>
      <c r="V963" s="433"/>
      <c r="W963" s="628"/>
      <c r="X963" s="628"/>
      <c r="Y963" s="628"/>
      <c r="Z963" s="628"/>
      <c r="AA963" s="628"/>
      <c r="AB963" s="628"/>
      <c r="AC963" s="433"/>
      <c r="AD963" s="433"/>
      <c r="AE963" s="433"/>
      <c r="AF963" s="433"/>
      <c r="AG963" s="433"/>
      <c r="AH963" s="433"/>
      <c r="AI963" s="433"/>
      <c r="AJ963" s="433"/>
      <c r="AK963" s="433"/>
      <c r="AL963" s="433"/>
      <c r="AM963" s="433"/>
      <c r="AN963" s="433"/>
      <c r="AO963" s="433"/>
      <c r="AP963" s="433"/>
      <c r="AQ963" s="433"/>
      <c r="AR963" s="433"/>
      <c r="AS963" s="433"/>
      <c r="AT963" s="433"/>
      <c r="AU963" s="433"/>
      <c r="AV963" s="433"/>
      <c r="AW963" s="433"/>
      <c r="AX963" s="433"/>
      <c r="AY963" s="433"/>
      <c r="AZ963" s="433"/>
      <c r="BA963" s="433"/>
      <c r="BB963" s="433"/>
    </row>
    <row collapsed="false" customFormat="false" customHeight="true" hidden="false" ht="12.6" outlineLevel="0" r="964">
      <c r="A964" s="531"/>
      <c r="B964" s="531"/>
      <c r="C964" s="531"/>
      <c r="D964" s="531"/>
      <c r="E964" s="531"/>
      <c r="F964" s="531"/>
      <c r="G964" s="531"/>
      <c r="H964" s="531"/>
      <c r="I964" s="531"/>
      <c r="J964" s="531"/>
      <c r="K964" s="531"/>
      <c r="L964" s="531"/>
      <c r="M964" s="531"/>
      <c r="N964" s="433"/>
      <c r="O964" s="433"/>
      <c r="P964" s="433"/>
      <c r="Q964" s="433"/>
      <c r="R964" s="433"/>
      <c r="S964" s="433"/>
      <c r="T964" s="433"/>
      <c r="U964" s="433"/>
      <c r="V964" s="433"/>
      <c r="W964" s="628"/>
      <c r="X964" s="628"/>
      <c r="Y964" s="628"/>
      <c r="Z964" s="628"/>
      <c r="AA964" s="628"/>
      <c r="AB964" s="628"/>
      <c r="AC964" s="433"/>
      <c r="AD964" s="433"/>
      <c r="AE964" s="433"/>
      <c r="AF964" s="433"/>
      <c r="AG964" s="433"/>
      <c r="AH964" s="433"/>
      <c r="AI964" s="433"/>
      <c r="AJ964" s="433"/>
      <c r="AK964" s="433"/>
      <c r="AL964" s="433"/>
      <c r="AM964" s="433"/>
      <c r="AN964" s="433"/>
      <c r="AO964" s="433"/>
      <c r="AP964" s="433"/>
      <c r="AQ964" s="433"/>
      <c r="AR964" s="433"/>
      <c r="AS964" s="433"/>
      <c r="AT964" s="433"/>
      <c r="AU964" s="433"/>
      <c r="AV964" s="433"/>
      <c r="AW964" s="433"/>
      <c r="AX964" s="433"/>
      <c r="AY964" s="433"/>
      <c r="AZ964" s="433"/>
      <c r="BA964" s="433"/>
      <c r="BB964" s="433"/>
    </row>
    <row collapsed="false" customFormat="false" customHeight="true" hidden="false" ht="12.6" outlineLevel="0" r="965">
      <c r="A965" s="531"/>
      <c r="B965" s="531"/>
      <c r="C965" s="531"/>
      <c r="D965" s="531"/>
      <c r="E965" s="531"/>
      <c r="F965" s="531"/>
      <c r="G965" s="531"/>
      <c r="H965" s="531"/>
      <c r="I965" s="531"/>
      <c r="J965" s="531"/>
      <c r="K965" s="531"/>
      <c r="L965" s="531"/>
      <c r="M965" s="531"/>
      <c r="N965" s="433"/>
      <c r="O965" s="433"/>
      <c r="P965" s="433"/>
      <c r="Q965" s="433"/>
      <c r="R965" s="433"/>
      <c r="S965" s="433"/>
      <c r="T965" s="433"/>
      <c r="U965" s="433"/>
      <c r="V965" s="433"/>
      <c r="W965" s="628"/>
      <c r="X965" s="628"/>
      <c r="Y965" s="628"/>
      <c r="Z965" s="628"/>
      <c r="AA965" s="628"/>
      <c r="AB965" s="628"/>
      <c r="AC965" s="433"/>
      <c r="AD965" s="433"/>
      <c r="AE965" s="433"/>
      <c r="AF965" s="433"/>
      <c r="AG965" s="433"/>
      <c r="AH965" s="433"/>
      <c r="AI965" s="433"/>
      <c r="AJ965" s="433"/>
      <c r="AK965" s="433"/>
      <c r="AL965" s="433"/>
      <c r="AM965" s="433"/>
      <c r="AN965" s="433"/>
      <c r="AO965" s="433"/>
      <c r="AP965" s="433"/>
      <c r="AQ965" s="433"/>
      <c r="AR965" s="433"/>
      <c r="AS965" s="433"/>
      <c r="AT965" s="433"/>
      <c r="AU965" s="433"/>
      <c r="AV965" s="433"/>
      <c r="AW965" s="433"/>
      <c r="AX965" s="433"/>
      <c r="AY965" s="433"/>
      <c r="AZ965" s="433"/>
      <c r="BA965" s="433"/>
      <c r="BB965" s="433"/>
    </row>
    <row collapsed="false" customFormat="false" customHeight="true" hidden="false" ht="12.6" outlineLevel="0" r="966">
      <c r="A966" s="629" t="s">
        <v>910</v>
      </c>
      <c r="B966" s="629"/>
      <c r="C966" s="629"/>
      <c r="D966" s="629"/>
      <c r="E966" s="629"/>
      <c r="F966" s="629"/>
      <c r="G966" s="629"/>
      <c r="H966" s="629"/>
      <c r="I966" s="629"/>
      <c r="J966" s="629"/>
      <c r="K966" s="629"/>
      <c r="L966" s="629"/>
      <c r="M966" s="629"/>
      <c r="N966" s="630"/>
      <c r="O966" s="630"/>
      <c r="P966" s="630"/>
      <c r="Q966" s="630"/>
      <c r="R966" s="630"/>
      <c r="S966" s="630"/>
      <c r="T966" s="630"/>
      <c r="U966" s="630"/>
      <c r="V966" s="630"/>
      <c r="W966" s="631"/>
      <c r="X966" s="631"/>
      <c r="Y966" s="631"/>
      <c r="Z966" s="631"/>
      <c r="AA966" s="631"/>
      <c r="AB966" s="631"/>
      <c r="AC966" s="630"/>
      <c r="AD966" s="630"/>
      <c r="AE966" s="630"/>
      <c r="AF966" s="630"/>
      <c r="AG966" s="630"/>
      <c r="AH966" s="630"/>
      <c r="AI966" s="630"/>
      <c r="AJ966" s="630"/>
      <c r="AK966" s="630"/>
      <c r="AL966" s="630"/>
      <c r="AM966" s="630"/>
      <c r="AN966" s="630"/>
      <c r="AO966" s="630"/>
      <c r="AP966" s="630"/>
      <c r="AQ966" s="630"/>
      <c r="AR966" s="630"/>
      <c r="AS966" s="630"/>
      <c r="AT966" s="630"/>
      <c r="AU966" s="630"/>
      <c r="AV966" s="630"/>
      <c r="AW966" s="630"/>
      <c r="AX966" s="630"/>
      <c r="AY966" s="630"/>
      <c r="AZ966" s="630"/>
      <c r="BA966" s="630"/>
      <c r="BB966" s="630"/>
    </row>
    <row collapsed="false" customFormat="false" customHeight="true" hidden="false" ht="12.6" outlineLevel="0" r="967">
      <c r="A967" s="531"/>
      <c r="B967" s="531"/>
      <c r="C967" s="531"/>
      <c r="D967" s="531"/>
      <c r="E967" s="531"/>
      <c r="F967" s="531"/>
      <c r="G967" s="531"/>
      <c r="H967" s="531"/>
      <c r="I967" s="531"/>
      <c r="J967" s="531"/>
      <c r="K967" s="531"/>
      <c r="L967" s="531"/>
      <c r="M967" s="531"/>
      <c r="N967" s="433"/>
      <c r="O967" s="433"/>
      <c r="P967" s="433"/>
      <c r="Q967" s="433"/>
      <c r="R967" s="433"/>
      <c r="S967" s="433"/>
      <c r="T967" s="433"/>
      <c r="U967" s="433"/>
      <c r="V967" s="433"/>
      <c r="W967" s="628"/>
      <c r="X967" s="628"/>
      <c r="Y967" s="628"/>
      <c r="Z967" s="628"/>
      <c r="AA967" s="628"/>
      <c r="AB967" s="628"/>
      <c r="AC967" s="433"/>
      <c r="AD967" s="433"/>
      <c r="AE967" s="433"/>
      <c r="AF967" s="433"/>
      <c r="AG967" s="433"/>
      <c r="AH967" s="433"/>
      <c r="AI967" s="433"/>
      <c r="AJ967" s="433"/>
      <c r="AK967" s="433"/>
      <c r="AL967" s="433"/>
      <c r="AM967" s="433"/>
      <c r="AN967" s="433"/>
      <c r="AO967" s="433"/>
      <c r="AP967" s="433"/>
      <c r="AQ967" s="433"/>
      <c r="AR967" s="433"/>
      <c r="AS967" s="433"/>
      <c r="AT967" s="433"/>
      <c r="AU967" s="433"/>
      <c r="AV967" s="433"/>
      <c r="AW967" s="433"/>
      <c r="AX967" s="433"/>
      <c r="AY967" s="433"/>
      <c r="AZ967" s="433"/>
      <c r="BA967" s="433"/>
      <c r="BB967" s="433"/>
    </row>
    <row collapsed="false" customFormat="false" customHeight="true" hidden="false" ht="12.6" outlineLevel="0" r="968">
      <c r="A968" s="531"/>
      <c r="B968" s="531"/>
      <c r="C968" s="531"/>
      <c r="D968" s="531"/>
      <c r="E968" s="531"/>
      <c r="F968" s="531"/>
      <c r="G968" s="531"/>
      <c r="H968" s="531"/>
      <c r="I968" s="531"/>
      <c r="J968" s="531"/>
      <c r="K968" s="531"/>
      <c r="L968" s="531"/>
      <c r="M968" s="531"/>
      <c r="N968" s="433"/>
      <c r="O968" s="433"/>
      <c r="P968" s="433"/>
      <c r="Q968" s="433"/>
      <c r="R968" s="433"/>
      <c r="S968" s="433"/>
      <c r="T968" s="433"/>
      <c r="U968" s="433"/>
      <c r="V968" s="433"/>
      <c r="W968" s="628"/>
      <c r="X968" s="628"/>
      <c r="Y968" s="628"/>
      <c r="Z968" s="628"/>
      <c r="AA968" s="628"/>
      <c r="AB968" s="628"/>
      <c r="AC968" s="433"/>
      <c r="AD968" s="433"/>
      <c r="AE968" s="433"/>
      <c r="AF968" s="433"/>
      <c r="AG968" s="433"/>
      <c r="AH968" s="433"/>
      <c r="AI968" s="433"/>
      <c r="AJ968" s="433"/>
      <c r="AK968" s="433"/>
      <c r="AL968" s="433"/>
      <c r="AM968" s="433"/>
      <c r="AN968" s="433"/>
      <c r="AO968" s="433"/>
      <c r="AP968" s="433"/>
      <c r="AQ968" s="433"/>
      <c r="AR968" s="433"/>
      <c r="AS968" s="433"/>
      <c r="AT968" s="433"/>
      <c r="AU968" s="433"/>
      <c r="AV968" s="433"/>
      <c r="AW968" s="433"/>
      <c r="AX968" s="433"/>
      <c r="AY968" s="433"/>
      <c r="AZ968" s="433"/>
      <c r="BA968" s="433"/>
      <c r="BB968" s="433"/>
    </row>
    <row collapsed="false" customFormat="false" customHeight="true" hidden="false" ht="12.6" outlineLevel="0" r="969">
      <c r="A969" s="425" t="s">
        <v>911</v>
      </c>
    </row>
    <row collapsed="false" customFormat="false" customHeight="true" hidden="false" ht="12.6" outlineLevel="0" r="970">
      <c r="A970" s="493"/>
      <c r="B970" s="493"/>
      <c r="C970" s="493"/>
      <c r="D970" s="493"/>
      <c r="E970" s="493"/>
      <c r="F970" s="493"/>
      <c r="G970" s="493"/>
      <c r="H970" s="493"/>
      <c r="I970" s="493"/>
      <c r="J970" s="493"/>
      <c r="K970" s="493"/>
      <c r="L970" s="493"/>
      <c r="M970" s="493"/>
      <c r="N970" s="493"/>
      <c r="O970" s="493"/>
      <c r="P970" s="493"/>
      <c r="Q970" s="493"/>
      <c r="R970" s="493"/>
      <c r="S970" s="493"/>
      <c r="T970" s="493"/>
      <c r="U970" s="493"/>
      <c r="V970" s="493"/>
      <c r="W970" s="493"/>
      <c r="X970" s="493"/>
      <c r="Y970" s="493"/>
      <c r="Z970" s="493"/>
      <c r="AA970" s="493"/>
      <c r="AB970" s="493"/>
      <c r="AC970" s="493"/>
      <c r="AD970" s="493"/>
      <c r="AE970" s="493"/>
      <c r="AF970" s="493"/>
      <c r="AG970" s="493"/>
      <c r="AH970" s="493"/>
      <c r="AI970" s="493"/>
      <c r="AJ970" s="493"/>
      <c r="AK970" s="493"/>
      <c r="AL970" s="493"/>
      <c r="AM970" s="493"/>
      <c r="AN970" s="493"/>
      <c r="AO970" s="493"/>
      <c r="AP970" s="493"/>
      <c r="AQ970" s="493"/>
      <c r="AR970" s="493"/>
      <c r="AS970" s="493"/>
      <c r="AT970" s="493"/>
      <c r="AU970" s="493"/>
      <c r="AV970" s="493"/>
      <c r="AW970" s="493"/>
      <c r="AX970" s="493"/>
      <c r="AY970" s="493"/>
      <c r="AZ970" s="493"/>
      <c r="BA970" s="493"/>
      <c r="BB970" s="493"/>
    </row>
    <row collapsed="false" customFormat="false" customHeight="true" hidden="false" ht="12.6" outlineLevel="0" r="971">
      <c r="A971" s="493"/>
      <c r="B971" s="493"/>
      <c r="C971" s="493"/>
      <c r="D971" s="493"/>
      <c r="E971" s="493"/>
      <c r="F971" s="493"/>
      <c r="G971" s="493"/>
      <c r="H971" s="493"/>
      <c r="I971" s="493"/>
      <c r="J971" s="493"/>
      <c r="K971" s="493"/>
      <c r="L971" s="493"/>
      <c r="M971" s="493"/>
      <c r="N971" s="493"/>
      <c r="O971" s="493"/>
      <c r="P971" s="493"/>
      <c r="Q971" s="493"/>
      <c r="R971" s="493"/>
      <c r="S971" s="493"/>
      <c r="T971" s="493"/>
      <c r="U971" s="493"/>
      <c r="V971" s="493"/>
      <c r="W971" s="493"/>
      <c r="X971" s="493"/>
      <c r="Y971" s="493"/>
      <c r="Z971" s="493"/>
      <c r="AA971" s="493"/>
      <c r="AB971" s="493"/>
      <c r="AC971" s="493"/>
      <c r="AD971" s="493"/>
      <c r="AE971" s="493"/>
      <c r="AF971" s="493"/>
      <c r="AG971" s="493"/>
      <c r="AH971" s="493"/>
      <c r="AI971" s="493"/>
      <c r="AJ971" s="493"/>
      <c r="AK971" s="493"/>
      <c r="AL971" s="493"/>
      <c r="AM971" s="493"/>
      <c r="AN971" s="493"/>
      <c r="AO971" s="493"/>
      <c r="AP971" s="493"/>
      <c r="AQ971" s="493"/>
      <c r="AR971" s="493"/>
      <c r="AS971" s="493"/>
      <c r="AT971" s="493"/>
      <c r="AU971" s="493"/>
      <c r="AV971" s="493"/>
      <c r="AW971" s="493"/>
      <c r="AX971" s="493"/>
      <c r="AY971" s="493"/>
      <c r="AZ971" s="493"/>
      <c r="BA971" s="493"/>
      <c r="BB971" s="493"/>
    </row>
    <row collapsed="false" customFormat="false" customHeight="true" hidden="false" ht="12.6" outlineLevel="0" r="972">
      <c r="A972" s="493"/>
      <c r="B972" s="493"/>
      <c r="C972" s="493"/>
      <c r="D972" s="493"/>
      <c r="E972" s="493"/>
      <c r="F972" s="493"/>
      <c r="G972" s="493"/>
      <c r="H972" s="493"/>
      <c r="I972" s="493"/>
      <c r="J972" s="493"/>
      <c r="K972" s="493"/>
      <c r="L972" s="493"/>
      <c r="M972" s="493"/>
      <c r="N972" s="493"/>
      <c r="O972" s="493"/>
      <c r="P972" s="493"/>
      <c r="Q972" s="493"/>
      <c r="R972" s="493"/>
      <c r="S972" s="493"/>
      <c r="T972" s="493"/>
      <c r="U972" s="493"/>
      <c r="V972" s="493"/>
      <c r="W972" s="493"/>
      <c r="X972" s="493"/>
      <c r="Y972" s="493"/>
      <c r="Z972" s="493"/>
      <c r="AA972" s="493"/>
      <c r="AB972" s="493"/>
      <c r="AC972" s="493"/>
      <c r="AD972" s="493"/>
      <c r="AE972" s="493"/>
      <c r="AF972" s="493"/>
      <c r="AG972" s="493"/>
      <c r="AH972" s="493"/>
      <c r="AI972" s="493"/>
      <c r="AJ972" s="493"/>
      <c r="AK972" s="493"/>
      <c r="AL972" s="493"/>
      <c r="AM972" s="493"/>
      <c r="AN972" s="493"/>
      <c r="AO972" s="493"/>
      <c r="AP972" s="493"/>
      <c r="AQ972" s="493"/>
      <c r="AR972" s="493"/>
      <c r="AS972" s="493"/>
      <c r="AT972" s="493"/>
      <c r="AU972" s="493"/>
      <c r="AV972" s="493"/>
      <c r="AW972" s="493"/>
      <c r="AX972" s="493"/>
      <c r="AY972" s="493"/>
      <c r="AZ972" s="493"/>
      <c r="BA972" s="493"/>
      <c r="BB972" s="493"/>
    </row>
    <row collapsed="false" customFormat="false" customHeight="true" hidden="false" ht="12.6" outlineLevel="0" r="973">
      <c r="A973" s="493"/>
      <c r="B973" s="493"/>
      <c r="C973" s="493"/>
      <c r="D973" s="493"/>
      <c r="E973" s="493"/>
      <c r="F973" s="493"/>
      <c r="G973" s="493"/>
      <c r="H973" s="493"/>
      <c r="I973" s="493"/>
      <c r="J973" s="493"/>
      <c r="K973" s="493"/>
      <c r="L973" s="493"/>
      <c r="M973" s="493"/>
      <c r="N973" s="493"/>
      <c r="O973" s="493"/>
      <c r="P973" s="493"/>
      <c r="Q973" s="493"/>
      <c r="R973" s="493"/>
      <c r="S973" s="493"/>
      <c r="T973" s="493"/>
      <c r="U973" s="493"/>
      <c r="V973" s="493"/>
      <c r="W973" s="493"/>
      <c r="X973" s="493"/>
      <c r="Y973" s="493"/>
      <c r="Z973" s="493"/>
      <c r="AA973" s="493"/>
      <c r="AB973" s="493"/>
      <c r="AC973" s="493"/>
      <c r="AD973" s="493"/>
      <c r="AE973" s="493"/>
      <c r="AF973" s="493"/>
      <c r="AG973" s="493"/>
      <c r="AH973" s="493"/>
      <c r="AI973" s="493"/>
      <c r="AJ973" s="493"/>
      <c r="AK973" s="493"/>
      <c r="AL973" s="493"/>
      <c r="AM973" s="493"/>
      <c r="AN973" s="493"/>
      <c r="AO973" s="493"/>
      <c r="AP973" s="493"/>
      <c r="AQ973" s="493"/>
      <c r="AR973" s="493"/>
      <c r="AS973" s="493"/>
      <c r="AT973" s="493"/>
      <c r="AU973" s="493"/>
      <c r="AV973" s="493"/>
      <c r="AW973" s="493"/>
      <c r="AX973" s="493"/>
      <c r="AY973" s="493"/>
      <c r="AZ973" s="493"/>
      <c r="BA973" s="493"/>
      <c r="BB973" s="493"/>
    </row>
    <row collapsed="false" customFormat="false" customHeight="true" hidden="false" ht="12.6" outlineLevel="0" r="974">
      <c r="A974" s="493"/>
      <c r="B974" s="493"/>
      <c r="C974" s="493"/>
      <c r="D974" s="493"/>
      <c r="E974" s="493"/>
      <c r="F974" s="493"/>
      <c r="G974" s="493"/>
      <c r="H974" s="493"/>
      <c r="I974" s="493"/>
      <c r="J974" s="493"/>
      <c r="K974" s="493"/>
      <c r="L974" s="493"/>
      <c r="M974" s="493"/>
      <c r="N974" s="493"/>
      <c r="O974" s="493"/>
      <c r="P974" s="493"/>
      <c r="Q974" s="493"/>
      <c r="R974" s="493"/>
      <c r="S974" s="493"/>
      <c r="T974" s="493"/>
      <c r="U974" s="493"/>
      <c r="V974" s="493"/>
      <c r="W974" s="493"/>
      <c r="X974" s="493"/>
      <c r="Y974" s="493"/>
      <c r="Z974" s="493"/>
      <c r="AA974" s="493"/>
      <c r="AB974" s="493"/>
      <c r="AC974" s="493"/>
      <c r="AD974" s="493"/>
      <c r="AE974" s="493"/>
      <c r="AF974" s="493"/>
      <c r="AG974" s="493"/>
      <c r="AH974" s="493"/>
      <c r="AI974" s="493"/>
      <c r="AJ974" s="493"/>
      <c r="AK974" s="493"/>
      <c r="AL974" s="493"/>
      <c r="AM974" s="493"/>
      <c r="AN974" s="493"/>
      <c r="AO974" s="493"/>
      <c r="AP974" s="493"/>
      <c r="AQ974" s="493"/>
      <c r="AR974" s="493"/>
      <c r="AS974" s="493"/>
      <c r="AT974" s="493"/>
      <c r="AU974" s="493"/>
      <c r="AV974" s="493"/>
      <c r="AW974" s="493"/>
      <c r="AX974" s="493"/>
      <c r="AY974" s="493"/>
      <c r="AZ974" s="493"/>
      <c r="BA974" s="493"/>
      <c r="BB974" s="493"/>
    </row>
    <row collapsed="false" customFormat="false" customHeight="true" hidden="false" ht="12.6" outlineLevel="0" r="975">
      <c r="A975" s="493"/>
      <c r="B975" s="493"/>
      <c r="C975" s="493"/>
      <c r="D975" s="493"/>
      <c r="E975" s="493"/>
      <c r="F975" s="493"/>
      <c r="G975" s="493"/>
      <c r="H975" s="493"/>
      <c r="I975" s="493"/>
      <c r="J975" s="493"/>
      <c r="K975" s="493"/>
      <c r="L975" s="493"/>
      <c r="M975" s="493"/>
      <c r="N975" s="493"/>
      <c r="O975" s="493"/>
      <c r="P975" s="493"/>
      <c r="Q975" s="493"/>
      <c r="R975" s="493"/>
      <c r="S975" s="493"/>
      <c r="T975" s="493"/>
      <c r="U975" s="493"/>
      <c r="V975" s="493"/>
      <c r="W975" s="493"/>
      <c r="X975" s="493"/>
      <c r="Y975" s="493"/>
      <c r="Z975" s="493"/>
      <c r="AA975" s="493"/>
      <c r="AB975" s="493"/>
      <c r="AC975" s="493"/>
      <c r="AD975" s="493"/>
      <c r="AE975" s="493"/>
      <c r="AF975" s="493"/>
      <c r="AG975" s="493"/>
      <c r="AH975" s="493"/>
      <c r="AI975" s="493"/>
      <c r="AJ975" s="493"/>
      <c r="AK975" s="493"/>
      <c r="AL975" s="493"/>
      <c r="AM975" s="493"/>
      <c r="AN975" s="493"/>
      <c r="AO975" s="493"/>
      <c r="AP975" s="493"/>
      <c r="AQ975" s="493"/>
      <c r="AR975" s="493"/>
      <c r="AS975" s="493"/>
      <c r="AT975" s="493"/>
      <c r="AU975" s="493"/>
      <c r="AV975" s="493"/>
      <c r="AW975" s="493"/>
      <c r="AX975" s="493"/>
      <c r="AY975" s="493"/>
      <c r="AZ975" s="493"/>
      <c r="BA975" s="493"/>
      <c r="BB975" s="493"/>
    </row>
    <row collapsed="false" customFormat="false" customHeight="true" hidden="false" ht="12.6" outlineLevel="0" r="976">
      <c r="A976" s="493"/>
      <c r="B976" s="493"/>
      <c r="C976" s="493"/>
      <c r="D976" s="493"/>
      <c r="E976" s="493"/>
      <c r="F976" s="493"/>
      <c r="G976" s="493"/>
      <c r="H976" s="493"/>
      <c r="I976" s="493"/>
      <c r="J976" s="493"/>
      <c r="K976" s="493"/>
      <c r="L976" s="493"/>
      <c r="M976" s="493"/>
      <c r="N976" s="493"/>
      <c r="O976" s="493"/>
      <c r="P976" s="493"/>
      <c r="Q976" s="493"/>
      <c r="R976" s="493"/>
      <c r="S976" s="493"/>
      <c r="T976" s="493"/>
      <c r="U976" s="493"/>
      <c r="V976" s="493"/>
      <c r="W976" s="493"/>
      <c r="X976" s="493"/>
      <c r="Y976" s="493"/>
      <c r="Z976" s="493"/>
      <c r="AA976" s="493"/>
      <c r="AB976" s="493"/>
      <c r="AC976" s="493"/>
      <c r="AD976" s="493"/>
      <c r="AE976" s="493"/>
      <c r="AF976" s="493"/>
      <c r="AG976" s="493"/>
      <c r="AH976" s="493"/>
      <c r="AI976" s="493"/>
      <c r="AJ976" s="493"/>
      <c r="AK976" s="493"/>
      <c r="AL976" s="493"/>
      <c r="AM976" s="493"/>
      <c r="AN976" s="493"/>
      <c r="AO976" s="493"/>
      <c r="AP976" s="493"/>
      <c r="AQ976" s="493"/>
      <c r="AR976" s="493"/>
      <c r="AS976" s="493"/>
      <c r="AT976" s="493"/>
      <c r="AU976" s="493"/>
      <c r="AV976" s="493"/>
      <c r="AW976" s="493"/>
      <c r="AX976" s="493"/>
      <c r="AY976" s="493"/>
      <c r="AZ976" s="493"/>
      <c r="BA976" s="493"/>
      <c r="BB976" s="493"/>
    </row>
    <row collapsed="false" customFormat="false" customHeight="true" hidden="false" ht="12.6" outlineLevel="0" r="977">
      <c r="A977" s="493"/>
      <c r="B977" s="493"/>
      <c r="C977" s="493"/>
      <c r="D977" s="493"/>
      <c r="E977" s="493"/>
      <c r="F977" s="493"/>
      <c r="G977" s="493"/>
      <c r="H977" s="493"/>
      <c r="I977" s="493"/>
      <c r="J977" s="493"/>
      <c r="K977" s="493"/>
      <c r="L977" s="493"/>
      <c r="M977" s="493"/>
      <c r="N977" s="493"/>
      <c r="O977" s="493"/>
      <c r="P977" s="493"/>
      <c r="Q977" s="493"/>
      <c r="R977" s="493"/>
      <c r="S977" s="493"/>
      <c r="T977" s="493"/>
      <c r="U977" s="493"/>
      <c r="V977" s="493"/>
      <c r="W977" s="493"/>
      <c r="X977" s="493"/>
      <c r="Y977" s="493"/>
      <c r="Z977" s="493"/>
      <c r="AA977" s="493"/>
      <c r="AB977" s="493"/>
      <c r="AC977" s="493"/>
      <c r="AD977" s="493"/>
      <c r="AE977" s="493"/>
      <c r="AF977" s="493"/>
      <c r="AG977" s="493"/>
      <c r="AH977" s="493"/>
      <c r="AI977" s="493"/>
      <c r="AJ977" s="493"/>
      <c r="AK977" s="493"/>
      <c r="AL977" s="493"/>
      <c r="AM977" s="493"/>
      <c r="AN977" s="493"/>
      <c r="AO977" s="493"/>
      <c r="AP977" s="493"/>
      <c r="AQ977" s="493"/>
      <c r="AR977" s="493"/>
      <c r="AS977" s="493"/>
      <c r="AT977" s="493"/>
      <c r="AU977" s="493"/>
      <c r="AV977" s="493"/>
      <c r="AW977" s="493"/>
      <c r="AX977" s="493"/>
      <c r="AY977" s="493"/>
      <c r="AZ977" s="493"/>
      <c r="BA977" s="493"/>
      <c r="BB977" s="493"/>
    </row>
    <row collapsed="false" customFormat="false" customHeight="true" hidden="false" ht="12.6" outlineLevel="0" r="978">
      <c r="A978" s="408" t="s">
        <v>50</v>
      </c>
    </row>
    <row collapsed="false" customFormat="false" customHeight="true" hidden="false" ht="12.6" outlineLevel="0" r="979">
      <c r="A979" s="408" t="s">
        <v>420</v>
      </c>
      <c r="B979" s="409"/>
      <c r="C979" s="410" t="str">
        <f aca="false">$C$2</f>
        <v>Agro-eko Lovinobaňa, s.r.o.</v>
      </c>
      <c r="D979" s="410"/>
      <c r="E979" s="410"/>
      <c r="F979" s="410"/>
      <c r="G979" s="410"/>
      <c r="H979" s="410"/>
      <c r="I979" s="410"/>
      <c r="J979" s="410"/>
      <c r="K979" s="410"/>
      <c r="L979" s="410"/>
      <c r="M979" s="410"/>
      <c r="N979" s="410"/>
      <c r="O979" s="410"/>
      <c r="P979" s="410"/>
      <c r="Q979" s="410"/>
      <c r="R979" s="410"/>
      <c r="S979" s="410"/>
      <c r="T979" s="410"/>
      <c r="U979" s="410"/>
      <c r="V979" s="410"/>
      <c r="W979" s="410"/>
      <c r="X979" s="410"/>
      <c r="Y979" s="410"/>
      <c r="Z979" s="410"/>
      <c r="AB979" s="89" t="s">
        <v>28</v>
      </c>
      <c r="AD979" s="411" t="n">
        <f aca="false">$AD$2</f>
        <v>43979971</v>
      </c>
      <c r="AE979" s="411"/>
      <c r="AF979" s="411"/>
      <c r="AG979" s="411"/>
      <c r="AH979" s="411"/>
      <c r="AI979" s="411"/>
      <c r="AJ979" s="411"/>
      <c r="AK979" s="411"/>
      <c r="AL979" s="89" t="s">
        <v>29</v>
      </c>
      <c r="AN979" s="412" t="str">
        <f aca="false">$AN$2</f>
        <v>2022534844</v>
      </c>
      <c r="AO979" s="412"/>
      <c r="AP979" s="412"/>
      <c r="AQ979" s="412"/>
      <c r="AR979" s="412"/>
      <c r="AS979" s="412"/>
      <c r="AT979" s="412"/>
      <c r="AU979" s="412"/>
      <c r="AV979" s="412"/>
      <c r="AW979" s="412"/>
      <c r="AX979" s="412"/>
      <c r="AY979" s="412"/>
      <c r="AZ979" s="412"/>
      <c r="BA979" s="412"/>
      <c r="BB979" s="412"/>
    </row>
    <row collapsed="false" customFormat="false" customHeight="true" hidden="false" ht="12.6" outlineLevel="0" r="980">
      <c r="A980" s="425"/>
      <c r="B980" s="425"/>
      <c r="C980" s="425"/>
      <c r="D980" s="425"/>
      <c r="E980" s="425"/>
      <c r="F980" s="425"/>
      <c r="G980" s="425"/>
      <c r="H980" s="425"/>
      <c r="I980" s="425"/>
      <c r="J980" s="425"/>
      <c r="K980" s="425"/>
      <c r="L980" s="425"/>
      <c r="M980" s="425"/>
      <c r="N980" s="425"/>
      <c r="O980" s="425"/>
      <c r="P980" s="425"/>
      <c r="Q980" s="425"/>
      <c r="R980" s="425"/>
      <c r="S980" s="425"/>
      <c r="T980" s="425"/>
      <c r="U980" s="425"/>
      <c r="V980" s="425"/>
      <c r="W980" s="425"/>
      <c r="X980" s="425"/>
      <c r="Y980" s="425"/>
      <c r="Z980" s="425"/>
      <c r="AA980" s="425"/>
      <c r="AB980" s="425"/>
      <c r="AC980" s="425"/>
      <c r="AD980" s="425"/>
      <c r="AE980" s="425"/>
      <c r="AF980" s="425"/>
      <c r="AG980" s="425"/>
      <c r="AH980" s="425"/>
      <c r="AI980" s="425"/>
      <c r="AJ980" s="425"/>
      <c r="AK980" s="425"/>
      <c r="AL980" s="425"/>
      <c r="AM980" s="425"/>
      <c r="AN980" s="425"/>
      <c r="AO980" s="425"/>
      <c r="AP980" s="425"/>
      <c r="AQ980" s="425"/>
      <c r="AR980" s="425"/>
      <c r="AS980" s="425"/>
      <c r="AT980" s="425"/>
      <c r="AU980" s="425"/>
      <c r="AV980" s="425"/>
      <c r="AW980" s="425"/>
      <c r="AX980" s="425"/>
      <c r="AY980" s="425"/>
      <c r="AZ980" s="425"/>
      <c r="BA980" s="425"/>
      <c r="BB980" s="425"/>
    </row>
    <row collapsed="false" customFormat="false" customHeight="true" hidden="false" ht="12.6" outlineLevel="0" r="981">
      <c r="A981" s="425" t="s">
        <v>912</v>
      </c>
      <c r="B981" s="425"/>
      <c r="C981" s="425"/>
      <c r="D981" s="425"/>
      <c r="E981" s="425"/>
      <c r="F981" s="425"/>
      <c r="G981" s="425"/>
      <c r="H981" s="425"/>
      <c r="I981" s="425"/>
      <c r="J981" s="425"/>
      <c r="K981" s="425"/>
      <c r="L981" s="425"/>
      <c r="M981" s="425"/>
      <c r="N981" s="425"/>
      <c r="O981" s="425"/>
      <c r="P981" s="425"/>
      <c r="Q981" s="425"/>
      <c r="R981" s="425"/>
      <c r="S981" s="425"/>
      <c r="T981" s="425"/>
      <c r="U981" s="425"/>
      <c r="V981" s="425"/>
      <c r="W981" s="425"/>
      <c r="X981" s="425"/>
      <c r="Y981" s="425"/>
      <c r="Z981" s="425"/>
      <c r="AA981" s="425"/>
      <c r="AB981" s="425"/>
      <c r="AC981" s="425"/>
      <c r="AD981" s="425"/>
      <c r="AE981" s="425"/>
      <c r="AF981" s="425"/>
      <c r="AG981" s="425"/>
      <c r="AH981" s="425"/>
      <c r="AI981" s="425"/>
      <c r="AJ981" s="425"/>
      <c r="AK981" s="425"/>
      <c r="AL981" s="425"/>
      <c r="AM981" s="425"/>
      <c r="AN981" s="425"/>
      <c r="AO981" s="425"/>
      <c r="AP981" s="425"/>
      <c r="AQ981" s="425"/>
      <c r="AR981" s="425"/>
      <c r="AS981" s="425"/>
      <c r="AT981" s="425"/>
      <c r="AU981" s="425"/>
      <c r="AV981" s="425"/>
      <c r="AW981" s="425"/>
      <c r="AX981" s="425"/>
      <c r="AY981" s="425"/>
      <c r="AZ981" s="425"/>
      <c r="BA981" s="425"/>
      <c r="BB981" s="425"/>
    </row>
    <row collapsed="false" customFormat="false" customHeight="true" hidden="false" ht="12.6" outlineLevel="0" r="982">
      <c r="A982" s="425"/>
      <c r="B982" s="425" t="s">
        <v>500</v>
      </c>
      <c r="C982" s="425"/>
      <c r="D982" s="425"/>
      <c r="E982" s="425"/>
      <c r="F982" s="425"/>
      <c r="G982" s="425"/>
      <c r="H982" s="425"/>
      <c r="I982" s="425"/>
      <c r="J982" s="425"/>
      <c r="K982" s="425"/>
      <c r="L982" s="425"/>
      <c r="M982" s="425"/>
      <c r="N982" s="425"/>
      <c r="O982" s="425"/>
      <c r="P982" s="425"/>
      <c r="Q982" s="425"/>
      <c r="R982" s="425"/>
      <c r="S982" s="425"/>
      <c r="T982" s="425"/>
      <c r="U982" s="425"/>
      <c r="V982" s="425"/>
      <c r="W982" s="425"/>
      <c r="X982" s="425"/>
      <c r="Y982" s="425"/>
      <c r="Z982" s="425"/>
      <c r="AA982" s="425"/>
      <c r="AB982" s="425"/>
      <c r="AC982" s="425"/>
      <c r="AD982" s="425"/>
      <c r="AE982" s="425"/>
      <c r="AF982" s="425"/>
      <c r="AG982" s="425"/>
      <c r="AH982" s="425"/>
      <c r="AI982" s="425"/>
      <c r="AJ982" s="425"/>
      <c r="AK982" s="425"/>
      <c r="AL982" s="425"/>
      <c r="AM982" s="425"/>
      <c r="AN982" s="425"/>
      <c r="AO982" s="425"/>
      <c r="AP982" s="425"/>
      <c r="AQ982" s="425"/>
      <c r="AR982" s="425"/>
      <c r="AS982" s="425"/>
      <c r="AT982" s="425"/>
      <c r="AU982" s="425"/>
      <c r="AV982" s="425"/>
      <c r="AW982" s="425"/>
      <c r="AX982" s="425"/>
      <c r="AY982" s="425"/>
      <c r="AZ982" s="425"/>
      <c r="BA982" s="425"/>
      <c r="BB982" s="425"/>
    </row>
    <row collapsed="false" customFormat="false" customHeight="true" hidden="false" ht="12.6" outlineLevel="0" r="983">
      <c r="A983" s="89" t="s">
        <v>454</v>
      </c>
    </row>
    <row collapsed="false" customFormat="false" customHeight="true" hidden="false" ht="12.6" outlineLevel="0" r="984">
      <c r="A984" s="596" t="s">
        <v>434</v>
      </c>
      <c r="B984" s="596"/>
      <c r="C984" s="596"/>
      <c r="D984" s="596"/>
      <c r="E984" s="596"/>
      <c r="F984" s="596"/>
      <c r="G984" s="596"/>
      <c r="H984" s="596"/>
      <c r="I984" s="596"/>
      <c r="J984" s="596"/>
      <c r="K984" s="596"/>
      <c r="L984" s="596"/>
      <c r="M984" s="596"/>
      <c r="N984" s="596"/>
      <c r="O984" s="596"/>
      <c r="P984" s="596"/>
      <c r="Q984" s="596"/>
      <c r="R984" s="596"/>
      <c r="S984" s="596"/>
      <c r="T984" s="596"/>
      <c r="U984" s="596"/>
      <c r="V984" s="596"/>
      <c r="W984" s="456" t="s">
        <v>562</v>
      </c>
      <c r="X984" s="456"/>
      <c r="Y984" s="456"/>
      <c r="Z984" s="456"/>
      <c r="AA984" s="456"/>
      <c r="AB984" s="456"/>
      <c r="AC984" s="456"/>
      <c r="AD984" s="456"/>
      <c r="AE984" s="456"/>
      <c r="AF984" s="456"/>
      <c r="AG984" s="456"/>
      <c r="AH984" s="456"/>
      <c r="AI984" s="456"/>
      <c r="AJ984" s="456"/>
      <c r="AK984" s="456"/>
      <c r="AL984" s="456"/>
      <c r="AM984" s="427" t="s">
        <v>913</v>
      </c>
      <c r="AN984" s="427"/>
      <c r="AO984" s="427"/>
      <c r="AP984" s="427"/>
      <c r="AQ984" s="427"/>
      <c r="AR984" s="427"/>
      <c r="AS984" s="427"/>
      <c r="AT984" s="427"/>
      <c r="AU984" s="427"/>
      <c r="AV984" s="427"/>
      <c r="AW984" s="427"/>
      <c r="AX984" s="427"/>
      <c r="AY984" s="427"/>
      <c r="AZ984" s="427"/>
      <c r="BA984" s="427"/>
      <c r="BB984" s="427"/>
    </row>
    <row collapsed="false" customFormat="false" customHeight="true" hidden="false" ht="12.6" outlineLevel="0" r="985">
      <c r="A985" s="596"/>
      <c r="B985" s="596"/>
      <c r="C985" s="596"/>
      <c r="D985" s="596"/>
      <c r="E985" s="596"/>
      <c r="F985" s="596"/>
      <c r="G985" s="596"/>
      <c r="H985" s="596"/>
      <c r="I985" s="596"/>
      <c r="J985" s="596"/>
      <c r="K985" s="596"/>
      <c r="L985" s="596"/>
      <c r="M985" s="596"/>
      <c r="N985" s="596"/>
      <c r="O985" s="596"/>
      <c r="P985" s="596"/>
      <c r="Q985" s="596"/>
      <c r="R985" s="596"/>
      <c r="S985" s="596"/>
      <c r="T985" s="596"/>
      <c r="U985" s="596"/>
      <c r="V985" s="596"/>
      <c r="W985" s="427" t="s">
        <v>735</v>
      </c>
      <c r="X985" s="427"/>
      <c r="Y985" s="427"/>
      <c r="Z985" s="427"/>
      <c r="AA985" s="427"/>
      <c r="AB985" s="427"/>
      <c r="AC985" s="427"/>
      <c r="AD985" s="427"/>
      <c r="AE985" s="427" t="s">
        <v>914</v>
      </c>
      <c r="AF985" s="427"/>
      <c r="AG985" s="427"/>
      <c r="AH985" s="427"/>
      <c r="AI985" s="427"/>
      <c r="AJ985" s="427"/>
      <c r="AK985" s="427"/>
      <c r="AL985" s="427"/>
      <c r="AM985" s="459" t="s">
        <v>915</v>
      </c>
      <c r="AN985" s="459"/>
      <c r="AO985" s="459"/>
      <c r="AP985" s="459"/>
      <c r="AQ985" s="459"/>
      <c r="AR985" s="459"/>
      <c r="AS985" s="459"/>
      <c r="AT985" s="459"/>
      <c r="AU985" s="459"/>
      <c r="AV985" s="459"/>
      <c r="AW985" s="459"/>
      <c r="AX985" s="459"/>
      <c r="AY985" s="459"/>
      <c r="AZ985" s="459"/>
      <c r="BA985" s="459"/>
      <c r="BB985" s="459"/>
    </row>
    <row collapsed="false" customFormat="false" customHeight="true" hidden="false" ht="12.6" outlineLevel="0" r="986">
      <c r="A986" s="456" t="s">
        <v>475</v>
      </c>
      <c r="B986" s="456"/>
      <c r="C986" s="456"/>
      <c r="D986" s="456"/>
      <c r="E986" s="456"/>
      <c r="F986" s="456"/>
      <c r="G986" s="456"/>
      <c r="H986" s="456"/>
      <c r="I986" s="456"/>
      <c r="J986" s="456"/>
      <c r="K986" s="456"/>
      <c r="L986" s="456"/>
      <c r="M986" s="456"/>
      <c r="N986" s="456"/>
      <c r="O986" s="456"/>
      <c r="P986" s="456"/>
      <c r="Q986" s="456"/>
      <c r="R986" s="456"/>
      <c r="S986" s="456"/>
      <c r="T986" s="456"/>
      <c r="U986" s="456"/>
      <c r="V986" s="456"/>
      <c r="W986" s="632" t="s">
        <v>476</v>
      </c>
      <c r="X986" s="632"/>
      <c r="Y986" s="632"/>
      <c r="Z986" s="632"/>
      <c r="AA986" s="632"/>
      <c r="AB986" s="632"/>
      <c r="AC986" s="632"/>
      <c r="AD986" s="632"/>
      <c r="AE986" s="456" t="s">
        <v>477</v>
      </c>
      <c r="AF986" s="456"/>
      <c r="AG986" s="456"/>
      <c r="AH986" s="456"/>
      <c r="AI986" s="456"/>
      <c r="AJ986" s="456"/>
      <c r="AK986" s="456"/>
      <c r="AL986" s="456"/>
      <c r="AM986" s="456" t="s">
        <v>478</v>
      </c>
      <c r="AN986" s="456"/>
      <c r="AO986" s="456"/>
      <c r="AP986" s="456"/>
      <c r="AQ986" s="456"/>
      <c r="AR986" s="456"/>
      <c r="AS986" s="456"/>
      <c r="AT986" s="456"/>
      <c r="AU986" s="456"/>
      <c r="AV986" s="456"/>
      <c r="AW986" s="456"/>
      <c r="AX986" s="456"/>
      <c r="AY986" s="456"/>
      <c r="AZ986" s="456"/>
      <c r="BA986" s="456"/>
      <c r="BB986" s="456"/>
    </row>
    <row collapsed="false" customFormat="false" customHeight="true" hidden="false" ht="12.6" outlineLevel="0" r="987">
      <c r="A987" s="629" t="s">
        <v>916</v>
      </c>
      <c r="B987" s="629"/>
      <c r="C987" s="629"/>
      <c r="D987" s="629"/>
      <c r="E987" s="629"/>
      <c r="F987" s="629"/>
      <c r="G987" s="629"/>
      <c r="H987" s="629"/>
      <c r="I987" s="629"/>
      <c r="J987" s="629"/>
      <c r="K987" s="629"/>
      <c r="L987" s="629"/>
      <c r="M987" s="629"/>
      <c r="N987" s="629"/>
      <c r="O987" s="629"/>
      <c r="P987" s="629"/>
      <c r="Q987" s="629"/>
      <c r="R987" s="629"/>
      <c r="S987" s="629"/>
      <c r="T987" s="629"/>
      <c r="U987" s="629"/>
      <c r="V987" s="629"/>
      <c r="W987" s="630"/>
      <c r="X987" s="630"/>
      <c r="Y987" s="630"/>
      <c r="Z987" s="630"/>
      <c r="AA987" s="630"/>
      <c r="AB987" s="630"/>
      <c r="AC987" s="630"/>
      <c r="AD987" s="630"/>
      <c r="AE987" s="633"/>
      <c r="AF987" s="633"/>
      <c r="AG987" s="633"/>
      <c r="AH987" s="633"/>
      <c r="AI987" s="633"/>
      <c r="AJ987" s="633"/>
      <c r="AK987" s="633"/>
      <c r="AL987" s="633"/>
      <c r="AM987" s="633"/>
      <c r="AN987" s="633"/>
      <c r="AO987" s="633"/>
      <c r="AP987" s="633"/>
      <c r="AQ987" s="633"/>
      <c r="AR987" s="633"/>
      <c r="AS987" s="633"/>
      <c r="AT987" s="633"/>
      <c r="AU987" s="633"/>
      <c r="AV987" s="633"/>
      <c r="AW987" s="633"/>
      <c r="AX987" s="633"/>
      <c r="AY987" s="633"/>
      <c r="AZ987" s="633"/>
      <c r="BA987" s="633"/>
      <c r="BB987" s="633"/>
    </row>
    <row collapsed="false" customFormat="false" customHeight="true" hidden="false" ht="12.6" outlineLevel="0" r="988">
      <c r="A988" s="531"/>
      <c r="B988" s="531"/>
      <c r="C988" s="531"/>
      <c r="D988" s="531"/>
      <c r="E988" s="531"/>
      <c r="F988" s="531"/>
      <c r="G988" s="531"/>
      <c r="H988" s="531"/>
      <c r="I988" s="531"/>
      <c r="J988" s="531"/>
      <c r="K988" s="531"/>
      <c r="L988" s="531"/>
      <c r="M988" s="531"/>
      <c r="N988" s="531"/>
      <c r="O988" s="531"/>
      <c r="P988" s="531"/>
      <c r="Q988" s="531"/>
      <c r="R988" s="531"/>
      <c r="S988" s="531"/>
      <c r="T988" s="531"/>
      <c r="U988" s="531"/>
      <c r="V988" s="531"/>
      <c r="W988" s="547"/>
      <c r="X988" s="547"/>
      <c r="Y988" s="547"/>
      <c r="Z988" s="547"/>
      <c r="AA988" s="547"/>
      <c r="AB988" s="547"/>
      <c r="AC988" s="547"/>
      <c r="AD988" s="547"/>
      <c r="AE988" s="433"/>
      <c r="AF988" s="433"/>
      <c r="AG988" s="433"/>
      <c r="AH988" s="433"/>
      <c r="AI988" s="433"/>
      <c r="AJ988" s="433"/>
      <c r="AK988" s="433"/>
      <c r="AL988" s="433"/>
      <c r="AM988" s="433"/>
      <c r="AN988" s="433"/>
      <c r="AO988" s="433"/>
      <c r="AP988" s="433"/>
      <c r="AQ988" s="433"/>
      <c r="AR988" s="433"/>
      <c r="AS988" s="433"/>
      <c r="AT988" s="433"/>
      <c r="AU988" s="433"/>
      <c r="AV988" s="433"/>
      <c r="AW988" s="433"/>
      <c r="AX988" s="433"/>
      <c r="AY988" s="433"/>
      <c r="AZ988" s="433"/>
      <c r="BA988" s="433"/>
      <c r="BB988" s="433"/>
    </row>
    <row collapsed="false" customFormat="false" customHeight="true" hidden="false" ht="12.6" outlineLevel="0" r="989">
      <c r="A989" s="531"/>
      <c r="B989" s="531"/>
      <c r="C989" s="531"/>
      <c r="D989" s="531"/>
      <c r="E989" s="531"/>
      <c r="F989" s="531"/>
      <c r="G989" s="531"/>
      <c r="H989" s="531"/>
      <c r="I989" s="531"/>
      <c r="J989" s="531"/>
      <c r="K989" s="531"/>
      <c r="L989" s="531"/>
      <c r="M989" s="531"/>
      <c r="N989" s="531"/>
      <c r="O989" s="531"/>
      <c r="P989" s="531"/>
      <c r="Q989" s="531"/>
      <c r="R989" s="531"/>
      <c r="S989" s="531"/>
      <c r="T989" s="531"/>
      <c r="U989" s="531"/>
      <c r="V989" s="531"/>
      <c r="W989" s="547"/>
      <c r="X989" s="547"/>
      <c r="Y989" s="547"/>
      <c r="Z989" s="547"/>
      <c r="AA989" s="547"/>
      <c r="AB989" s="547"/>
      <c r="AC989" s="547"/>
      <c r="AD989" s="547"/>
      <c r="AE989" s="433"/>
      <c r="AF989" s="433"/>
      <c r="AG989" s="433"/>
      <c r="AH989" s="433"/>
      <c r="AI989" s="433"/>
      <c r="AJ989" s="433"/>
      <c r="AK989" s="433"/>
      <c r="AL989" s="433"/>
      <c r="AM989" s="433"/>
      <c r="AN989" s="433"/>
      <c r="AO989" s="433"/>
      <c r="AP989" s="433"/>
      <c r="AQ989" s="433"/>
      <c r="AR989" s="433"/>
      <c r="AS989" s="433"/>
      <c r="AT989" s="433"/>
      <c r="AU989" s="433"/>
      <c r="AV989" s="433"/>
      <c r="AW989" s="433"/>
      <c r="AX989" s="433"/>
      <c r="AY989" s="433"/>
      <c r="AZ989" s="433"/>
      <c r="BA989" s="433"/>
      <c r="BB989" s="433"/>
    </row>
    <row collapsed="false" customFormat="false" customHeight="true" hidden="false" ht="12.6" outlineLevel="0" r="990">
      <c r="A990" s="531"/>
      <c r="B990" s="531"/>
      <c r="C990" s="531"/>
      <c r="D990" s="531"/>
      <c r="E990" s="531"/>
      <c r="F990" s="531"/>
      <c r="G990" s="531"/>
      <c r="H990" s="531"/>
      <c r="I990" s="531"/>
      <c r="J990" s="531"/>
      <c r="K990" s="531"/>
      <c r="L990" s="531"/>
      <c r="M990" s="531"/>
      <c r="N990" s="531"/>
      <c r="O990" s="531"/>
      <c r="P990" s="531"/>
      <c r="Q990" s="531"/>
      <c r="R990" s="531"/>
      <c r="S990" s="531"/>
      <c r="T990" s="531"/>
      <c r="U990" s="531"/>
      <c r="V990" s="531"/>
      <c r="W990" s="547"/>
      <c r="X990" s="547"/>
      <c r="Y990" s="547"/>
      <c r="Z990" s="547"/>
      <c r="AA990" s="547"/>
      <c r="AB990" s="547"/>
      <c r="AC990" s="547"/>
      <c r="AD990" s="547"/>
      <c r="AE990" s="433"/>
      <c r="AF990" s="433"/>
      <c r="AG990" s="433"/>
      <c r="AH990" s="433"/>
      <c r="AI990" s="433"/>
      <c r="AJ990" s="433"/>
      <c r="AK990" s="433"/>
      <c r="AL990" s="433"/>
      <c r="AM990" s="433"/>
      <c r="AN990" s="433"/>
      <c r="AO990" s="433"/>
      <c r="AP990" s="433"/>
      <c r="AQ990" s="433"/>
      <c r="AR990" s="433"/>
      <c r="AS990" s="433"/>
      <c r="AT990" s="433"/>
      <c r="AU990" s="433"/>
      <c r="AV990" s="433"/>
      <c r="AW990" s="433"/>
      <c r="AX990" s="433"/>
      <c r="AY990" s="433"/>
      <c r="AZ990" s="433"/>
      <c r="BA990" s="433"/>
      <c r="BB990" s="433"/>
    </row>
    <row collapsed="false" customFormat="false" customHeight="true" hidden="false" ht="12.6" outlineLevel="0" r="991">
      <c r="A991" s="531"/>
      <c r="B991" s="531"/>
      <c r="C991" s="531"/>
      <c r="D991" s="531"/>
      <c r="E991" s="531"/>
      <c r="F991" s="531"/>
      <c r="G991" s="531"/>
      <c r="H991" s="531"/>
      <c r="I991" s="531"/>
      <c r="J991" s="531"/>
      <c r="K991" s="531"/>
      <c r="L991" s="531"/>
      <c r="M991" s="531"/>
      <c r="N991" s="531"/>
      <c r="O991" s="531"/>
      <c r="P991" s="531"/>
      <c r="Q991" s="531"/>
      <c r="R991" s="531"/>
      <c r="S991" s="531"/>
      <c r="T991" s="531"/>
      <c r="U991" s="531"/>
      <c r="V991" s="531"/>
      <c r="W991" s="433"/>
      <c r="X991" s="433"/>
      <c r="Y991" s="433"/>
      <c r="Z991" s="433"/>
      <c r="AA991" s="433"/>
      <c r="AB991" s="433"/>
      <c r="AC991" s="433"/>
      <c r="AD991" s="433"/>
      <c r="AE991" s="433"/>
      <c r="AF991" s="433"/>
      <c r="AG991" s="433"/>
      <c r="AH991" s="433"/>
      <c r="AI991" s="433"/>
      <c r="AJ991" s="433"/>
      <c r="AK991" s="433"/>
      <c r="AL991" s="433"/>
      <c r="AM991" s="433"/>
      <c r="AN991" s="433"/>
      <c r="AO991" s="433"/>
      <c r="AP991" s="433"/>
      <c r="AQ991" s="433"/>
      <c r="AR991" s="433"/>
      <c r="AS991" s="433"/>
      <c r="AT991" s="433"/>
      <c r="AU991" s="433"/>
      <c r="AV991" s="433"/>
      <c r="AW991" s="433"/>
      <c r="AX991" s="433"/>
      <c r="AY991" s="433"/>
      <c r="AZ991" s="433"/>
      <c r="BA991" s="433"/>
      <c r="BB991" s="433"/>
    </row>
    <row collapsed="false" customFormat="false" customHeight="true" hidden="false" ht="12.6" outlineLevel="0" r="992">
      <c r="A992" s="626" t="s">
        <v>917</v>
      </c>
      <c r="B992" s="626"/>
      <c r="C992" s="626"/>
      <c r="D992" s="626"/>
      <c r="E992" s="626"/>
      <c r="F992" s="626"/>
      <c r="G992" s="626"/>
      <c r="H992" s="626"/>
      <c r="I992" s="626"/>
      <c r="J992" s="626"/>
      <c r="K992" s="626"/>
      <c r="L992" s="626"/>
      <c r="M992" s="626"/>
      <c r="N992" s="626"/>
      <c r="O992" s="626"/>
      <c r="P992" s="626"/>
      <c r="Q992" s="626"/>
      <c r="R992" s="626"/>
      <c r="S992" s="626"/>
      <c r="T992" s="626"/>
      <c r="U992" s="626"/>
      <c r="V992" s="626"/>
      <c r="W992" s="630"/>
      <c r="X992" s="630"/>
      <c r="Y992" s="630"/>
      <c r="Z992" s="630"/>
      <c r="AA992" s="630"/>
      <c r="AB992" s="630"/>
      <c r="AC992" s="630"/>
      <c r="AD992" s="630"/>
      <c r="AE992" s="633"/>
      <c r="AF992" s="633"/>
      <c r="AG992" s="633"/>
      <c r="AH992" s="633"/>
      <c r="AI992" s="633"/>
      <c r="AJ992" s="633"/>
      <c r="AK992" s="633"/>
      <c r="AL992" s="633"/>
      <c r="AM992" s="633"/>
      <c r="AN992" s="633"/>
      <c r="AO992" s="633"/>
      <c r="AP992" s="633"/>
      <c r="AQ992" s="633"/>
      <c r="AR992" s="633"/>
      <c r="AS992" s="633"/>
      <c r="AT992" s="633"/>
      <c r="AU992" s="633"/>
      <c r="AV992" s="633"/>
      <c r="AW992" s="633"/>
      <c r="AX992" s="633"/>
      <c r="AY992" s="633"/>
      <c r="AZ992" s="633"/>
      <c r="BA992" s="633"/>
      <c r="BB992" s="633"/>
    </row>
    <row collapsed="false" customFormat="false" customHeight="true" hidden="false" ht="12.6" outlineLevel="0" r="993">
      <c r="A993" s="531"/>
      <c r="B993" s="531"/>
      <c r="C993" s="531"/>
      <c r="D993" s="531"/>
      <c r="E993" s="531"/>
      <c r="F993" s="531"/>
      <c r="G993" s="531"/>
      <c r="H993" s="531"/>
      <c r="I993" s="531"/>
      <c r="J993" s="531"/>
      <c r="K993" s="531"/>
      <c r="L993" s="531"/>
      <c r="M993" s="531"/>
      <c r="N993" s="531"/>
      <c r="O993" s="531"/>
      <c r="P993" s="531"/>
      <c r="Q993" s="531"/>
      <c r="R993" s="531"/>
      <c r="S993" s="531"/>
      <c r="T993" s="531"/>
      <c r="U993" s="531"/>
      <c r="V993" s="531"/>
      <c r="W993" s="547"/>
      <c r="X993" s="547"/>
      <c r="Y993" s="547"/>
      <c r="Z993" s="547"/>
      <c r="AA993" s="547"/>
      <c r="AB993" s="547"/>
      <c r="AC993" s="547"/>
      <c r="AD993" s="547"/>
      <c r="AE993" s="433"/>
      <c r="AF993" s="433"/>
      <c r="AG993" s="433"/>
      <c r="AH993" s="433"/>
      <c r="AI993" s="433"/>
      <c r="AJ993" s="433"/>
      <c r="AK993" s="433"/>
      <c r="AL993" s="433"/>
      <c r="AM993" s="433"/>
      <c r="AN993" s="433"/>
      <c r="AO993" s="433"/>
      <c r="AP993" s="433"/>
      <c r="AQ993" s="433"/>
      <c r="AR993" s="433"/>
      <c r="AS993" s="433"/>
      <c r="AT993" s="433"/>
      <c r="AU993" s="433"/>
      <c r="AV993" s="433"/>
      <c r="AW993" s="433"/>
      <c r="AX993" s="433"/>
      <c r="AY993" s="433"/>
      <c r="AZ993" s="433"/>
      <c r="BA993" s="433"/>
      <c r="BB993" s="433"/>
    </row>
    <row collapsed="false" customFormat="false" customHeight="true" hidden="false" ht="12.6" outlineLevel="0" r="994">
      <c r="A994" s="531"/>
      <c r="B994" s="531"/>
      <c r="C994" s="531"/>
      <c r="D994" s="531"/>
      <c r="E994" s="531"/>
      <c r="F994" s="531"/>
      <c r="G994" s="531"/>
      <c r="H994" s="531"/>
      <c r="I994" s="531"/>
      <c r="J994" s="531"/>
      <c r="K994" s="531"/>
      <c r="L994" s="531"/>
      <c r="M994" s="531"/>
      <c r="N994" s="531"/>
      <c r="O994" s="531"/>
      <c r="P994" s="531"/>
      <c r="Q994" s="531"/>
      <c r="R994" s="531"/>
      <c r="S994" s="531"/>
      <c r="T994" s="531"/>
      <c r="U994" s="531"/>
      <c r="V994" s="531"/>
      <c r="W994" s="546"/>
      <c r="X994" s="546"/>
      <c r="Y994" s="546"/>
      <c r="Z994" s="546"/>
      <c r="AA994" s="546"/>
      <c r="AB994" s="546"/>
      <c r="AC994" s="546"/>
      <c r="AD994" s="546"/>
      <c r="AE994" s="433"/>
      <c r="AF994" s="433"/>
      <c r="AG994" s="433"/>
      <c r="AH994" s="433"/>
      <c r="AI994" s="433"/>
      <c r="AJ994" s="433"/>
      <c r="AK994" s="433"/>
      <c r="AL994" s="433"/>
      <c r="AM994" s="433"/>
      <c r="AN994" s="433"/>
      <c r="AO994" s="433"/>
      <c r="AP994" s="433"/>
      <c r="AQ994" s="433"/>
      <c r="AR994" s="433"/>
      <c r="AS994" s="433"/>
      <c r="AT994" s="433"/>
      <c r="AU994" s="433"/>
      <c r="AV994" s="433"/>
      <c r="AW994" s="433"/>
      <c r="AX994" s="433"/>
      <c r="AY994" s="433"/>
      <c r="AZ994" s="433"/>
      <c r="BA994" s="433"/>
      <c r="BB994" s="433"/>
    </row>
    <row collapsed="false" customFormat="false" customHeight="true" hidden="false" ht="12.6" outlineLevel="0" r="995">
      <c r="A995" s="531"/>
      <c r="B995" s="531"/>
      <c r="C995" s="531"/>
      <c r="D995" s="531"/>
      <c r="E995" s="531"/>
      <c r="F995" s="531"/>
      <c r="G995" s="531"/>
      <c r="H995" s="531"/>
      <c r="I995" s="531"/>
      <c r="J995" s="531"/>
      <c r="K995" s="531"/>
      <c r="L995" s="531"/>
      <c r="M995" s="531"/>
      <c r="N995" s="531"/>
      <c r="O995" s="531"/>
      <c r="P995" s="531"/>
      <c r="Q995" s="531"/>
      <c r="R995" s="531"/>
      <c r="S995" s="531"/>
      <c r="T995" s="531"/>
      <c r="U995" s="531"/>
      <c r="V995" s="531"/>
      <c r="W995" s="546"/>
      <c r="X995" s="546"/>
      <c r="Y995" s="546"/>
      <c r="Z995" s="546"/>
      <c r="AA995" s="546"/>
      <c r="AB995" s="546"/>
      <c r="AC995" s="546"/>
      <c r="AD995" s="546"/>
      <c r="AE995" s="433"/>
      <c r="AF995" s="433"/>
      <c r="AG995" s="433"/>
      <c r="AH995" s="433"/>
      <c r="AI995" s="433"/>
      <c r="AJ995" s="433"/>
      <c r="AK995" s="433"/>
      <c r="AL995" s="433"/>
      <c r="AM995" s="433"/>
      <c r="AN995" s="433"/>
      <c r="AO995" s="433"/>
      <c r="AP995" s="433"/>
      <c r="AQ995" s="433"/>
      <c r="AR995" s="433"/>
      <c r="AS995" s="433"/>
      <c r="AT995" s="433"/>
      <c r="AU995" s="433"/>
      <c r="AV995" s="433"/>
      <c r="AW995" s="433"/>
      <c r="AX995" s="433"/>
      <c r="AY995" s="433"/>
      <c r="AZ995" s="433"/>
      <c r="BA995" s="433"/>
      <c r="BB995" s="433"/>
    </row>
    <row collapsed="false" customFormat="false" customHeight="true" hidden="false" ht="12.6" outlineLevel="0" r="996">
      <c r="A996" s="531"/>
      <c r="B996" s="531"/>
      <c r="C996" s="531"/>
      <c r="D996" s="531"/>
      <c r="E996" s="531"/>
      <c r="F996" s="531"/>
      <c r="G996" s="531"/>
      <c r="H996" s="531"/>
      <c r="I996" s="531"/>
      <c r="J996" s="531"/>
      <c r="K996" s="531"/>
      <c r="L996" s="531"/>
      <c r="M996" s="531"/>
      <c r="N996" s="531"/>
      <c r="O996" s="531"/>
      <c r="P996" s="531"/>
      <c r="Q996" s="531"/>
      <c r="R996" s="531"/>
      <c r="S996" s="531"/>
      <c r="T996" s="531"/>
      <c r="U996" s="531"/>
      <c r="V996" s="531"/>
      <c r="W996" s="546"/>
      <c r="X996" s="546"/>
      <c r="Y996" s="546"/>
      <c r="Z996" s="546"/>
      <c r="AA996" s="546"/>
      <c r="AB996" s="546"/>
      <c r="AC996" s="546"/>
      <c r="AD996" s="546"/>
      <c r="AE996" s="433"/>
      <c r="AF996" s="433"/>
      <c r="AG996" s="433"/>
      <c r="AH996" s="433"/>
      <c r="AI996" s="433"/>
      <c r="AJ996" s="433"/>
      <c r="AK996" s="433"/>
      <c r="AL996" s="433"/>
      <c r="AM996" s="433"/>
      <c r="AN996" s="433"/>
      <c r="AO996" s="433"/>
      <c r="AP996" s="433"/>
      <c r="AQ996" s="433"/>
      <c r="AR996" s="433"/>
      <c r="AS996" s="433"/>
      <c r="AT996" s="433"/>
      <c r="AU996" s="433"/>
      <c r="AV996" s="433"/>
      <c r="AW996" s="433"/>
      <c r="AX996" s="433"/>
      <c r="AY996" s="433"/>
      <c r="AZ996" s="433"/>
      <c r="BA996" s="433"/>
      <c r="BB996" s="433"/>
    </row>
    <row collapsed="false" customFormat="false" customHeight="true" hidden="false" ht="12.6" outlineLevel="0" r="998">
      <c r="A998" s="89" t="s">
        <v>494</v>
      </c>
    </row>
    <row collapsed="false" customFormat="false" customHeight="true" hidden="false" ht="12.6" outlineLevel="0" r="999">
      <c r="A999" s="454"/>
      <c r="B999" s="455"/>
      <c r="C999" s="455"/>
      <c r="D999" s="455"/>
      <c r="E999" s="455"/>
      <c r="F999" s="455"/>
      <c r="G999" s="455"/>
      <c r="H999" s="455"/>
      <c r="I999" s="455"/>
      <c r="J999" s="455"/>
      <c r="K999" s="455"/>
      <c r="L999" s="455"/>
      <c r="M999" s="455"/>
      <c r="N999" s="455"/>
      <c r="O999" s="455"/>
      <c r="P999" s="455"/>
      <c r="Q999" s="455"/>
      <c r="R999" s="455"/>
      <c r="S999" s="455"/>
      <c r="T999" s="495"/>
      <c r="U999" s="427"/>
      <c r="V999" s="427"/>
      <c r="W999" s="427"/>
      <c r="X999" s="427"/>
      <c r="Y999" s="427"/>
      <c r="Z999" s="427"/>
      <c r="AA999" s="427"/>
      <c r="AB999" s="427"/>
      <c r="AC999" s="427"/>
      <c r="AD999" s="427"/>
      <c r="AE999" s="427"/>
      <c r="AF999" s="427"/>
      <c r="AG999" s="427"/>
      <c r="AH999" s="427"/>
      <c r="AI999" s="427"/>
      <c r="AJ999" s="545" t="s">
        <v>741</v>
      </c>
      <c r="AK999" s="545"/>
      <c r="AL999" s="545"/>
      <c r="AM999" s="545"/>
      <c r="AN999" s="545"/>
      <c r="AO999" s="545"/>
      <c r="AP999" s="545"/>
      <c r="AQ999" s="545"/>
      <c r="AR999" s="545"/>
      <c r="AS999" s="545"/>
      <c r="AT999" s="545"/>
      <c r="AU999" s="545"/>
      <c r="AV999" s="545"/>
      <c r="AW999" s="545"/>
      <c r="AX999" s="545"/>
      <c r="AY999" s="545"/>
      <c r="AZ999" s="545"/>
      <c r="BA999" s="545"/>
      <c r="BB999" s="545"/>
    </row>
    <row collapsed="false" customFormat="false" customHeight="true" hidden="false" ht="12.6" outlineLevel="0" r="1000">
      <c r="A1000" s="458"/>
      <c r="B1000" s="414"/>
      <c r="C1000" s="414"/>
      <c r="D1000" s="414"/>
      <c r="E1000" s="414"/>
      <c r="F1000" s="414"/>
      <c r="G1000" s="414"/>
      <c r="H1000" s="414"/>
      <c r="I1000" s="414"/>
      <c r="J1000" s="414"/>
      <c r="K1000" s="414"/>
      <c r="L1000" s="414"/>
      <c r="M1000" s="414"/>
      <c r="N1000" s="414"/>
      <c r="O1000" s="414"/>
      <c r="P1000" s="414"/>
      <c r="Q1000" s="414"/>
      <c r="R1000" s="414"/>
      <c r="S1000" s="414"/>
      <c r="T1000" s="496"/>
      <c r="U1000" s="459" t="s">
        <v>435</v>
      </c>
      <c r="V1000" s="459"/>
      <c r="W1000" s="459"/>
      <c r="X1000" s="459"/>
      <c r="Y1000" s="459"/>
      <c r="Z1000" s="459"/>
      <c r="AA1000" s="459"/>
      <c r="AB1000" s="459"/>
      <c r="AC1000" s="459"/>
      <c r="AD1000" s="459"/>
      <c r="AE1000" s="459"/>
      <c r="AF1000" s="459"/>
      <c r="AG1000" s="459"/>
      <c r="AH1000" s="459"/>
      <c r="AI1000" s="459"/>
      <c r="AJ1000" s="579" t="s">
        <v>742</v>
      </c>
      <c r="AK1000" s="579"/>
      <c r="AL1000" s="579"/>
      <c r="AM1000" s="579"/>
      <c r="AN1000" s="579"/>
      <c r="AO1000" s="579"/>
      <c r="AP1000" s="579"/>
      <c r="AQ1000" s="579"/>
      <c r="AR1000" s="579"/>
      <c r="AS1000" s="579"/>
      <c r="AT1000" s="579"/>
      <c r="AU1000" s="579"/>
      <c r="AV1000" s="579"/>
      <c r="AW1000" s="579"/>
      <c r="AX1000" s="579"/>
      <c r="AY1000" s="579"/>
      <c r="AZ1000" s="579"/>
      <c r="BA1000" s="579"/>
      <c r="BB1000" s="579"/>
    </row>
    <row collapsed="false" customFormat="false" customHeight="true" hidden="false" ht="12.6" outlineLevel="0" r="1001">
      <c r="A1001" s="459" t="s">
        <v>434</v>
      </c>
      <c r="B1001" s="459"/>
      <c r="C1001" s="459"/>
      <c r="D1001" s="459"/>
      <c r="E1001" s="459"/>
      <c r="F1001" s="459"/>
      <c r="G1001" s="459"/>
      <c r="H1001" s="459"/>
      <c r="I1001" s="459"/>
      <c r="J1001" s="459"/>
      <c r="K1001" s="459"/>
      <c r="L1001" s="459"/>
      <c r="M1001" s="459"/>
      <c r="N1001" s="459"/>
      <c r="O1001" s="459"/>
      <c r="P1001" s="459"/>
      <c r="Q1001" s="459"/>
      <c r="R1001" s="459"/>
      <c r="S1001" s="459"/>
      <c r="T1001" s="459"/>
      <c r="U1001" s="428"/>
      <c r="V1001" s="428"/>
      <c r="W1001" s="428"/>
      <c r="X1001" s="428"/>
      <c r="Y1001" s="428"/>
      <c r="Z1001" s="428"/>
      <c r="AA1001" s="428"/>
      <c r="AB1001" s="428"/>
      <c r="AC1001" s="428"/>
      <c r="AD1001" s="428"/>
      <c r="AE1001" s="428"/>
      <c r="AF1001" s="428"/>
      <c r="AG1001" s="428"/>
      <c r="AH1001" s="428"/>
      <c r="AI1001" s="428"/>
      <c r="AJ1001" s="583" t="s">
        <v>500</v>
      </c>
      <c r="AK1001" s="583"/>
      <c r="AL1001" s="583"/>
      <c r="AM1001" s="583"/>
      <c r="AN1001" s="583"/>
      <c r="AO1001" s="583"/>
      <c r="AP1001" s="583"/>
      <c r="AQ1001" s="583"/>
      <c r="AR1001" s="583"/>
      <c r="AS1001" s="583"/>
      <c r="AT1001" s="583"/>
      <c r="AU1001" s="583"/>
      <c r="AV1001" s="583"/>
      <c r="AW1001" s="583"/>
      <c r="AX1001" s="583"/>
      <c r="AY1001" s="583"/>
      <c r="AZ1001" s="583"/>
      <c r="BA1001" s="583"/>
      <c r="BB1001" s="583"/>
    </row>
    <row collapsed="false" customFormat="false" customHeight="true" hidden="false" ht="12.6" outlineLevel="0" r="1002">
      <c r="A1002" s="458"/>
      <c r="B1002" s="414"/>
      <c r="C1002" s="414"/>
      <c r="D1002" s="414"/>
      <c r="E1002" s="414"/>
      <c r="F1002" s="414"/>
      <c r="G1002" s="414"/>
      <c r="H1002" s="414"/>
      <c r="I1002" s="414"/>
      <c r="J1002" s="414"/>
      <c r="K1002" s="414"/>
      <c r="L1002" s="414"/>
      <c r="M1002" s="414"/>
      <c r="N1002" s="414"/>
      <c r="O1002" s="414"/>
      <c r="P1002" s="414"/>
      <c r="Q1002" s="414"/>
      <c r="R1002" s="414"/>
      <c r="S1002" s="414"/>
      <c r="T1002" s="496"/>
      <c r="U1002" s="427" t="s">
        <v>918</v>
      </c>
      <c r="V1002" s="427"/>
      <c r="W1002" s="427"/>
      <c r="X1002" s="427"/>
      <c r="Y1002" s="427"/>
      <c r="Z1002" s="427"/>
      <c r="AA1002" s="427"/>
      <c r="AB1002" s="427"/>
      <c r="AC1002" s="427"/>
      <c r="AD1002" s="427"/>
      <c r="AE1002" s="427"/>
      <c r="AF1002" s="427"/>
      <c r="AG1002" s="427"/>
      <c r="AH1002" s="427"/>
      <c r="AI1002" s="427"/>
      <c r="AJ1002" s="545" t="s">
        <v>918</v>
      </c>
      <c r="AK1002" s="545"/>
      <c r="AL1002" s="545"/>
      <c r="AM1002" s="545"/>
      <c r="AN1002" s="545"/>
      <c r="AO1002" s="545"/>
      <c r="AP1002" s="545"/>
      <c r="AQ1002" s="545"/>
      <c r="AR1002" s="545"/>
      <c r="AS1002" s="545"/>
      <c r="AT1002" s="545"/>
      <c r="AU1002" s="545"/>
      <c r="AV1002" s="545"/>
      <c r="AW1002" s="545"/>
      <c r="AX1002" s="545"/>
      <c r="AY1002" s="545"/>
      <c r="AZ1002" s="545"/>
      <c r="BA1002" s="545"/>
      <c r="BB1002" s="545"/>
    </row>
    <row collapsed="false" customFormat="false" customHeight="true" hidden="false" ht="12.6" outlineLevel="0" r="1003">
      <c r="A1003" s="458"/>
      <c r="B1003" s="414"/>
      <c r="C1003" s="414"/>
      <c r="D1003" s="414"/>
      <c r="E1003" s="414"/>
      <c r="F1003" s="414"/>
      <c r="G1003" s="414"/>
      <c r="H1003" s="414"/>
      <c r="I1003" s="414"/>
      <c r="J1003" s="414"/>
      <c r="K1003" s="414"/>
      <c r="L1003" s="414"/>
      <c r="M1003" s="414"/>
      <c r="N1003" s="414"/>
      <c r="O1003" s="414"/>
      <c r="P1003" s="414"/>
      <c r="Q1003" s="414"/>
      <c r="R1003" s="414"/>
      <c r="S1003" s="414"/>
      <c r="T1003" s="496"/>
      <c r="U1003" s="459" t="s">
        <v>919</v>
      </c>
      <c r="V1003" s="459"/>
      <c r="W1003" s="459"/>
      <c r="X1003" s="459"/>
      <c r="Y1003" s="459"/>
      <c r="Z1003" s="459"/>
      <c r="AA1003" s="459"/>
      <c r="AB1003" s="459"/>
      <c r="AC1003" s="459"/>
      <c r="AD1003" s="459"/>
      <c r="AE1003" s="459"/>
      <c r="AF1003" s="459"/>
      <c r="AG1003" s="459"/>
      <c r="AH1003" s="459"/>
      <c r="AI1003" s="459"/>
      <c r="AJ1003" s="579" t="s">
        <v>919</v>
      </c>
      <c r="AK1003" s="579"/>
      <c r="AL1003" s="579"/>
      <c r="AM1003" s="579"/>
      <c r="AN1003" s="579"/>
      <c r="AO1003" s="579"/>
      <c r="AP1003" s="579"/>
      <c r="AQ1003" s="579"/>
      <c r="AR1003" s="579"/>
      <c r="AS1003" s="579"/>
      <c r="AT1003" s="579"/>
      <c r="AU1003" s="579"/>
      <c r="AV1003" s="579"/>
      <c r="AW1003" s="579"/>
      <c r="AX1003" s="579"/>
      <c r="AY1003" s="579"/>
      <c r="AZ1003" s="579"/>
      <c r="BA1003" s="579"/>
      <c r="BB1003" s="579"/>
    </row>
    <row collapsed="false" customFormat="false" customHeight="true" hidden="false" ht="12.6" outlineLevel="0" r="1004">
      <c r="A1004" s="458"/>
      <c r="B1004" s="414"/>
      <c r="C1004" s="414"/>
      <c r="D1004" s="414"/>
      <c r="E1004" s="414"/>
      <c r="F1004" s="414"/>
      <c r="G1004" s="414"/>
      <c r="H1004" s="414"/>
      <c r="I1004" s="414"/>
      <c r="J1004" s="414"/>
      <c r="K1004" s="414"/>
      <c r="L1004" s="414"/>
      <c r="M1004" s="414"/>
      <c r="N1004" s="414"/>
      <c r="O1004" s="414"/>
      <c r="P1004" s="414"/>
      <c r="Q1004" s="414"/>
      <c r="R1004" s="414"/>
      <c r="S1004" s="414"/>
      <c r="T1004" s="496"/>
      <c r="U1004" s="470"/>
      <c r="V1004" s="578"/>
      <c r="W1004" s="578"/>
      <c r="X1004" s="578"/>
      <c r="Y1004" s="578"/>
      <c r="Z1004" s="578"/>
      <c r="AA1004" s="578"/>
      <c r="AB1004" s="578"/>
      <c r="AC1004" s="578"/>
      <c r="AD1004" s="578"/>
      <c r="AE1004" s="578"/>
      <c r="AF1004" s="578"/>
      <c r="AG1004" s="578"/>
      <c r="AH1004" s="578"/>
      <c r="AI1004" s="634"/>
      <c r="AJ1004" s="578"/>
      <c r="AK1004" s="578"/>
      <c r="AL1004" s="578"/>
      <c r="AM1004" s="578"/>
      <c r="AN1004" s="578"/>
      <c r="AO1004" s="578"/>
      <c r="AP1004" s="578"/>
      <c r="AQ1004" s="578"/>
      <c r="AR1004" s="578"/>
      <c r="AS1004" s="578"/>
      <c r="AT1004" s="578"/>
      <c r="AU1004" s="578"/>
      <c r="AV1004" s="578"/>
      <c r="AW1004" s="578"/>
      <c r="AX1004" s="578"/>
      <c r="AY1004" s="578"/>
      <c r="AZ1004" s="578"/>
      <c r="BA1004" s="578"/>
      <c r="BB1004" s="634"/>
    </row>
    <row collapsed="false" customFormat="false" customHeight="true" hidden="false" ht="12.6" outlineLevel="0" r="1005">
      <c r="A1005" s="458"/>
      <c r="B1005" s="414"/>
      <c r="C1005" s="414"/>
      <c r="D1005" s="414"/>
      <c r="E1005" s="414"/>
      <c r="F1005" s="414"/>
      <c r="G1005" s="414"/>
      <c r="H1005" s="414"/>
      <c r="I1005" s="414"/>
      <c r="J1005" s="414"/>
      <c r="K1005" s="414"/>
      <c r="L1005" s="414"/>
      <c r="M1005" s="414"/>
      <c r="N1005" s="414"/>
      <c r="O1005" s="414"/>
      <c r="P1005" s="414"/>
      <c r="Q1005" s="414"/>
      <c r="R1005" s="414"/>
      <c r="S1005" s="414"/>
      <c r="T1005" s="496"/>
      <c r="U1005" s="427" t="s">
        <v>920</v>
      </c>
      <c r="V1005" s="427"/>
      <c r="W1005" s="427"/>
      <c r="X1005" s="427"/>
      <c r="Y1005" s="427"/>
      <c r="Z1005" s="427"/>
      <c r="AA1005" s="427"/>
      <c r="AB1005" s="427"/>
      <c r="AC1005" s="427"/>
      <c r="AD1005" s="427" t="s">
        <v>921</v>
      </c>
      <c r="AE1005" s="427"/>
      <c r="AF1005" s="427"/>
      <c r="AG1005" s="427"/>
      <c r="AH1005" s="427"/>
      <c r="AI1005" s="427"/>
      <c r="AJ1005" s="427" t="s">
        <v>920</v>
      </c>
      <c r="AK1005" s="427"/>
      <c r="AL1005" s="427"/>
      <c r="AM1005" s="427"/>
      <c r="AN1005" s="427"/>
      <c r="AO1005" s="427"/>
      <c r="AP1005" s="427"/>
      <c r="AQ1005" s="427"/>
      <c r="AR1005" s="427" t="s">
        <v>921</v>
      </c>
      <c r="AS1005" s="427"/>
      <c r="AT1005" s="427"/>
      <c r="AU1005" s="427"/>
      <c r="AV1005" s="427"/>
      <c r="AW1005" s="427"/>
      <c r="AX1005" s="427"/>
      <c r="AY1005" s="427"/>
      <c r="AZ1005" s="427"/>
      <c r="BA1005" s="427"/>
      <c r="BB1005" s="427"/>
    </row>
    <row collapsed="false" customFormat="false" customHeight="true" hidden="false" ht="12.6" outlineLevel="0" r="1006">
      <c r="A1006" s="458"/>
      <c r="B1006" s="414"/>
      <c r="C1006" s="414"/>
      <c r="D1006" s="414"/>
      <c r="E1006" s="414"/>
      <c r="F1006" s="414"/>
      <c r="G1006" s="414"/>
      <c r="H1006" s="414"/>
      <c r="I1006" s="414"/>
      <c r="J1006" s="414"/>
      <c r="K1006" s="414"/>
      <c r="L1006" s="414"/>
      <c r="M1006" s="414"/>
      <c r="N1006" s="414"/>
      <c r="O1006" s="414"/>
      <c r="P1006" s="414"/>
      <c r="Q1006" s="414"/>
      <c r="R1006" s="414"/>
      <c r="S1006" s="414"/>
      <c r="T1006" s="496"/>
      <c r="U1006" s="459" t="s">
        <v>922</v>
      </c>
      <c r="V1006" s="459"/>
      <c r="W1006" s="459"/>
      <c r="X1006" s="459"/>
      <c r="Y1006" s="459"/>
      <c r="Z1006" s="459"/>
      <c r="AA1006" s="459"/>
      <c r="AB1006" s="459"/>
      <c r="AC1006" s="459"/>
      <c r="AD1006" s="459" t="s">
        <v>923</v>
      </c>
      <c r="AE1006" s="459"/>
      <c r="AF1006" s="459"/>
      <c r="AG1006" s="459"/>
      <c r="AH1006" s="459"/>
      <c r="AI1006" s="459"/>
      <c r="AJ1006" s="459" t="s">
        <v>922</v>
      </c>
      <c r="AK1006" s="459"/>
      <c r="AL1006" s="459"/>
      <c r="AM1006" s="459"/>
      <c r="AN1006" s="459"/>
      <c r="AO1006" s="459"/>
      <c r="AP1006" s="459"/>
      <c r="AQ1006" s="459"/>
      <c r="AR1006" s="459" t="s">
        <v>923</v>
      </c>
      <c r="AS1006" s="459"/>
      <c r="AT1006" s="459"/>
      <c r="AU1006" s="459"/>
      <c r="AV1006" s="459"/>
      <c r="AW1006" s="459"/>
      <c r="AX1006" s="459"/>
      <c r="AY1006" s="459"/>
      <c r="AZ1006" s="459"/>
      <c r="BA1006" s="459"/>
      <c r="BB1006" s="459"/>
    </row>
    <row collapsed="false" customFormat="false" customHeight="true" hidden="false" ht="12.6" outlineLevel="0" r="1007">
      <c r="A1007" s="428" t="s">
        <v>475</v>
      </c>
      <c r="B1007" s="428"/>
      <c r="C1007" s="428"/>
      <c r="D1007" s="428"/>
      <c r="E1007" s="428"/>
      <c r="F1007" s="428"/>
      <c r="G1007" s="428"/>
      <c r="H1007" s="428"/>
      <c r="I1007" s="428"/>
      <c r="J1007" s="428"/>
      <c r="K1007" s="428"/>
      <c r="L1007" s="428"/>
      <c r="M1007" s="428"/>
      <c r="N1007" s="428"/>
      <c r="O1007" s="428"/>
      <c r="P1007" s="428"/>
      <c r="Q1007" s="428"/>
      <c r="R1007" s="428"/>
      <c r="S1007" s="428"/>
      <c r="T1007" s="428"/>
      <c r="U1007" s="428" t="s">
        <v>476</v>
      </c>
      <c r="V1007" s="428"/>
      <c r="W1007" s="428"/>
      <c r="X1007" s="428"/>
      <c r="Y1007" s="428"/>
      <c r="Z1007" s="428"/>
      <c r="AA1007" s="428"/>
      <c r="AB1007" s="428"/>
      <c r="AC1007" s="428"/>
      <c r="AD1007" s="428" t="s">
        <v>477</v>
      </c>
      <c r="AE1007" s="428"/>
      <c r="AF1007" s="428"/>
      <c r="AG1007" s="428"/>
      <c r="AH1007" s="428"/>
      <c r="AI1007" s="428"/>
      <c r="AJ1007" s="428" t="s">
        <v>478</v>
      </c>
      <c r="AK1007" s="428"/>
      <c r="AL1007" s="428"/>
      <c r="AM1007" s="428"/>
      <c r="AN1007" s="428"/>
      <c r="AO1007" s="428"/>
      <c r="AP1007" s="428"/>
      <c r="AQ1007" s="428"/>
      <c r="AR1007" s="428" t="s">
        <v>479</v>
      </c>
      <c r="AS1007" s="428"/>
      <c r="AT1007" s="428"/>
      <c r="AU1007" s="428"/>
      <c r="AV1007" s="428"/>
      <c r="AW1007" s="428"/>
      <c r="AX1007" s="428"/>
      <c r="AY1007" s="428"/>
      <c r="AZ1007" s="428"/>
      <c r="BA1007" s="428"/>
      <c r="BB1007" s="428"/>
    </row>
    <row collapsed="false" customFormat="false" customHeight="true" hidden="false" ht="12.6" outlineLevel="0" r="1008">
      <c r="A1008" s="458" t="s">
        <v>916</v>
      </c>
      <c r="B1008" s="430"/>
      <c r="C1008" s="430"/>
      <c r="D1008" s="430"/>
      <c r="E1008" s="430"/>
      <c r="F1008" s="430"/>
      <c r="G1008" s="430"/>
      <c r="H1008" s="430"/>
      <c r="I1008" s="430"/>
      <c r="J1008" s="430"/>
      <c r="K1008" s="430"/>
      <c r="L1008" s="430"/>
      <c r="M1008" s="430"/>
      <c r="N1008" s="430"/>
      <c r="O1008" s="430"/>
      <c r="P1008" s="430"/>
      <c r="Q1008" s="430"/>
      <c r="R1008" s="430"/>
      <c r="S1008" s="430"/>
      <c r="T1008" s="430"/>
      <c r="U1008" s="633"/>
      <c r="V1008" s="633"/>
      <c r="W1008" s="633"/>
      <c r="X1008" s="633"/>
      <c r="Y1008" s="633"/>
      <c r="Z1008" s="633"/>
      <c r="AA1008" s="633"/>
      <c r="AB1008" s="633"/>
      <c r="AC1008" s="633"/>
      <c r="AD1008" s="633"/>
      <c r="AE1008" s="633"/>
      <c r="AF1008" s="633"/>
      <c r="AG1008" s="633"/>
      <c r="AH1008" s="633"/>
      <c r="AI1008" s="633"/>
      <c r="AJ1008" s="633"/>
      <c r="AK1008" s="633"/>
      <c r="AL1008" s="633"/>
      <c r="AM1008" s="633"/>
      <c r="AN1008" s="633"/>
      <c r="AO1008" s="633"/>
      <c r="AP1008" s="633"/>
      <c r="AQ1008" s="633"/>
      <c r="AR1008" s="633"/>
      <c r="AS1008" s="633"/>
      <c r="AT1008" s="633"/>
      <c r="AU1008" s="633"/>
      <c r="AV1008" s="633"/>
      <c r="AW1008" s="633"/>
      <c r="AX1008" s="633"/>
      <c r="AY1008" s="633"/>
      <c r="AZ1008" s="633"/>
      <c r="BA1008" s="633"/>
      <c r="BB1008" s="633"/>
    </row>
    <row collapsed="false" customFormat="false" customHeight="true" hidden="false" ht="12.6" outlineLevel="0" r="1009">
      <c r="A1009" s="531"/>
      <c r="B1009" s="531"/>
      <c r="C1009" s="531"/>
      <c r="D1009" s="531"/>
      <c r="E1009" s="531"/>
      <c r="F1009" s="531"/>
      <c r="G1009" s="531"/>
      <c r="H1009" s="531"/>
      <c r="I1009" s="531"/>
      <c r="J1009" s="531"/>
      <c r="K1009" s="531"/>
      <c r="L1009" s="531"/>
      <c r="M1009" s="531"/>
      <c r="N1009" s="531"/>
      <c r="O1009" s="531"/>
      <c r="P1009" s="531"/>
      <c r="Q1009" s="531"/>
      <c r="R1009" s="531"/>
      <c r="S1009" s="531"/>
      <c r="T1009" s="531"/>
      <c r="U1009" s="547"/>
      <c r="V1009" s="547"/>
      <c r="W1009" s="547"/>
      <c r="X1009" s="547"/>
      <c r="Y1009" s="547"/>
      <c r="Z1009" s="547"/>
      <c r="AA1009" s="547"/>
      <c r="AB1009" s="547"/>
      <c r="AC1009" s="547"/>
      <c r="AD1009" s="433"/>
      <c r="AE1009" s="433"/>
      <c r="AF1009" s="433"/>
      <c r="AG1009" s="433"/>
      <c r="AH1009" s="433"/>
      <c r="AI1009" s="433"/>
      <c r="AJ1009" s="433"/>
      <c r="AK1009" s="433"/>
      <c r="AL1009" s="433"/>
      <c r="AM1009" s="433"/>
      <c r="AN1009" s="433"/>
      <c r="AO1009" s="433"/>
      <c r="AP1009" s="433"/>
      <c r="AQ1009" s="433"/>
      <c r="AR1009" s="433"/>
      <c r="AS1009" s="433"/>
      <c r="AT1009" s="433"/>
      <c r="AU1009" s="433"/>
      <c r="AV1009" s="433"/>
      <c r="AW1009" s="433"/>
      <c r="AX1009" s="433"/>
      <c r="AY1009" s="433"/>
      <c r="AZ1009" s="433"/>
      <c r="BA1009" s="433"/>
      <c r="BB1009" s="433"/>
    </row>
    <row collapsed="false" customFormat="false" customHeight="true" hidden="false" ht="12.6" outlineLevel="0" r="1010">
      <c r="A1010" s="531"/>
      <c r="B1010" s="531"/>
      <c r="C1010" s="531"/>
      <c r="D1010" s="531"/>
      <c r="E1010" s="531"/>
      <c r="F1010" s="531"/>
      <c r="G1010" s="531"/>
      <c r="H1010" s="531"/>
      <c r="I1010" s="531"/>
      <c r="J1010" s="531"/>
      <c r="K1010" s="531"/>
      <c r="L1010" s="531"/>
      <c r="M1010" s="531"/>
      <c r="N1010" s="531"/>
      <c r="O1010" s="531"/>
      <c r="P1010" s="531"/>
      <c r="Q1010" s="531"/>
      <c r="R1010" s="531"/>
      <c r="S1010" s="531"/>
      <c r="T1010" s="531"/>
      <c r="U1010" s="547"/>
      <c r="V1010" s="547"/>
      <c r="W1010" s="547"/>
      <c r="X1010" s="547"/>
      <c r="Y1010" s="547"/>
      <c r="Z1010" s="547"/>
      <c r="AA1010" s="547"/>
      <c r="AB1010" s="547"/>
      <c r="AC1010" s="547"/>
      <c r="AD1010" s="433"/>
      <c r="AE1010" s="433"/>
      <c r="AF1010" s="433"/>
      <c r="AG1010" s="433"/>
      <c r="AH1010" s="433"/>
      <c r="AI1010" s="433"/>
      <c r="AJ1010" s="433"/>
      <c r="AK1010" s="433"/>
      <c r="AL1010" s="433"/>
      <c r="AM1010" s="433"/>
      <c r="AN1010" s="433"/>
      <c r="AO1010" s="433"/>
      <c r="AP1010" s="433"/>
      <c r="AQ1010" s="433"/>
      <c r="AR1010" s="433"/>
      <c r="AS1010" s="433"/>
      <c r="AT1010" s="433"/>
      <c r="AU1010" s="433"/>
      <c r="AV1010" s="433"/>
      <c r="AW1010" s="433"/>
      <c r="AX1010" s="433"/>
      <c r="AY1010" s="433"/>
      <c r="AZ1010" s="433"/>
      <c r="BA1010" s="433"/>
      <c r="BB1010" s="433"/>
    </row>
    <row collapsed="false" customFormat="false" customHeight="true" hidden="false" ht="12.6" outlineLevel="0" r="1011">
      <c r="A1011" s="531"/>
      <c r="B1011" s="531"/>
      <c r="C1011" s="531"/>
      <c r="D1011" s="531"/>
      <c r="E1011" s="531"/>
      <c r="F1011" s="531"/>
      <c r="G1011" s="531"/>
      <c r="H1011" s="531"/>
      <c r="I1011" s="531"/>
      <c r="J1011" s="531"/>
      <c r="K1011" s="531"/>
      <c r="L1011" s="531"/>
      <c r="M1011" s="531"/>
      <c r="N1011" s="531"/>
      <c r="O1011" s="531"/>
      <c r="P1011" s="531"/>
      <c r="Q1011" s="531"/>
      <c r="R1011" s="531"/>
      <c r="S1011" s="531"/>
      <c r="T1011" s="531"/>
      <c r="U1011" s="547"/>
      <c r="V1011" s="547"/>
      <c r="W1011" s="547"/>
      <c r="X1011" s="547"/>
      <c r="Y1011" s="547"/>
      <c r="Z1011" s="547"/>
      <c r="AA1011" s="547"/>
      <c r="AB1011" s="547"/>
      <c r="AC1011" s="547"/>
      <c r="AD1011" s="433"/>
      <c r="AE1011" s="433"/>
      <c r="AF1011" s="433"/>
      <c r="AG1011" s="433"/>
      <c r="AH1011" s="433"/>
      <c r="AI1011" s="433"/>
      <c r="AJ1011" s="433"/>
      <c r="AK1011" s="433"/>
      <c r="AL1011" s="433"/>
      <c r="AM1011" s="433"/>
      <c r="AN1011" s="433"/>
      <c r="AO1011" s="433"/>
      <c r="AP1011" s="433"/>
      <c r="AQ1011" s="433"/>
      <c r="AR1011" s="433"/>
      <c r="AS1011" s="433"/>
      <c r="AT1011" s="433"/>
      <c r="AU1011" s="433"/>
      <c r="AV1011" s="433"/>
      <c r="AW1011" s="433"/>
      <c r="AX1011" s="433"/>
      <c r="AY1011" s="433"/>
      <c r="AZ1011" s="433"/>
      <c r="BA1011" s="433"/>
      <c r="BB1011" s="433"/>
    </row>
    <row collapsed="false" customFormat="false" customHeight="true" hidden="false" ht="12.6" outlineLevel="0" r="1012">
      <c r="A1012" s="577" t="s">
        <v>917</v>
      </c>
      <c r="B1012" s="430"/>
      <c r="C1012" s="430"/>
      <c r="D1012" s="430"/>
      <c r="E1012" s="430"/>
      <c r="F1012" s="430"/>
      <c r="G1012" s="430"/>
      <c r="H1012" s="430"/>
      <c r="I1012" s="430"/>
      <c r="J1012" s="430"/>
      <c r="K1012" s="430"/>
      <c r="L1012" s="430"/>
      <c r="M1012" s="430"/>
      <c r="N1012" s="430"/>
      <c r="O1012" s="430"/>
      <c r="P1012" s="430"/>
      <c r="Q1012" s="430"/>
      <c r="R1012" s="430"/>
      <c r="S1012" s="430"/>
      <c r="T1012" s="431"/>
      <c r="U1012" s="635"/>
      <c r="V1012" s="635"/>
      <c r="W1012" s="635"/>
      <c r="X1012" s="635"/>
      <c r="Y1012" s="635"/>
      <c r="Z1012" s="635"/>
      <c r="AA1012" s="635"/>
      <c r="AB1012" s="635"/>
      <c r="AC1012" s="635"/>
      <c r="AD1012" s="521"/>
      <c r="AE1012" s="521"/>
      <c r="AF1012" s="521"/>
      <c r="AG1012" s="521"/>
      <c r="AH1012" s="521"/>
      <c r="AI1012" s="521"/>
      <c r="AJ1012" s="521"/>
      <c r="AK1012" s="521"/>
      <c r="AL1012" s="521"/>
      <c r="AM1012" s="521"/>
      <c r="AN1012" s="521"/>
      <c r="AO1012" s="521"/>
      <c r="AP1012" s="521"/>
      <c r="AQ1012" s="521"/>
      <c r="AR1012" s="622"/>
      <c r="AS1012" s="622"/>
      <c r="AT1012" s="622"/>
      <c r="AU1012" s="622"/>
      <c r="AV1012" s="622"/>
      <c r="AW1012" s="622"/>
      <c r="AX1012" s="622"/>
      <c r="AY1012" s="622"/>
      <c r="AZ1012" s="622"/>
      <c r="BA1012" s="622"/>
      <c r="BB1012" s="622"/>
    </row>
    <row collapsed="false" customFormat="false" customHeight="true" hidden="false" ht="12.6" outlineLevel="0" r="1013">
      <c r="A1013" s="531"/>
      <c r="B1013" s="531"/>
      <c r="C1013" s="531"/>
      <c r="D1013" s="531"/>
      <c r="E1013" s="531"/>
      <c r="F1013" s="531"/>
      <c r="G1013" s="531"/>
      <c r="H1013" s="531"/>
      <c r="I1013" s="531"/>
      <c r="J1013" s="531"/>
      <c r="K1013" s="531"/>
      <c r="L1013" s="531"/>
      <c r="M1013" s="531"/>
      <c r="N1013" s="531"/>
      <c r="O1013" s="531"/>
      <c r="P1013" s="531"/>
      <c r="Q1013" s="531"/>
      <c r="R1013" s="531"/>
      <c r="S1013" s="531"/>
      <c r="T1013" s="531"/>
      <c r="U1013" s="547"/>
      <c r="V1013" s="547"/>
      <c r="W1013" s="547"/>
      <c r="X1013" s="547"/>
      <c r="Y1013" s="547"/>
      <c r="Z1013" s="547"/>
      <c r="AA1013" s="547"/>
      <c r="AB1013" s="547"/>
      <c r="AC1013" s="547"/>
      <c r="AD1013" s="433"/>
      <c r="AE1013" s="433"/>
      <c r="AF1013" s="433"/>
      <c r="AG1013" s="433"/>
      <c r="AH1013" s="433"/>
      <c r="AI1013" s="433"/>
      <c r="AJ1013" s="433"/>
      <c r="AK1013" s="433"/>
      <c r="AL1013" s="433"/>
      <c r="AM1013" s="433"/>
      <c r="AN1013" s="433"/>
      <c r="AO1013" s="433"/>
      <c r="AP1013" s="433"/>
      <c r="AQ1013" s="433"/>
      <c r="AR1013" s="433"/>
      <c r="AS1013" s="433"/>
      <c r="AT1013" s="433"/>
      <c r="AU1013" s="433"/>
      <c r="AV1013" s="433"/>
      <c r="AW1013" s="433"/>
      <c r="AX1013" s="433"/>
      <c r="AY1013" s="433"/>
      <c r="AZ1013" s="433"/>
      <c r="BA1013" s="433"/>
      <c r="BB1013" s="433"/>
    </row>
    <row collapsed="false" customFormat="false" customHeight="true" hidden="false" ht="12.6" outlineLevel="0" r="1014">
      <c r="A1014" s="531"/>
      <c r="B1014" s="531"/>
      <c r="C1014" s="531"/>
      <c r="D1014" s="531"/>
      <c r="E1014" s="531"/>
      <c r="F1014" s="531"/>
      <c r="G1014" s="531"/>
      <c r="H1014" s="531"/>
      <c r="I1014" s="531"/>
      <c r="J1014" s="531"/>
      <c r="K1014" s="531"/>
      <c r="L1014" s="531"/>
      <c r="M1014" s="531"/>
      <c r="N1014" s="531"/>
      <c r="O1014" s="531"/>
      <c r="P1014" s="531"/>
      <c r="Q1014" s="531"/>
      <c r="R1014" s="531"/>
      <c r="S1014" s="531"/>
      <c r="T1014" s="531"/>
      <c r="U1014" s="546"/>
      <c r="V1014" s="546"/>
      <c r="W1014" s="546"/>
      <c r="X1014" s="546"/>
      <c r="Y1014" s="546"/>
      <c r="Z1014" s="546"/>
      <c r="AA1014" s="546"/>
      <c r="AB1014" s="546"/>
      <c r="AC1014" s="546"/>
      <c r="AD1014" s="433"/>
      <c r="AE1014" s="433"/>
      <c r="AF1014" s="433"/>
      <c r="AG1014" s="433"/>
      <c r="AH1014" s="433"/>
      <c r="AI1014" s="433"/>
      <c r="AJ1014" s="433"/>
      <c r="AK1014" s="433"/>
      <c r="AL1014" s="433"/>
      <c r="AM1014" s="433"/>
      <c r="AN1014" s="433"/>
      <c r="AO1014" s="433"/>
      <c r="AP1014" s="433"/>
      <c r="AQ1014" s="433"/>
      <c r="AR1014" s="539"/>
      <c r="AS1014" s="539"/>
      <c r="AT1014" s="539"/>
      <c r="AU1014" s="539"/>
      <c r="AV1014" s="539"/>
      <c r="AW1014" s="539"/>
      <c r="AX1014" s="539"/>
      <c r="AY1014" s="539"/>
      <c r="AZ1014" s="539"/>
      <c r="BA1014" s="539"/>
      <c r="BB1014" s="539"/>
    </row>
    <row collapsed="false" customFormat="false" customHeight="true" hidden="false" ht="12.6" outlineLevel="0" r="1015">
      <c r="A1015" s="531"/>
      <c r="B1015" s="531"/>
      <c r="C1015" s="531"/>
      <c r="D1015" s="531"/>
      <c r="E1015" s="531"/>
      <c r="F1015" s="531"/>
      <c r="G1015" s="531"/>
      <c r="H1015" s="531"/>
      <c r="I1015" s="531"/>
      <c r="J1015" s="531"/>
      <c r="K1015" s="531"/>
      <c r="L1015" s="531"/>
      <c r="M1015" s="531"/>
      <c r="N1015" s="531"/>
      <c r="O1015" s="531"/>
      <c r="P1015" s="531"/>
      <c r="Q1015" s="531"/>
      <c r="R1015" s="531"/>
      <c r="S1015" s="531"/>
      <c r="T1015" s="531"/>
      <c r="U1015" s="546"/>
      <c r="V1015" s="546"/>
      <c r="W1015" s="546"/>
      <c r="X1015" s="546"/>
      <c r="Y1015" s="546"/>
      <c r="Z1015" s="546"/>
      <c r="AA1015" s="546"/>
      <c r="AB1015" s="546"/>
      <c r="AC1015" s="546"/>
      <c r="AD1015" s="433"/>
      <c r="AE1015" s="433"/>
      <c r="AF1015" s="433"/>
      <c r="AG1015" s="433"/>
      <c r="AH1015" s="433"/>
      <c r="AI1015" s="433"/>
      <c r="AJ1015" s="433"/>
      <c r="AK1015" s="433"/>
      <c r="AL1015" s="433"/>
      <c r="AM1015" s="433"/>
      <c r="AN1015" s="433"/>
      <c r="AO1015" s="433"/>
      <c r="AP1015" s="433"/>
      <c r="AQ1015" s="433"/>
      <c r="AR1015" s="539"/>
      <c r="AS1015" s="539"/>
      <c r="AT1015" s="539"/>
      <c r="AU1015" s="539"/>
      <c r="AV1015" s="539"/>
      <c r="AW1015" s="539"/>
      <c r="AX1015" s="539"/>
      <c r="AY1015" s="539"/>
      <c r="AZ1015" s="539"/>
      <c r="BA1015" s="539"/>
      <c r="BB1015" s="539"/>
    </row>
    <row collapsed="false" customFormat="false" customHeight="true" hidden="false" ht="12.6" outlineLevel="0" r="1016">
      <c r="A1016" s="89" t="s">
        <v>924</v>
      </c>
    </row>
    <row collapsed="false" customFormat="false" customHeight="true" hidden="false" ht="12.6" outlineLevel="0" r="1017">
      <c r="A1017" s="493"/>
      <c r="B1017" s="493"/>
      <c r="C1017" s="493"/>
      <c r="D1017" s="493"/>
      <c r="E1017" s="493"/>
      <c r="F1017" s="493"/>
      <c r="G1017" s="493"/>
      <c r="H1017" s="493"/>
      <c r="I1017" s="493"/>
      <c r="J1017" s="493"/>
      <c r="K1017" s="493"/>
      <c r="L1017" s="493"/>
      <c r="M1017" s="493"/>
      <c r="N1017" s="493"/>
      <c r="O1017" s="493"/>
      <c r="P1017" s="493"/>
      <c r="Q1017" s="493"/>
      <c r="R1017" s="493"/>
      <c r="S1017" s="493"/>
      <c r="T1017" s="493"/>
      <c r="U1017" s="493"/>
      <c r="V1017" s="493"/>
      <c r="W1017" s="493"/>
      <c r="X1017" s="493"/>
      <c r="Y1017" s="493"/>
      <c r="Z1017" s="493"/>
      <c r="AA1017" s="493"/>
      <c r="AB1017" s="493"/>
      <c r="AC1017" s="493"/>
      <c r="AD1017" s="493"/>
      <c r="AE1017" s="493"/>
      <c r="AF1017" s="493"/>
      <c r="AG1017" s="493"/>
      <c r="AH1017" s="493"/>
      <c r="AI1017" s="493"/>
      <c r="AJ1017" s="493"/>
      <c r="AK1017" s="493"/>
      <c r="AL1017" s="493"/>
      <c r="AM1017" s="493"/>
      <c r="AN1017" s="493"/>
      <c r="AO1017" s="493"/>
      <c r="AP1017" s="493"/>
      <c r="AQ1017" s="493"/>
      <c r="AR1017" s="493"/>
      <c r="AS1017" s="493"/>
      <c r="AT1017" s="493"/>
      <c r="AU1017" s="493"/>
      <c r="AV1017" s="493"/>
      <c r="AW1017" s="493"/>
      <c r="AX1017" s="493"/>
      <c r="AY1017" s="493"/>
      <c r="AZ1017" s="493"/>
      <c r="BA1017" s="493"/>
      <c r="BB1017" s="493"/>
    </row>
    <row collapsed="false" customFormat="false" customHeight="true" hidden="false" ht="12.6" outlineLevel="0" r="1018">
      <c r="A1018" s="493"/>
      <c r="B1018" s="493"/>
      <c r="C1018" s="493"/>
      <c r="D1018" s="493"/>
      <c r="E1018" s="493"/>
      <c r="F1018" s="493"/>
      <c r="G1018" s="493"/>
      <c r="H1018" s="493"/>
      <c r="I1018" s="493"/>
      <c r="J1018" s="493"/>
      <c r="K1018" s="493"/>
      <c r="L1018" s="493"/>
      <c r="M1018" s="493"/>
      <c r="N1018" s="493"/>
      <c r="O1018" s="493"/>
      <c r="P1018" s="493"/>
      <c r="Q1018" s="493"/>
      <c r="R1018" s="493"/>
      <c r="S1018" s="493"/>
      <c r="T1018" s="493"/>
      <c r="U1018" s="493"/>
      <c r="V1018" s="493"/>
      <c r="W1018" s="493"/>
      <c r="X1018" s="493"/>
      <c r="Y1018" s="493"/>
      <c r="Z1018" s="493"/>
      <c r="AA1018" s="493"/>
      <c r="AB1018" s="493"/>
      <c r="AC1018" s="493"/>
      <c r="AD1018" s="493"/>
      <c r="AE1018" s="493"/>
      <c r="AF1018" s="493"/>
      <c r="AG1018" s="493"/>
      <c r="AH1018" s="493"/>
      <c r="AI1018" s="493"/>
      <c r="AJ1018" s="493"/>
      <c r="AK1018" s="493"/>
      <c r="AL1018" s="493"/>
      <c r="AM1018" s="493"/>
      <c r="AN1018" s="493"/>
      <c r="AO1018" s="493"/>
      <c r="AP1018" s="493"/>
      <c r="AQ1018" s="493"/>
      <c r="AR1018" s="493"/>
      <c r="AS1018" s="493"/>
      <c r="AT1018" s="493"/>
      <c r="AU1018" s="493"/>
      <c r="AV1018" s="493"/>
      <c r="AW1018" s="493"/>
      <c r="AX1018" s="493"/>
      <c r="AY1018" s="493"/>
      <c r="AZ1018" s="493"/>
      <c r="BA1018" s="493"/>
      <c r="BB1018" s="493"/>
    </row>
    <row collapsed="false" customFormat="false" customHeight="true" hidden="false" ht="12.6" outlineLevel="0" r="1019">
      <c r="A1019" s="493"/>
      <c r="B1019" s="493"/>
      <c r="C1019" s="493"/>
      <c r="D1019" s="493"/>
      <c r="E1019" s="493"/>
      <c r="F1019" s="493"/>
      <c r="G1019" s="493"/>
      <c r="H1019" s="493"/>
      <c r="I1019" s="493"/>
      <c r="J1019" s="493"/>
      <c r="K1019" s="493"/>
      <c r="L1019" s="493"/>
      <c r="M1019" s="493"/>
      <c r="N1019" s="493"/>
      <c r="O1019" s="493"/>
      <c r="P1019" s="493"/>
      <c r="Q1019" s="493"/>
      <c r="R1019" s="493"/>
      <c r="S1019" s="493"/>
      <c r="T1019" s="493"/>
      <c r="U1019" s="493"/>
      <c r="V1019" s="493"/>
      <c r="W1019" s="493"/>
      <c r="X1019" s="493"/>
      <c r="Y1019" s="493"/>
      <c r="Z1019" s="493"/>
      <c r="AA1019" s="493"/>
      <c r="AB1019" s="493"/>
      <c r="AC1019" s="493"/>
      <c r="AD1019" s="493"/>
      <c r="AE1019" s="493"/>
      <c r="AF1019" s="493"/>
      <c r="AG1019" s="493"/>
      <c r="AH1019" s="493"/>
      <c r="AI1019" s="493"/>
      <c r="AJ1019" s="493"/>
      <c r="AK1019" s="493"/>
      <c r="AL1019" s="493"/>
      <c r="AM1019" s="493"/>
      <c r="AN1019" s="493"/>
      <c r="AO1019" s="493"/>
      <c r="AP1019" s="493"/>
      <c r="AQ1019" s="493"/>
      <c r="AR1019" s="493"/>
      <c r="AS1019" s="493"/>
      <c r="AT1019" s="493"/>
      <c r="AU1019" s="493"/>
      <c r="AV1019" s="493"/>
      <c r="AW1019" s="493"/>
      <c r="AX1019" s="493"/>
      <c r="AY1019" s="493"/>
      <c r="AZ1019" s="493"/>
      <c r="BA1019" s="493"/>
      <c r="BB1019" s="493"/>
    </row>
    <row collapsed="false" customFormat="false" customHeight="true" hidden="false" ht="12.6" outlineLevel="0" r="1020">
      <c r="A1020" s="493"/>
      <c r="B1020" s="493"/>
      <c r="C1020" s="493"/>
      <c r="D1020" s="493"/>
      <c r="E1020" s="493"/>
      <c r="F1020" s="493"/>
      <c r="G1020" s="493"/>
      <c r="H1020" s="493"/>
      <c r="I1020" s="493"/>
      <c r="J1020" s="493"/>
      <c r="K1020" s="493"/>
      <c r="L1020" s="493"/>
      <c r="M1020" s="493"/>
      <c r="N1020" s="493"/>
      <c r="O1020" s="493"/>
      <c r="P1020" s="493"/>
      <c r="Q1020" s="493"/>
      <c r="R1020" s="493"/>
      <c r="S1020" s="493"/>
      <c r="T1020" s="493"/>
      <c r="U1020" s="493"/>
      <c r="V1020" s="493"/>
      <c r="W1020" s="493"/>
      <c r="X1020" s="493"/>
      <c r="Y1020" s="493"/>
      <c r="Z1020" s="493"/>
      <c r="AA1020" s="493"/>
      <c r="AB1020" s="493"/>
      <c r="AC1020" s="493"/>
      <c r="AD1020" s="493"/>
      <c r="AE1020" s="493"/>
      <c r="AF1020" s="493"/>
      <c r="AG1020" s="493"/>
      <c r="AH1020" s="493"/>
      <c r="AI1020" s="493"/>
      <c r="AJ1020" s="493"/>
      <c r="AK1020" s="493"/>
      <c r="AL1020" s="493"/>
      <c r="AM1020" s="493"/>
      <c r="AN1020" s="493"/>
      <c r="AO1020" s="493"/>
      <c r="AP1020" s="493"/>
      <c r="AQ1020" s="493"/>
      <c r="AR1020" s="493"/>
      <c r="AS1020" s="493"/>
      <c r="AT1020" s="493"/>
      <c r="AU1020" s="493"/>
      <c r="AV1020" s="493"/>
      <c r="AW1020" s="493"/>
      <c r="AX1020" s="493"/>
      <c r="AY1020" s="493"/>
      <c r="AZ1020" s="493"/>
      <c r="BA1020" s="493"/>
      <c r="BB1020" s="493"/>
    </row>
    <row collapsed="false" customFormat="false" customHeight="true" hidden="false" ht="12.6" outlineLevel="0" r="1021">
      <c r="A1021" s="425" t="s">
        <v>925</v>
      </c>
    </row>
    <row collapsed="false" customFormat="false" customHeight="true" hidden="false" ht="12.6" outlineLevel="0" r="1022">
      <c r="A1022" s="454"/>
      <c r="B1022" s="455"/>
      <c r="C1022" s="455"/>
      <c r="D1022" s="455"/>
      <c r="E1022" s="455"/>
      <c r="F1022" s="455"/>
      <c r="G1022" s="455"/>
      <c r="H1022" s="455"/>
      <c r="I1022" s="455"/>
      <c r="J1022" s="455"/>
      <c r="K1022" s="455"/>
      <c r="L1022" s="455"/>
      <c r="M1022" s="455"/>
      <c r="N1022" s="455"/>
      <c r="O1022" s="455"/>
      <c r="P1022" s="455"/>
      <c r="Q1022" s="455"/>
      <c r="R1022" s="455"/>
      <c r="S1022" s="455"/>
      <c r="T1022" s="455"/>
      <c r="U1022" s="455"/>
      <c r="V1022" s="455"/>
      <c r="W1022" s="455"/>
      <c r="X1022" s="455"/>
      <c r="Y1022" s="455"/>
      <c r="Z1022" s="455"/>
      <c r="AA1022" s="455"/>
      <c r="AB1022" s="455"/>
      <c r="AC1022" s="495"/>
      <c r="AD1022" s="456" t="s">
        <v>926</v>
      </c>
      <c r="AE1022" s="456"/>
      <c r="AF1022" s="456"/>
      <c r="AG1022" s="456"/>
      <c r="AH1022" s="456"/>
      <c r="AI1022" s="456"/>
      <c r="AJ1022" s="456"/>
      <c r="AK1022" s="456"/>
      <c r="AL1022" s="456"/>
      <c r="AM1022" s="456"/>
      <c r="AN1022" s="456"/>
      <c r="AO1022" s="456"/>
      <c r="AP1022" s="456"/>
      <c r="AQ1022" s="456"/>
      <c r="AR1022" s="456"/>
      <c r="AS1022" s="456"/>
      <c r="AT1022" s="456"/>
      <c r="AU1022" s="456"/>
      <c r="AV1022" s="456"/>
      <c r="AW1022" s="456"/>
      <c r="AX1022" s="456"/>
      <c r="AY1022" s="456"/>
      <c r="AZ1022" s="456"/>
      <c r="BA1022" s="456"/>
      <c r="BB1022" s="456"/>
    </row>
    <row collapsed="false" customFormat="false" customHeight="true" hidden="false" ht="12.6" outlineLevel="0" r="1023">
      <c r="A1023" s="458"/>
      <c r="B1023" s="414"/>
      <c r="C1023" s="414"/>
      <c r="D1023" s="414"/>
      <c r="E1023" s="414"/>
      <c r="F1023" s="414"/>
      <c r="G1023" s="414"/>
      <c r="H1023" s="414"/>
      <c r="I1023" s="414"/>
      <c r="J1023" s="414"/>
      <c r="K1023" s="414"/>
      <c r="L1023" s="414"/>
      <c r="M1023" s="414"/>
      <c r="N1023" s="414"/>
      <c r="O1023" s="414"/>
      <c r="P1023" s="414"/>
      <c r="Q1023" s="414"/>
      <c r="R1023" s="414"/>
      <c r="S1023" s="414"/>
      <c r="T1023" s="414"/>
      <c r="U1023" s="414"/>
      <c r="V1023" s="414"/>
      <c r="W1023" s="414"/>
      <c r="X1023" s="414"/>
      <c r="Y1023" s="414"/>
      <c r="Z1023" s="414"/>
      <c r="AA1023" s="414"/>
      <c r="AB1023" s="414"/>
      <c r="AC1023" s="496"/>
      <c r="AD1023" s="427"/>
      <c r="AE1023" s="427"/>
      <c r="AF1023" s="427"/>
      <c r="AG1023" s="427"/>
      <c r="AH1023" s="427"/>
      <c r="AI1023" s="427"/>
      <c r="AJ1023" s="427"/>
      <c r="AK1023" s="427"/>
      <c r="AL1023" s="427"/>
      <c r="AM1023" s="427"/>
      <c r="AN1023" s="427" t="s">
        <v>741</v>
      </c>
      <c r="AO1023" s="427"/>
      <c r="AP1023" s="427"/>
      <c r="AQ1023" s="427"/>
      <c r="AR1023" s="427"/>
      <c r="AS1023" s="427"/>
      <c r="AT1023" s="427"/>
      <c r="AU1023" s="427"/>
      <c r="AV1023" s="427"/>
      <c r="AW1023" s="427"/>
      <c r="AX1023" s="427"/>
      <c r="AY1023" s="427"/>
      <c r="AZ1023" s="427"/>
      <c r="BA1023" s="427"/>
      <c r="BB1023" s="427"/>
    </row>
    <row collapsed="false" customFormat="false" customHeight="true" hidden="false" ht="12.6" outlineLevel="0" r="1024">
      <c r="A1024" s="458" t="s">
        <v>927</v>
      </c>
      <c r="B1024" s="414"/>
      <c r="C1024" s="414"/>
      <c r="D1024" s="414"/>
      <c r="E1024" s="414"/>
      <c r="F1024" s="414"/>
      <c r="G1024" s="414"/>
      <c r="H1024" s="414"/>
      <c r="I1024" s="414"/>
      <c r="J1024" s="414"/>
      <c r="K1024" s="414"/>
      <c r="L1024" s="414"/>
      <c r="M1024" s="414"/>
      <c r="N1024" s="414"/>
      <c r="O1024" s="414"/>
      <c r="P1024" s="414"/>
      <c r="Q1024" s="414"/>
      <c r="R1024" s="414"/>
      <c r="S1024" s="414"/>
      <c r="T1024" s="414"/>
      <c r="U1024" s="414"/>
      <c r="V1024" s="414"/>
      <c r="W1024" s="414"/>
      <c r="X1024" s="414"/>
      <c r="Y1024" s="414"/>
      <c r="Z1024" s="414"/>
      <c r="AA1024" s="414"/>
      <c r="AB1024" s="414"/>
      <c r="AC1024" s="496"/>
      <c r="AD1024" s="459" t="s">
        <v>857</v>
      </c>
      <c r="AE1024" s="459"/>
      <c r="AF1024" s="459"/>
      <c r="AG1024" s="459"/>
      <c r="AH1024" s="459"/>
      <c r="AI1024" s="459"/>
      <c r="AJ1024" s="459"/>
      <c r="AK1024" s="459"/>
      <c r="AL1024" s="459"/>
      <c r="AM1024" s="459"/>
      <c r="AN1024" s="459" t="s">
        <v>670</v>
      </c>
      <c r="AO1024" s="459"/>
      <c r="AP1024" s="459"/>
      <c r="AQ1024" s="459"/>
      <c r="AR1024" s="459"/>
      <c r="AS1024" s="459"/>
      <c r="AT1024" s="459"/>
      <c r="AU1024" s="459"/>
      <c r="AV1024" s="459"/>
      <c r="AW1024" s="459"/>
      <c r="AX1024" s="459"/>
      <c r="AY1024" s="459"/>
      <c r="AZ1024" s="459"/>
      <c r="BA1024" s="459"/>
      <c r="BB1024" s="459"/>
    </row>
    <row collapsed="false" customFormat="false" customHeight="true" hidden="false" ht="12.6" outlineLevel="0" r="1025">
      <c r="A1025" s="458"/>
      <c r="B1025" s="414"/>
      <c r="C1025" s="414"/>
      <c r="D1025" s="414"/>
      <c r="E1025" s="414"/>
      <c r="F1025" s="414"/>
      <c r="G1025" s="414"/>
      <c r="H1025" s="414"/>
      <c r="I1025" s="414"/>
      <c r="J1025" s="414"/>
      <c r="K1025" s="414"/>
      <c r="L1025" s="414"/>
      <c r="M1025" s="414"/>
      <c r="N1025" s="414"/>
      <c r="O1025" s="414"/>
      <c r="P1025" s="414"/>
      <c r="Q1025" s="414"/>
      <c r="R1025" s="414"/>
      <c r="S1025" s="414"/>
      <c r="T1025" s="414"/>
      <c r="U1025" s="414"/>
      <c r="V1025" s="414"/>
      <c r="W1025" s="414"/>
      <c r="X1025" s="414"/>
      <c r="Y1025" s="414"/>
      <c r="Z1025" s="414"/>
      <c r="AA1025" s="414"/>
      <c r="AB1025" s="414"/>
      <c r="AC1025" s="496"/>
      <c r="AD1025" s="459" t="s">
        <v>500</v>
      </c>
      <c r="AE1025" s="459"/>
      <c r="AF1025" s="459"/>
      <c r="AG1025" s="459"/>
      <c r="AH1025" s="459"/>
      <c r="AI1025" s="459"/>
      <c r="AJ1025" s="459"/>
      <c r="AK1025" s="459"/>
      <c r="AL1025" s="459"/>
      <c r="AM1025" s="459"/>
      <c r="AN1025" s="459" t="s">
        <v>437</v>
      </c>
      <c r="AO1025" s="459"/>
      <c r="AP1025" s="459"/>
      <c r="AQ1025" s="459"/>
      <c r="AR1025" s="459"/>
      <c r="AS1025" s="459"/>
      <c r="AT1025" s="459"/>
      <c r="AU1025" s="459"/>
      <c r="AV1025" s="459"/>
      <c r="AW1025" s="459"/>
      <c r="AX1025" s="459"/>
      <c r="AY1025" s="459"/>
      <c r="AZ1025" s="459"/>
      <c r="BA1025" s="459"/>
      <c r="BB1025" s="459"/>
    </row>
    <row collapsed="false" customFormat="false" customHeight="true" hidden="false" ht="12.6" outlineLevel="0" r="1026">
      <c r="A1026" s="428" t="s">
        <v>475</v>
      </c>
      <c r="B1026" s="428"/>
      <c r="C1026" s="428"/>
      <c r="D1026" s="428"/>
      <c r="E1026" s="428"/>
      <c r="F1026" s="428"/>
      <c r="G1026" s="428"/>
      <c r="H1026" s="428"/>
      <c r="I1026" s="428"/>
      <c r="J1026" s="428"/>
      <c r="K1026" s="428"/>
      <c r="L1026" s="428"/>
      <c r="M1026" s="428"/>
      <c r="N1026" s="428"/>
      <c r="O1026" s="428"/>
      <c r="P1026" s="428"/>
      <c r="Q1026" s="428"/>
      <c r="R1026" s="428"/>
      <c r="S1026" s="428"/>
      <c r="T1026" s="428"/>
      <c r="U1026" s="428"/>
      <c r="V1026" s="428"/>
      <c r="W1026" s="428"/>
      <c r="X1026" s="428"/>
      <c r="Y1026" s="428"/>
      <c r="Z1026" s="428"/>
      <c r="AA1026" s="428"/>
      <c r="AB1026" s="428"/>
      <c r="AC1026" s="428"/>
      <c r="AD1026" s="428" t="s">
        <v>476</v>
      </c>
      <c r="AE1026" s="428"/>
      <c r="AF1026" s="428"/>
      <c r="AG1026" s="428"/>
      <c r="AH1026" s="428"/>
      <c r="AI1026" s="428"/>
      <c r="AJ1026" s="428"/>
      <c r="AK1026" s="428"/>
      <c r="AL1026" s="428"/>
      <c r="AM1026" s="428"/>
      <c r="AN1026" s="428" t="s">
        <v>477</v>
      </c>
      <c r="AO1026" s="428"/>
      <c r="AP1026" s="428"/>
      <c r="AQ1026" s="428"/>
      <c r="AR1026" s="428"/>
      <c r="AS1026" s="428"/>
      <c r="AT1026" s="428"/>
      <c r="AU1026" s="428"/>
      <c r="AV1026" s="428"/>
      <c r="AW1026" s="428"/>
      <c r="AX1026" s="428"/>
      <c r="AY1026" s="428"/>
      <c r="AZ1026" s="428"/>
      <c r="BA1026" s="428"/>
      <c r="BB1026" s="428"/>
    </row>
    <row collapsed="false" customFormat="false" customHeight="true" hidden="false" ht="12.6" outlineLevel="0" r="1027">
      <c r="A1027" s="438" t="s">
        <v>928</v>
      </c>
      <c r="B1027" s="439"/>
      <c r="C1027" s="439"/>
      <c r="D1027" s="439"/>
      <c r="E1027" s="439"/>
      <c r="F1027" s="439"/>
      <c r="G1027" s="439"/>
      <c r="H1027" s="439"/>
      <c r="I1027" s="439"/>
      <c r="J1027" s="439"/>
      <c r="K1027" s="439"/>
      <c r="L1027" s="439"/>
      <c r="M1027" s="439"/>
      <c r="N1027" s="439"/>
      <c r="O1027" s="439"/>
      <c r="P1027" s="439"/>
      <c r="Q1027" s="439"/>
      <c r="R1027" s="439"/>
      <c r="S1027" s="439"/>
      <c r="T1027" s="439"/>
      <c r="U1027" s="439"/>
      <c r="V1027" s="439"/>
      <c r="W1027" s="439"/>
      <c r="X1027" s="439"/>
      <c r="Y1027" s="439"/>
      <c r="Z1027" s="439"/>
      <c r="AA1027" s="439"/>
      <c r="AB1027" s="439"/>
      <c r="AC1027" s="440"/>
      <c r="AD1027" s="539"/>
      <c r="AE1027" s="539"/>
      <c r="AF1027" s="539"/>
      <c r="AG1027" s="539"/>
      <c r="AH1027" s="539"/>
      <c r="AI1027" s="539"/>
      <c r="AJ1027" s="539"/>
      <c r="AK1027" s="539"/>
      <c r="AL1027" s="539"/>
      <c r="AM1027" s="539"/>
      <c r="AN1027" s="539"/>
      <c r="AO1027" s="539"/>
      <c r="AP1027" s="539"/>
      <c r="AQ1027" s="539"/>
      <c r="AR1027" s="539"/>
      <c r="AS1027" s="539"/>
      <c r="AT1027" s="539"/>
      <c r="AU1027" s="539"/>
      <c r="AV1027" s="539"/>
      <c r="AW1027" s="539"/>
      <c r="AX1027" s="539"/>
      <c r="AY1027" s="539"/>
      <c r="AZ1027" s="539"/>
      <c r="BA1027" s="539"/>
      <c r="BB1027" s="539"/>
    </row>
    <row collapsed="false" customFormat="false" customHeight="true" hidden="false" ht="12.6" outlineLevel="0" r="1028">
      <c r="A1028" s="429" t="s">
        <v>929</v>
      </c>
      <c r="B1028" s="430"/>
      <c r="C1028" s="430"/>
      <c r="D1028" s="430"/>
      <c r="E1028" s="430"/>
      <c r="F1028" s="430"/>
      <c r="G1028" s="430"/>
      <c r="H1028" s="430"/>
      <c r="I1028" s="430"/>
      <c r="J1028" s="430"/>
      <c r="K1028" s="430"/>
      <c r="L1028" s="430"/>
      <c r="M1028" s="430"/>
      <c r="N1028" s="430"/>
      <c r="O1028" s="430"/>
      <c r="P1028" s="430"/>
      <c r="Q1028" s="430"/>
      <c r="R1028" s="430"/>
      <c r="S1028" s="430"/>
      <c r="T1028" s="430"/>
      <c r="U1028" s="430"/>
      <c r="V1028" s="430"/>
      <c r="W1028" s="430"/>
      <c r="X1028" s="430"/>
      <c r="Y1028" s="430"/>
      <c r="Z1028" s="430"/>
      <c r="AA1028" s="430"/>
      <c r="AB1028" s="430"/>
      <c r="AC1028" s="431"/>
      <c r="AD1028" s="433"/>
      <c r="AE1028" s="433"/>
      <c r="AF1028" s="433"/>
      <c r="AG1028" s="433"/>
      <c r="AH1028" s="433"/>
      <c r="AI1028" s="433"/>
      <c r="AJ1028" s="433"/>
      <c r="AK1028" s="433"/>
      <c r="AL1028" s="433"/>
      <c r="AM1028" s="433"/>
      <c r="AN1028" s="433"/>
      <c r="AO1028" s="433"/>
      <c r="AP1028" s="433"/>
      <c r="AQ1028" s="433"/>
      <c r="AR1028" s="433"/>
      <c r="AS1028" s="433"/>
      <c r="AT1028" s="433"/>
      <c r="AU1028" s="433"/>
      <c r="AV1028" s="433"/>
      <c r="AW1028" s="433"/>
      <c r="AX1028" s="433"/>
      <c r="AY1028" s="433"/>
      <c r="AZ1028" s="433"/>
      <c r="BA1028" s="433"/>
      <c r="BB1028" s="433"/>
    </row>
    <row collapsed="false" customFormat="false" customHeight="true" hidden="false" ht="12.6" outlineLevel="0" r="1029">
      <c r="A1029" s="429" t="s">
        <v>930</v>
      </c>
      <c r="B1029" s="430"/>
      <c r="C1029" s="430"/>
      <c r="D1029" s="430"/>
      <c r="E1029" s="430"/>
      <c r="F1029" s="430"/>
      <c r="G1029" s="430"/>
      <c r="H1029" s="430"/>
      <c r="I1029" s="430"/>
      <c r="J1029" s="430"/>
      <c r="K1029" s="430"/>
      <c r="L1029" s="430"/>
      <c r="M1029" s="430"/>
      <c r="N1029" s="430"/>
      <c r="O1029" s="430"/>
      <c r="P1029" s="430"/>
      <c r="Q1029" s="430"/>
      <c r="R1029" s="430"/>
      <c r="S1029" s="430"/>
      <c r="T1029" s="430"/>
      <c r="U1029" s="430"/>
      <c r="V1029" s="430"/>
      <c r="W1029" s="430"/>
      <c r="X1029" s="430"/>
      <c r="Y1029" s="430"/>
      <c r="Z1029" s="430"/>
      <c r="AA1029" s="430"/>
      <c r="AB1029" s="430"/>
      <c r="AC1029" s="431"/>
      <c r="AD1029" s="433"/>
      <c r="AE1029" s="433"/>
      <c r="AF1029" s="433"/>
      <c r="AG1029" s="433"/>
      <c r="AH1029" s="433"/>
      <c r="AI1029" s="433"/>
      <c r="AJ1029" s="433"/>
      <c r="AK1029" s="433"/>
      <c r="AL1029" s="433"/>
      <c r="AM1029" s="433"/>
      <c r="AN1029" s="433"/>
      <c r="AO1029" s="433"/>
      <c r="AP1029" s="433"/>
      <c r="AQ1029" s="433"/>
      <c r="AR1029" s="433"/>
      <c r="AS1029" s="433"/>
      <c r="AT1029" s="433"/>
      <c r="AU1029" s="433"/>
      <c r="AV1029" s="433"/>
      <c r="AW1029" s="433"/>
      <c r="AX1029" s="433"/>
      <c r="AY1029" s="433"/>
      <c r="AZ1029" s="433"/>
      <c r="BA1029" s="433"/>
      <c r="BB1029" s="433"/>
    </row>
    <row collapsed="false" customFormat="false" customHeight="true" hidden="false" ht="12.6" outlineLevel="0" r="1030">
      <c r="A1030" s="429" t="s">
        <v>931</v>
      </c>
      <c r="B1030" s="430"/>
      <c r="C1030" s="430"/>
      <c r="D1030" s="430"/>
      <c r="E1030" s="430"/>
      <c r="F1030" s="430"/>
      <c r="G1030" s="430"/>
      <c r="H1030" s="430"/>
      <c r="I1030" s="430"/>
      <c r="J1030" s="430"/>
      <c r="K1030" s="430"/>
      <c r="L1030" s="430"/>
      <c r="M1030" s="430"/>
      <c r="N1030" s="430"/>
      <c r="O1030" s="430"/>
      <c r="P1030" s="430"/>
      <c r="Q1030" s="430"/>
      <c r="R1030" s="430"/>
      <c r="S1030" s="430"/>
      <c r="T1030" s="430"/>
      <c r="U1030" s="430"/>
      <c r="V1030" s="430"/>
      <c r="W1030" s="430"/>
      <c r="X1030" s="430"/>
      <c r="Y1030" s="430"/>
      <c r="Z1030" s="430"/>
      <c r="AA1030" s="430"/>
      <c r="AB1030" s="430"/>
      <c r="AC1030" s="431"/>
      <c r="AD1030" s="433"/>
      <c r="AE1030" s="433"/>
      <c r="AF1030" s="433"/>
      <c r="AG1030" s="433"/>
      <c r="AH1030" s="433"/>
      <c r="AI1030" s="433"/>
      <c r="AJ1030" s="433"/>
      <c r="AK1030" s="433"/>
      <c r="AL1030" s="433"/>
      <c r="AM1030" s="433"/>
      <c r="AN1030" s="433"/>
      <c r="AO1030" s="433"/>
      <c r="AP1030" s="433"/>
      <c r="AQ1030" s="433"/>
      <c r="AR1030" s="433"/>
      <c r="AS1030" s="433"/>
      <c r="AT1030" s="433"/>
      <c r="AU1030" s="433"/>
      <c r="AV1030" s="433"/>
      <c r="AW1030" s="433"/>
      <c r="AX1030" s="433"/>
      <c r="AY1030" s="433"/>
      <c r="AZ1030" s="433"/>
      <c r="BA1030" s="433"/>
      <c r="BB1030" s="433"/>
    </row>
    <row collapsed="false" customFormat="false" customHeight="true" hidden="false" ht="12.6" outlineLevel="0" r="1031">
      <c r="A1031" s="577" t="s">
        <v>462</v>
      </c>
      <c r="B1031" s="430"/>
      <c r="C1031" s="430"/>
      <c r="D1031" s="430"/>
      <c r="E1031" s="430"/>
      <c r="F1031" s="430"/>
      <c r="G1031" s="430"/>
      <c r="H1031" s="430"/>
      <c r="I1031" s="430"/>
      <c r="J1031" s="430"/>
      <c r="K1031" s="430"/>
      <c r="L1031" s="430"/>
      <c r="M1031" s="430"/>
      <c r="N1031" s="430"/>
      <c r="O1031" s="430"/>
      <c r="P1031" s="430"/>
      <c r="Q1031" s="430"/>
      <c r="R1031" s="430"/>
      <c r="S1031" s="430"/>
      <c r="T1031" s="430"/>
      <c r="U1031" s="430"/>
      <c r="V1031" s="430"/>
      <c r="W1031" s="430"/>
      <c r="X1031" s="430"/>
      <c r="Y1031" s="430"/>
      <c r="Z1031" s="430"/>
      <c r="AA1031" s="430"/>
      <c r="AB1031" s="430"/>
      <c r="AC1031" s="431"/>
      <c r="AD1031" s="433"/>
      <c r="AE1031" s="433"/>
      <c r="AF1031" s="433"/>
      <c r="AG1031" s="433"/>
      <c r="AH1031" s="433"/>
      <c r="AI1031" s="433"/>
      <c r="AJ1031" s="433"/>
      <c r="AK1031" s="433"/>
      <c r="AL1031" s="433"/>
      <c r="AM1031" s="433"/>
      <c r="AN1031" s="433"/>
      <c r="AO1031" s="433"/>
      <c r="AP1031" s="433"/>
      <c r="AQ1031" s="433"/>
      <c r="AR1031" s="433"/>
      <c r="AS1031" s="433"/>
      <c r="AT1031" s="433"/>
      <c r="AU1031" s="433"/>
      <c r="AV1031" s="433"/>
      <c r="AW1031" s="433"/>
      <c r="AX1031" s="433"/>
      <c r="AY1031" s="433"/>
      <c r="AZ1031" s="433"/>
      <c r="BA1031" s="433"/>
      <c r="BB1031" s="433"/>
    </row>
    <row collapsed="false" customFormat="false" customHeight="true" hidden="false" ht="12.6" outlineLevel="0" r="1032">
      <c r="A1032" s="425" t="s">
        <v>932</v>
      </c>
    </row>
    <row collapsed="false" customFormat="false" customHeight="true" hidden="false" ht="12.6" outlineLevel="0" r="1033">
      <c r="A1033" s="493"/>
      <c r="B1033" s="493"/>
      <c r="C1033" s="493"/>
      <c r="D1033" s="493"/>
      <c r="E1033" s="493"/>
      <c r="F1033" s="493"/>
      <c r="G1033" s="493"/>
      <c r="H1033" s="493"/>
      <c r="I1033" s="493"/>
      <c r="J1033" s="493"/>
      <c r="K1033" s="493"/>
      <c r="L1033" s="493"/>
      <c r="M1033" s="493"/>
      <c r="N1033" s="493"/>
      <c r="O1033" s="493"/>
      <c r="P1033" s="493"/>
      <c r="Q1033" s="493"/>
      <c r="R1033" s="493"/>
      <c r="S1033" s="493"/>
      <c r="T1033" s="493"/>
      <c r="U1033" s="493"/>
      <c r="V1033" s="493"/>
      <c r="W1033" s="493"/>
      <c r="X1033" s="493"/>
      <c r="Y1033" s="493"/>
      <c r="Z1033" s="493"/>
      <c r="AA1033" s="493"/>
      <c r="AB1033" s="493"/>
      <c r="AC1033" s="493"/>
      <c r="AD1033" s="493"/>
      <c r="AE1033" s="493"/>
      <c r="AF1033" s="493"/>
      <c r="AG1033" s="493"/>
      <c r="AH1033" s="493"/>
      <c r="AI1033" s="493"/>
      <c r="AJ1033" s="493"/>
      <c r="AK1033" s="493"/>
      <c r="AL1033" s="493"/>
      <c r="AM1033" s="493"/>
      <c r="AN1033" s="493"/>
      <c r="AO1033" s="493"/>
      <c r="AP1033" s="493"/>
      <c r="AQ1033" s="493"/>
      <c r="AR1033" s="493"/>
      <c r="AS1033" s="493"/>
      <c r="AT1033" s="493"/>
      <c r="AU1033" s="493"/>
      <c r="AV1033" s="493"/>
      <c r="AW1033" s="493"/>
      <c r="AX1033" s="493"/>
      <c r="AY1033" s="493"/>
      <c r="AZ1033" s="493"/>
      <c r="BA1033" s="493"/>
      <c r="BB1033" s="493"/>
    </row>
    <row collapsed="false" customFormat="false" customHeight="true" hidden="false" ht="12.6" outlineLevel="0" r="1034">
      <c r="A1034" s="493"/>
      <c r="B1034" s="493"/>
      <c r="C1034" s="493"/>
      <c r="D1034" s="493"/>
      <c r="E1034" s="493"/>
      <c r="F1034" s="493"/>
      <c r="G1034" s="493"/>
      <c r="H1034" s="493"/>
      <c r="I1034" s="493"/>
      <c r="J1034" s="493"/>
      <c r="K1034" s="493"/>
      <c r="L1034" s="493"/>
      <c r="M1034" s="493"/>
      <c r="N1034" s="493"/>
      <c r="O1034" s="493"/>
      <c r="P1034" s="493"/>
      <c r="Q1034" s="493"/>
      <c r="R1034" s="493"/>
      <c r="S1034" s="493"/>
      <c r="T1034" s="493"/>
      <c r="U1034" s="493"/>
      <c r="V1034" s="493"/>
      <c r="W1034" s="493"/>
      <c r="X1034" s="493"/>
      <c r="Y1034" s="493"/>
      <c r="Z1034" s="493"/>
      <c r="AA1034" s="493"/>
      <c r="AB1034" s="493"/>
      <c r="AC1034" s="493"/>
      <c r="AD1034" s="493"/>
      <c r="AE1034" s="493"/>
      <c r="AF1034" s="493"/>
      <c r="AG1034" s="493"/>
      <c r="AH1034" s="493"/>
      <c r="AI1034" s="493"/>
      <c r="AJ1034" s="493"/>
      <c r="AK1034" s="493"/>
      <c r="AL1034" s="493"/>
      <c r="AM1034" s="493"/>
      <c r="AN1034" s="493"/>
      <c r="AO1034" s="493"/>
      <c r="AP1034" s="493"/>
      <c r="AQ1034" s="493"/>
      <c r="AR1034" s="493"/>
      <c r="AS1034" s="493"/>
      <c r="AT1034" s="493"/>
      <c r="AU1034" s="493"/>
      <c r="AV1034" s="493"/>
      <c r="AW1034" s="493"/>
      <c r="AX1034" s="493"/>
      <c r="AY1034" s="493"/>
      <c r="AZ1034" s="493"/>
      <c r="BA1034" s="493"/>
      <c r="BB1034" s="493"/>
    </row>
    <row collapsed="false" customFormat="false" customHeight="true" hidden="false" ht="12.6" outlineLevel="0" r="1035">
      <c r="A1035" s="493"/>
      <c r="B1035" s="493"/>
      <c r="C1035" s="493"/>
      <c r="D1035" s="493"/>
      <c r="E1035" s="493"/>
      <c r="F1035" s="493"/>
      <c r="G1035" s="493"/>
      <c r="H1035" s="493"/>
      <c r="I1035" s="493"/>
      <c r="J1035" s="493"/>
      <c r="K1035" s="493"/>
      <c r="L1035" s="493"/>
      <c r="M1035" s="493"/>
      <c r="N1035" s="493"/>
      <c r="O1035" s="493"/>
      <c r="P1035" s="493"/>
      <c r="Q1035" s="493"/>
      <c r="R1035" s="493"/>
      <c r="S1035" s="493"/>
      <c r="T1035" s="493"/>
      <c r="U1035" s="493"/>
      <c r="V1035" s="493"/>
      <c r="W1035" s="493"/>
      <c r="X1035" s="493"/>
      <c r="Y1035" s="493"/>
      <c r="Z1035" s="493"/>
      <c r="AA1035" s="493"/>
      <c r="AB1035" s="493"/>
      <c r="AC1035" s="493"/>
      <c r="AD1035" s="493"/>
      <c r="AE1035" s="493"/>
      <c r="AF1035" s="493"/>
      <c r="AG1035" s="493"/>
      <c r="AH1035" s="493"/>
      <c r="AI1035" s="493"/>
      <c r="AJ1035" s="493"/>
      <c r="AK1035" s="493"/>
      <c r="AL1035" s="493"/>
      <c r="AM1035" s="493"/>
      <c r="AN1035" s="493"/>
      <c r="AO1035" s="493"/>
      <c r="AP1035" s="493"/>
      <c r="AQ1035" s="493"/>
      <c r="AR1035" s="493"/>
      <c r="AS1035" s="493"/>
      <c r="AT1035" s="493"/>
      <c r="AU1035" s="493"/>
      <c r="AV1035" s="493"/>
      <c r="AW1035" s="493"/>
      <c r="AX1035" s="493"/>
      <c r="AY1035" s="493"/>
      <c r="AZ1035" s="493"/>
      <c r="BA1035" s="493"/>
      <c r="BB1035" s="493"/>
    </row>
    <row collapsed="false" customFormat="false" customHeight="true" hidden="false" ht="12.6" outlineLevel="0" r="1036">
      <c r="A1036" s="493"/>
      <c r="B1036" s="493"/>
      <c r="C1036" s="493"/>
      <c r="D1036" s="493"/>
      <c r="E1036" s="493"/>
      <c r="F1036" s="493"/>
      <c r="G1036" s="493"/>
      <c r="H1036" s="493"/>
      <c r="I1036" s="493"/>
      <c r="J1036" s="493"/>
      <c r="K1036" s="493"/>
      <c r="L1036" s="493"/>
      <c r="M1036" s="493"/>
      <c r="N1036" s="493"/>
      <c r="O1036" s="493"/>
      <c r="P1036" s="493"/>
      <c r="Q1036" s="493"/>
      <c r="R1036" s="493"/>
      <c r="S1036" s="493"/>
      <c r="T1036" s="493"/>
      <c r="U1036" s="493"/>
      <c r="V1036" s="493"/>
      <c r="W1036" s="493"/>
      <c r="X1036" s="493"/>
      <c r="Y1036" s="493"/>
      <c r="Z1036" s="493"/>
      <c r="AA1036" s="493"/>
      <c r="AB1036" s="493"/>
      <c r="AC1036" s="493"/>
      <c r="AD1036" s="493"/>
      <c r="AE1036" s="493"/>
      <c r="AF1036" s="493"/>
      <c r="AG1036" s="493"/>
      <c r="AH1036" s="493"/>
      <c r="AI1036" s="493"/>
      <c r="AJ1036" s="493"/>
      <c r="AK1036" s="493"/>
      <c r="AL1036" s="493"/>
      <c r="AM1036" s="493"/>
      <c r="AN1036" s="493"/>
      <c r="AO1036" s="493"/>
      <c r="AP1036" s="493"/>
      <c r="AQ1036" s="493"/>
      <c r="AR1036" s="493"/>
      <c r="AS1036" s="493"/>
      <c r="AT1036" s="493"/>
      <c r="AU1036" s="493"/>
      <c r="AV1036" s="493"/>
      <c r="AW1036" s="493"/>
      <c r="AX1036" s="493"/>
      <c r="AY1036" s="493"/>
      <c r="AZ1036" s="493"/>
      <c r="BA1036" s="493"/>
      <c r="BB1036" s="493"/>
    </row>
    <row collapsed="false" customFormat="false" customHeight="true" hidden="false" ht="12.6" outlineLevel="0" r="1037">
      <c r="A1037" s="493"/>
      <c r="B1037" s="493"/>
      <c r="C1037" s="493"/>
      <c r="D1037" s="493"/>
      <c r="E1037" s="493"/>
      <c r="F1037" s="493"/>
      <c r="G1037" s="493"/>
      <c r="H1037" s="493"/>
      <c r="I1037" s="493"/>
      <c r="J1037" s="493"/>
      <c r="K1037" s="493"/>
      <c r="L1037" s="493"/>
      <c r="M1037" s="493"/>
      <c r="N1037" s="493"/>
      <c r="O1037" s="493"/>
      <c r="P1037" s="493"/>
      <c r="Q1037" s="493"/>
      <c r="R1037" s="493"/>
      <c r="S1037" s="493"/>
      <c r="T1037" s="493"/>
      <c r="U1037" s="493"/>
      <c r="V1037" s="493"/>
      <c r="W1037" s="493"/>
      <c r="X1037" s="493"/>
      <c r="Y1037" s="493"/>
      <c r="Z1037" s="493"/>
      <c r="AA1037" s="493"/>
      <c r="AB1037" s="493"/>
      <c r="AC1037" s="493"/>
      <c r="AD1037" s="493"/>
      <c r="AE1037" s="493"/>
      <c r="AF1037" s="493"/>
      <c r="AG1037" s="493"/>
      <c r="AH1037" s="493"/>
      <c r="AI1037" s="493"/>
      <c r="AJ1037" s="493"/>
      <c r="AK1037" s="493"/>
      <c r="AL1037" s="493"/>
      <c r="AM1037" s="493"/>
      <c r="AN1037" s="493"/>
      <c r="AO1037" s="493"/>
      <c r="AP1037" s="493"/>
      <c r="AQ1037" s="493"/>
      <c r="AR1037" s="493"/>
      <c r="AS1037" s="493"/>
      <c r="AT1037" s="493"/>
      <c r="AU1037" s="493"/>
      <c r="AV1037" s="493"/>
      <c r="AW1037" s="493"/>
      <c r="AX1037" s="493"/>
      <c r="AY1037" s="493"/>
      <c r="AZ1037" s="493"/>
      <c r="BA1037" s="493"/>
      <c r="BB1037" s="493"/>
    </row>
    <row collapsed="false" customFormat="false" customHeight="true" hidden="false" ht="12.6" outlineLevel="0" r="1038">
      <c r="A1038" s="408" t="s">
        <v>50</v>
      </c>
    </row>
    <row collapsed="false" customFormat="false" customHeight="true" hidden="false" ht="12.6" outlineLevel="0" r="1039">
      <c r="A1039" s="408" t="s">
        <v>420</v>
      </c>
      <c r="B1039" s="409"/>
      <c r="C1039" s="410" t="str">
        <f aca="false">$C$2</f>
        <v>Agro-eko Lovinobaňa, s.r.o.</v>
      </c>
      <c r="D1039" s="410"/>
      <c r="E1039" s="410"/>
      <c r="F1039" s="410"/>
      <c r="G1039" s="410"/>
      <c r="H1039" s="410"/>
      <c r="I1039" s="410"/>
      <c r="J1039" s="410"/>
      <c r="K1039" s="410"/>
      <c r="L1039" s="410"/>
      <c r="M1039" s="410"/>
      <c r="N1039" s="410"/>
      <c r="O1039" s="410"/>
      <c r="P1039" s="410"/>
      <c r="Q1039" s="410"/>
      <c r="R1039" s="410"/>
      <c r="S1039" s="410"/>
      <c r="T1039" s="410"/>
      <c r="U1039" s="410"/>
      <c r="V1039" s="410"/>
      <c r="W1039" s="410"/>
      <c r="X1039" s="410"/>
      <c r="Y1039" s="410"/>
      <c r="Z1039" s="410"/>
      <c r="AB1039" s="89" t="s">
        <v>28</v>
      </c>
      <c r="AD1039" s="411" t="n">
        <f aca="false">$AD$2</f>
        <v>43979971</v>
      </c>
      <c r="AE1039" s="411"/>
      <c r="AF1039" s="411"/>
      <c r="AG1039" s="411"/>
      <c r="AH1039" s="411"/>
      <c r="AI1039" s="411"/>
      <c r="AJ1039" s="411"/>
      <c r="AK1039" s="411"/>
      <c r="AL1039" s="89" t="s">
        <v>29</v>
      </c>
      <c r="AN1039" s="412" t="str">
        <f aca="false">$AN$979</f>
        <v>2022534844</v>
      </c>
      <c r="AO1039" s="412"/>
      <c r="AP1039" s="412"/>
      <c r="AQ1039" s="412"/>
      <c r="AR1039" s="412"/>
      <c r="AS1039" s="412"/>
      <c r="AT1039" s="412"/>
      <c r="AU1039" s="412"/>
      <c r="AV1039" s="412"/>
      <c r="AW1039" s="412"/>
      <c r="AX1039" s="412"/>
      <c r="AY1039" s="412"/>
      <c r="AZ1039" s="412"/>
      <c r="BA1039" s="412"/>
      <c r="BB1039" s="412"/>
    </row>
    <row collapsed="false" customFormat="false" customHeight="true" hidden="false" ht="12.6" outlineLevel="0" r="1040">
      <c r="A1040" s="425"/>
    </row>
    <row collapsed="false" customFormat="false" customHeight="true" hidden="false" ht="12.6" outlineLevel="0" r="1041">
      <c r="A1041" s="425" t="s">
        <v>933</v>
      </c>
    </row>
    <row collapsed="false" customFormat="false" customHeight="true" hidden="false" ht="12.6" outlineLevel="0" r="1042">
      <c r="A1042" s="454"/>
      <c r="B1042" s="455"/>
      <c r="C1042" s="455"/>
      <c r="D1042" s="455"/>
      <c r="E1042" s="455"/>
      <c r="F1042" s="455"/>
      <c r="G1042" s="455"/>
      <c r="H1042" s="495"/>
      <c r="I1042" s="530" t="s">
        <v>435</v>
      </c>
      <c r="J1042" s="530"/>
      <c r="K1042" s="530"/>
      <c r="L1042" s="530"/>
      <c r="M1042" s="530"/>
      <c r="N1042" s="530"/>
      <c r="O1042" s="530"/>
      <c r="P1042" s="530"/>
      <c r="Q1042" s="530"/>
      <c r="R1042" s="530"/>
      <c r="S1042" s="530"/>
      <c r="T1042" s="530"/>
      <c r="U1042" s="530"/>
      <c r="V1042" s="530"/>
      <c r="W1042" s="530"/>
      <c r="X1042" s="530"/>
      <c r="Y1042" s="530"/>
      <c r="Z1042" s="530"/>
      <c r="AA1042" s="530"/>
      <c r="AB1042" s="530"/>
      <c r="AC1042" s="427" t="s">
        <v>784</v>
      </c>
      <c r="AD1042" s="427"/>
      <c r="AE1042" s="427"/>
      <c r="AF1042" s="427"/>
      <c r="AG1042" s="427"/>
      <c r="AH1042" s="427"/>
      <c r="AI1042" s="427"/>
      <c r="AJ1042" s="427"/>
      <c r="AK1042" s="427"/>
      <c r="AL1042" s="427"/>
      <c r="AM1042" s="427"/>
      <c r="AN1042" s="427"/>
      <c r="AO1042" s="427"/>
      <c r="AP1042" s="427"/>
      <c r="AQ1042" s="427"/>
      <c r="AR1042" s="427"/>
      <c r="AS1042" s="427"/>
      <c r="AT1042" s="427"/>
      <c r="AU1042" s="427"/>
      <c r="AV1042" s="427"/>
      <c r="AW1042" s="427"/>
      <c r="AX1042" s="427"/>
      <c r="AY1042" s="427"/>
      <c r="AZ1042" s="427"/>
      <c r="BA1042" s="427"/>
      <c r="BB1042" s="427"/>
    </row>
    <row collapsed="false" customFormat="false" customHeight="true" hidden="false" ht="12.6" outlineLevel="0" r="1043">
      <c r="A1043" s="458"/>
      <c r="B1043" s="414"/>
      <c r="C1043" s="414"/>
      <c r="D1043" s="414"/>
      <c r="E1043" s="414"/>
      <c r="F1043" s="414"/>
      <c r="G1043" s="414"/>
      <c r="H1043" s="496"/>
      <c r="I1043" s="470"/>
      <c r="J1043" s="578"/>
      <c r="K1043" s="578"/>
      <c r="L1043" s="578"/>
      <c r="M1043" s="578"/>
      <c r="N1043" s="578"/>
      <c r="O1043" s="578"/>
      <c r="P1043" s="578"/>
      <c r="Q1043" s="578"/>
      <c r="R1043" s="578"/>
      <c r="S1043" s="578"/>
      <c r="T1043" s="578"/>
      <c r="U1043" s="578"/>
      <c r="V1043" s="578"/>
      <c r="W1043" s="578"/>
      <c r="X1043" s="578"/>
      <c r="Y1043" s="578"/>
      <c r="Z1043" s="578"/>
      <c r="AA1043" s="578"/>
      <c r="AB1043" s="578"/>
      <c r="AC1043" s="428" t="s">
        <v>500</v>
      </c>
      <c r="AD1043" s="428"/>
      <c r="AE1043" s="428"/>
      <c r="AF1043" s="428"/>
      <c r="AG1043" s="428"/>
      <c r="AH1043" s="428"/>
      <c r="AI1043" s="428"/>
      <c r="AJ1043" s="428"/>
      <c r="AK1043" s="428"/>
      <c r="AL1043" s="428"/>
      <c r="AM1043" s="428"/>
      <c r="AN1043" s="428"/>
      <c r="AO1043" s="428"/>
      <c r="AP1043" s="428"/>
      <c r="AQ1043" s="428"/>
      <c r="AR1043" s="428"/>
      <c r="AS1043" s="428"/>
      <c r="AT1043" s="428"/>
      <c r="AU1043" s="428"/>
      <c r="AV1043" s="428"/>
      <c r="AW1043" s="428"/>
      <c r="AX1043" s="428"/>
      <c r="AY1043" s="428"/>
      <c r="AZ1043" s="428"/>
      <c r="BA1043" s="428"/>
      <c r="BB1043" s="428"/>
    </row>
    <row collapsed="false" customFormat="false" customHeight="true" hidden="false" ht="12.6" outlineLevel="0" r="1044">
      <c r="A1044" s="459" t="s">
        <v>785</v>
      </c>
      <c r="B1044" s="459"/>
      <c r="C1044" s="459"/>
      <c r="D1044" s="459"/>
      <c r="E1044" s="459"/>
      <c r="F1044" s="459"/>
      <c r="G1044" s="459"/>
      <c r="H1044" s="459"/>
      <c r="I1044" s="636" t="s">
        <v>786</v>
      </c>
      <c r="J1044" s="636"/>
      <c r="K1044" s="636"/>
      <c r="L1044" s="636"/>
      <c r="M1044" s="636"/>
      <c r="N1044" s="636"/>
      <c r="O1044" s="636"/>
      <c r="P1044" s="636"/>
      <c r="Q1044" s="636"/>
      <c r="R1044" s="636"/>
      <c r="S1044" s="636"/>
      <c r="T1044" s="636"/>
      <c r="U1044" s="636"/>
      <c r="V1044" s="636"/>
      <c r="W1044" s="636"/>
      <c r="X1044" s="636"/>
      <c r="Y1044" s="636"/>
      <c r="Z1044" s="636"/>
      <c r="AA1044" s="636"/>
      <c r="AB1044" s="636"/>
      <c r="AC1044" s="456" t="s">
        <v>786</v>
      </c>
      <c r="AD1044" s="456"/>
      <c r="AE1044" s="456"/>
      <c r="AF1044" s="456"/>
      <c r="AG1044" s="456"/>
      <c r="AH1044" s="456"/>
      <c r="AI1044" s="456"/>
      <c r="AJ1044" s="456"/>
      <c r="AK1044" s="456"/>
      <c r="AL1044" s="456"/>
      <c r="AM1044" s="456"/>
      <c r="AN1044" s="456"/>
      <c r="AO1044" s="456"/>
      <c r="AP1044" s="456"/>
      <c r="AQ1044" s="456"/>
      <c r="AR1044" s="456"/>
      <c r="AS1044" s="456"/>
      <c r="AT1044" s="456"/>
      <c r="AU1044" s="456"/>
      <c r="AV1044" s="456"/>
      <c r="AW1044" s="456"/>
      <c r="AX1044" s="456"/>
      <c r="AY1044" s="456"/>
      <c r="AZ1044" s="456"/>
      <c r="BA1044" s="456"/>
      <c r="BB1044" s="456"/>
    </row>
    <row collapsed="false" customFormat="false" customHeight="true" hidden="false" ht="12.6" outlineLevel="0" r="1045">
      <c r="A1045" s="459" t="s">
        <v>787</v>
      </c>
      <c r="B1045" s="459"/>
      <c r="C1045" s="459"/>
      <c r="D1045" s="459"/>
      <c r="E1045" s="459"/>
      <c r="F1045" s="459"/>
      <c r="G1045" s="459"/>
      <c r="H1045" s="459"/>
      <c r="I1045" s="427" t="s">
        <v>788</v>
      </c>
      <c r="J1045" s="427"/>
      <c r="K1045" s="427"/>
      <c r="L1045" s="427"/>
      <c r="M1045" s="427"/>
      <c r="N1045" s="427"/>
      <c r="O1045" s="427" t="s">
        <v>789</v>
      </c>
      <c r="P1045" s="427"/>
      <c r="Q1045" s="427"/>
      <c r="R1045" s="427"/>
      <c r="S1045" s="427"/>
      <c r="T1045" s="427"/>
      <c r="U1045" s="427"/>
      <c r="V1045" s="427"/>
      <c r="W1045" s="530" t="s">
        <v>790</v>
      </c>
      <c r="X1045" s="530"/>
      <c r="Y1045" s="530"/>
      <c r="Z1045" s="530"/>
      <c r="AA1045" s="530"/>
      <c r="AB1045" s="530"/>
      <c r="AC1045" s="427" t="s">
        <v>788</v>
      </c>
      <c r="AD1045" s="427"/>
      <c r="AE1045" s="427"/>
      <c r="AF1045" s="427"/>
      <c r="AG1045" s="427"/>
      <c r="AH1045" s="427"/>
      <c r="AI1045" s="427" t="s">
        <v>789</v>
      </c>
      <c r="AJ1045" s="427"/>
      <c r="AK1045" s="427"/>
      <c r="AL1045" s="427"/>
      <c r="AM1045" s="427"/>
      <c r="AN1045" s="427"/>
      <c r="AO1045" s="427"/>
      <c r="AP1045" s="427"/>
      <c r="AQ1045" s="427" t="s">
        <v>790</v>
      </c>
      <c r="AR1045" s="427"/>
      <c r="AS1045" s="427"/>
      <c r="AT1045" s="427"/>
      <c r="AU1045" s="427"/>
      <c r="AV1045" s="427"/>
      <c r="AW1045" s="427"/>
      <c r="AX1045" s="427"/>
      <c r="AY1045" s="427"/>
      <c r="AZ1045" s="427"/>
      <c r="BA1045" s="427"/>
      <c r="BB1045" s="427"/>
    </row>
    <row collapsed="false" customFormat="false" customHeight="true" hidden="false" ht="12.6" outlineLevel="0" r="1046">
      <c r="A1046" s="458"/>
      <c r="B1046" s="414"/>
      <c r="C1046" s="414"/>
      <c r="D1046" s="414"/>
      <c r="E1046" s="414"/>
      <c r="F1046" s="414"/>
      <c r="G1046" s="414"/>
      <c r="H1046" s="496"/>
      <c r="I1046" s="459" t="s">
        <v>791</v>
      </c>
      <c r="J1046" s="459"/>
      <c r="K1046" s="459"/>
      <c r="L1046" s="459"/>
      <c r="M1046" s="459"/>
      <c r="N1046" s="459"/>
      <c r="O1046" s="459" t="s">
        <v>792</v>
      </c>
      <c r="P1046" s="459"/>
      <c r="Q1046" s="459"/>
      <c r="R1046" s="459"/>
      <c r="S1046" s="459"/>
      <c r="T1046" s="459"/>
      <c r="U1046" s="459"/>
      <c r="V1046" s="459"/>
      <c r="W1046" s="461" t="s">
        <v>793</v>
      </c>
      <c r="X1046" s="461"/>
      <c r="Y1046" s="461"/>
      <c r="Z1046" s="461"/>
      <c r="AA1046" s="461"/>
      <c r="AB1046" s="461"/>
      <c r="AC1046" s="459" t="s">
        <v>791</v>
      </c>
      <c r="AD1046" s="459"/>
      <c r="AE1046" s="459"/>
      <c r="AF1046" s="459"/>
      <c r="AG1046" s="459"/>
      <c r="AH1046" s="459"/>
      <c r="AI1046" s="459" t="s">
        <v>792</v>
      </c>
      <c r="AJ1046" s="459"/>
      <c r="AK1046" s="459"/>
      <c r="AL1046" s="459"/>
      <c r="AM1046" s="459"/>
      <c r="AN1046" s="459"/>
      <c r="AO1046" s="459"/>
      <c r="AP1046" s="459"/>
      <c r="AQ1046" s="459" t="s">
        <v>793</v>
      </c>
      <c r="AR1046" s="459"/>
      <c r="AS1046" s="459"/>
      <c r="AT1046" s="459"/>
      <c r="AU1046" s="459"/>
      <c r="AV1046" s="459"/>
      <c r="AW1046" s="459"/>
      <c r="AX1046" s="459"/>
      <c r="AY1046" s="459"/>
      <c r="AZ1046" s="459"/>
      <c r="BA1046" s="459"/>
      <c r="BB1046" s="459"/>
    </row>
    <row collapsed="false" customFormat="false" customHeight="true" hidden="false" ht="12.6" outlineLevel="0" r="1047">
      <c r="A1047" s="458"/>
      <c r="B1047" s="414"/>
      <c r="C1047" s="414"/>
      <c r="D1047" s="414"/>
      <c r="E1047" s="414"/>
      <c r="F1047" s="414"/>
      <c r="G1047" s="414"/>
      <c r="H1047" s="496"/>
      <c r="I1047" s="459" t="s">
        <v>620</v>
      </c>
      <c r="J1047" s="459"/>
      <c r="K1047" s="459"/>
      <c r="L1047" s="459"/>
      <c r="M1047" s="459"/>
      <c r="N1047" s="459"/>
      <c r="O1047" s="459" t="s">
        <v>620</v>
      </c>
      <c r="P1047" s="459"/>
      <c r="Q1047" s="459"/>
      <c r="R1047" s="459"/>
      <c r="S1047" s="459"/>
      <c r="T1047" s="459"/>
      <c r="U1047" s="459"/>
      <c r="V1047" s="459"/>
      <c r="W1047" s="461"/>
      <c r="X1047" s="461"/>
      <c r="Y1047" s="461"/>
      <c r="Z1047" s="461"/>
      <c r="AA1047" s="461"/>
      <c r="AB1047" s="461"/>
      <c r="AC1047" s="459" t="s">
        <v>620</v>
      </c>
      <c r="AD1047" s="459"/>
      <c r="AE1047" s="459"/>
      <c r="AF1047" s="459"/>
      <c r="AG1047" s="459"/>
      <c r="AH1047" s="459"/>
      <c r="AI1047" s="459" t="s">
        <v>620</v>
      </c>
      <c r="AJ1047" s="459"/>
      <c r="AK1047" s="459"/>
      <c r="AL1047" s="459"/>
      <c r="AM1047" s="459"/>
      <c r="AN1047" s="459"/>
      <c r="AO1047" s="459"/>
      <c r="AP1047" s="459"/>
      <c r="AQ1047" s="459"/>
      <c r="AR1047" s="459"/>
      <c r="AS1047" s="459"/>
      <c r="AT1047" s="459"/>
      <c r="AU1047" s="459"/>
      <c r="AV1047" s="459"/>
      <c r="AW1047" s="459"/>
      <c r="AX1047" s="459"/>
      <c r="AY1047" s="459"/>
      <c r="AZ1047" s="459"/>
      <c r="BA1047" s="459"/>
      <c r="BB1047" s="459"/>
    </row>
    <row collapsed="false" customFormat="false" customHeight="true" hidden="false" ht="12.6" outlineLevel="0" r="1048">
      <c r="A1048" s="428" t="s">
        <v>475</v>
      </c>
      <c r="B1048" s="428"/>
      <c r="C1048" s="428"/>
      <c r="D1048" s="428"/>
      <c r="E1048" s="428"/>
      <c r="F1048" s="428"/>
      <c r="G1048" s="428"/>
      <c r="H1048" s="428"/>
      <c r="I1048" s="428" t="s">
        <v>476</v>
      </c>
      <c r="J1048" s="428"/>
      <c r="K1048" s="428"/>
      <c r="L1048" s="428"/>
      <c r="M1048" s="428"/>
      <c r="N1048" s="428"/>
      <c r="O1048" s="428" t="s">
        <v>477</v>
      </c>
      <c r="P1048" s="428"/>
      <c r="Q1048" s="428"/>
      <c r="R1048" s="428"/>
      <c r="S1048" s="428"/>
      <c r="T1048" s="428"/>
      <c r="U1048" s="428"/>
      <c r="V1048" s="428"/>
      <c r="W1048" s="465" t="s">
        <v>478</v>
      </c>
      <c r="X1048" s="465"/>
      <c r="Y1048" s="465"/>
      <c r="Z1048" s="465"/>
      <c r="AA1048" s="465"/>
      <c r="AB1048" s="465"/>
      <c r="AC1048" s="428" t="s">
        <v>479</v>
      </c>
      <c r="AD1048" s="428"/>
      <c r="AE1048" s="428"/>
      <c r="AF1048" s="428"/>
      <c r="AG1048" s="428"/>
      <c r="AH1048" s="428"/>
      <c r="AI1048" s="428" t="s">
        <v>480</v>
      </c>
      <c r="AJ1048" s="428"/>
      <c r="AK1048" s="428"/>
      <c r="AL1048" s="428"/>
      <c r="AM1048" s="428"/>
      <c r="AN1048" s="428"/>
      <c r="AO1048" s="428"/>
      <c r="AP1048" s="428"/>
      <c r="AQ1048" s="428" t="s">
        <v>481</v>
      </c>
      <c r="AR1048" s="428"/>
      <c r="AS1048" s="428"/>
      <c r="AT1048" s="428"/>
      <c r="AU1048" s="428"/>
      <c r="AV1048" s="428"/>
      <c r="AW1048" s="428"/>
      <c r="AX1048" s="428"/>
      <c r="AY1048" s="428"/>
      <c r="AZ1048" s="428"/>
      <c r="BA1048" s="428"/>
      <c r="BB1048" s="428"/>
    </row>
    <row collapsed="false" customFormat="false" customHeight="true" hidden="false" ht="12.6" outlineLevel="0" r="1049">
      <c r="A1049" s="438" t="s">
        <v>794</v>
      </c>
      <c r="B1049" s="439"/>
      <c r="C1049" s="439"/>
      <c r="D1049" s="439"/>
      <c r="E1049" s="439"/>
      <c r="F1049" s="439"/>
      <c r="G1049" s="439"/>
      <c r="H1049" s="440"/>
      <c r="I1049" s="539"/>
      <c r="J1049" s="539"/>
      <c r="K1049" s="539"/>
      <c r="L1049" s="539"/>
      <c r="M1049" s="539"/>
      <c r="N1049" s="539"/>
      <c r="O1049" s="539"/>
      <c r="P1049" s="539"/>
      <c r="Q1049" s="539"/>
      <c r="R1049" s="539"/>
      <c r="S1049" s="539"/>
      <c r="T1049" s="539"/>
      <c r="U1049" s="539"/>
      <c r="V1049" s="539"/>
      <c r="W1049" s="539"/>
      <c r="X1049" s="539"/>
      <c r="Y1049" s="539"/>
      <c r="Z1049" s="539"/>
      <c r="AA1049" s="539"/>
      <c r="AB1049" s="539"/>
      <c r="AC1049" s="539"/>
      <c r="AD1049" s="539"/>
      <c r="AE1049" s="539"/>
      <c r="AF1049" s="539"/>
      <c r="AG1049" s="539"/>
      <c r="AH1049" s="539"/>
      <c r="AI1049" s="539"/>
      <c r="AJ1049" s="539"/>
      <c r="AK1049" s="539"/>
      <c r="AL1049" s="539"/>
      <c r="AM1049" s="539"/>
      <c r="AN1049" s="539"/>
      <c r="AO1049" s="539"/>
      <c r="AP1049" s="539"/>
      <c r="AQ1049" s="539"/>
      <c r="AR1049" s="539"/>
      <c r="AS1049" s="539"/>
      <c r="AT1049" s="539"/>
      <c r="AU1049" s="539"/>
      <c r="AV1049" s="539"/>
      <c r="AW1049" s="539"/>
      <c r="AX1049" s="539"/>
      <c r="AY1049" s="539"/>
      <c r="AZ1049" s="539"/>
      <c r="BA1049" s="539"/>
      <c r="BB1049" s="539"/>
    </row>
    <row collapsed="false" customFormat="false" customHeight="true" hidden="false" ht="12.6" outlineLevel="0" r="1050">
      <c r="A1050" s="429" t="s">
        <v>934</v>
      </c>
      <c r="B1050" s="430"/>
      <c r="C1050" s="430"/>
      <c r="D1050" s="430"/>
      <c r="E1050" s="430"/>
      <c r="F1050" s="430"/>
      <c r="G1050" s="430"/>
      <c r="H1050" s="431"/>
      <c r="I1050" s="539"/>
      <c r="J1050" s="539"/>
      <c r="K1050" s="539"/>
      <c r="L1050" s="539"/>
      <c r="M1050" s="539"/>
      <c r="N1050" s="539"/>
      <c r="O1050" s="433"/>
      <c r="P1050" s="433"/>
      <c r="Q1050" s="433"/>
      <c r="R1050" s="433"/>
      <c r="S1050" s="433"/>
      <c r="T1050" s="433"/>
      <c r="U1050" s="433"/>
      <c r="V1050" s="433"/>
      <c r="W1050" s="433"/>
      <c r="X1050" s="433"/>
      <c r="Y1050" s="433"/>
      <c r="Z1050" s="433"/>
      <c r="AA1050" s="433"/>
      <c r="AB1050" s="433"/>
      <c r="AC1050" s="433"/>
      <c r="AD1050" s="433"/>
      <c r="AE1050" s="433"/>
      <c r="AF1050" s="433"/>
      <c r="AG1050" s="433"/>
      <c r="AH1050" s="433"/>
      <c r="AI1050" s="433"/>
      <c r="AJ1050" s="433"/>
      <c r="AK1050" s="433"/>
      <c r="AL1050" s="433"/>
      <c r="AM1050" s="433"/>
      <c r="AN1050" s="433"/>
      <c r="AO1050" s="433"/>
      <c r="AP1050" s="433"/>
      <c r="AQ1050" s="433"/>
      <c r="AR1050" s="433"/>
      <c r="AS1050" s="433"/>
      <c r="AT1050" s="433"/>
      <c r="AU1050" s="433"/>
      <c r="AV1050" s="433"/>
      <c r="AW1050" s="433"/>
      <c r="AX1050" s="433"/>
      <c r="AY1050" s="433"/>
      <c r="AZ1050" s="433"/>
      <c r="BA1050" s="433"/>
      <c r="BB1050" s="433"/>
    </row>
    <row collapsed="false" customFormat="false" customHeight="true" hidden="false" ht="12.6" outlineLevel="0" r="1051">
      <c r="A1051" s="429" t="s">
        <v>462</v>
      </c>
      <c r="B1051" s="430"/>
      <c r="C1051" s="430"/>
      <c r="D1051" s="430"/>
      <c r="E1051" s="430"/>
      <c r="F1051" s="430"/>
      <c r="G1051" s="430"/>
      <c r="H1051" s="431"/>
      <c r="I1051" s="433"/>
      <c r="J1051" s="433"/>
      <c r="K1051" s="433"/>
      <c r="L1051" s="433"/>
      <c r="M1051" s="433"/>
      <c r="N1051" s="433"/>
      <c r="O1051" s="433"/>
      <c r="P1051" s="433"/>
      <c r="Q1051" s="433"/>
      <c r="R1051" s="433"/>
      <c r="S1051" s="433"/>
      <c r="T1051" s="433"/>
      <c r="U1051" s="433"/>
      <c r="V1051" s="433"/>
      <c r="W1051" s="547"/>
      <c r="X1051" s="547"/>
      <c r="Y1051" s="547"/>
      <c r="Z1051" s="547"/>
      <c r="AA1051" s="547"/>
      <c r="AB1051" s="547"/>
      <c r="AC1051" s="433"/>
      <c r="AD1051" s="433"/>
      <c r="AE1051" s="433"/>
      <c r="AF1051" s="433"/>
      <c r="AG1051" s="433"/>
      <c r="AH1051" s="433"/>
      <c r="AI1051" s="433"/>
      <c r="AJ1051" s="433"/>
      <c r="AK1051" s="433"/>
      <c r="AL1051" s="433"/>
      <c r="AM1051" s="433"/>
      <c r="AN1051" s="433"/>
      <c r="AO1051" s="433"/>
      <c r="AP1051" s="433"/>
      <c r="AQ1051" s="433"/>
      <c r="AR1051" s="433"/>
      <c r="AS1051" s="433"/>
      <c r="AT1051" s="433"/>
      <c r="AU1051" s="433"/>
      <c r="AV1051" s="433"/>
      <c r="AW1051" s="433"/>
      <c r="AX1051" s="433"/>
      <c r="AY1051" s="433"/>
      <c r="AZ1051" s="433"/>
      <c r="BA1051" s="433"/>
      <c r="BB1051" s="433"/>
    </row>
    <row collapsed="false" customFormat="false" customHeight="true" hidden="false" ht="12.6" outlineLevel="0" r="1052">
      <c r="A1052" s="425" t="s">
        <v>935</v>
      </c>
      <c r="N1052" s="77"/>
      <c r="O1052" s="77"/>
      <c r="P1052" s="77"/>
      <c r="Q1052" s="77"/>
      <c r="R1052" s="77"/>
      <c r="S1052" s="77"/>
      <c r="T1052" s="77"/>
      <c r="U1052" s="77"/>
      <c r="V1052" s="77"/>
      <c r="W1052" s="77"/>
      <c r="X1052" s="77"/>
      <c r="Y1052" s="77"/>
      <c r="Z1052" s="77"/>
      <c r="AA1052" s="77"/>
      <c r="AB1052" s="77"/>
      <c r="AC1052" s="77"/>
      <c r="AD1052" s="77"/>
      <c r="AE1052" s="77"/>
      <c r="AF1052" s="77"/>
    </row>
    <row collapsed="false" customFormat="false" customHeight="true" hidden="false" ht="12.6" outlineLevel="0" r="1053">
      <c r="A1053" s="493"/>
      <c r="B1053" s="493"/>
      <c r="C1053" s="493"/>
      <c r="D1053" s="493"/>
      <c r="E1053" s="493"/>
      <c r="F1053" s="493"/>
      <c r="G1053" s="493"/>
      <c r="H1053" s="493"/>
      <c r="I1053" s="493"/>
      <c r="J1053" s="493"/>
      <c r="K1053" s="493"/>
      <c r="L1053" s="493"/>
      <c r="M1053" s="493"/>
      <c r="N1053" s="493"/>
      <c r="O1053" s="493"/>
      <c r="P1053" s="493"/>
      <c r="Q1053" s="493"/>
      <c r="R1053" s="493"/>
      <c r="S1053" s="493"/>
      <c r="T1053" s="493"/>
      <c r="U1053" s="493"/>
      <c r="V1053" s="493"/>
      <c r="W1053" s="493"/>
      <c r="X1053" s="493"/>
      <c r="Y1053" s="493"/>
      <c r="Z1053" s="493"/>
      <c r="AA1053" s="493"/>
      <c r="AB1053" s="493"/>
      <c r="AC1053" s="493"/>
      <c r="AD1053" s="493"/>
      <c r="AE1053" s="493"/>
      <c r="AF1053" s="493"/>
      <c r="AG1053" s="493"/>
      <c r="AH1053" s="493"/>
      <c r="AI1053" s="493"/>
      <c r="AJ1053" s="493"/>
      <c r="AK1053" s="493"/>
      <c r="AL1053" s="493"/>
      <c r="AM1053" s="493"/>
      <c r="AN1053" s="493"/>
      <c r="AO1053" s="493"/>
      <c r="AP1053" s="493"/>
      <c r="AQ1053" s="493"/>
      <c r="AR1053" s="493"/>
      <c r="AS1053" s="493"/>
      <c r="AT1053" s="493"/>
      <c r="AU1053" s="493"/>
      <c r="AV1053" s="493"/>
      <c r="AW1053" s="493"/>
      <c r="AX1053" s="493"/>
      <c r="AY1053" s="493"/>
      <c r="AZ1053" s="493"/>
      <c r="BA1053" s="493"/>
      <c r="BB1053" s="493"/>
    </row>
    <row collapsed="false" customFormat="false" customHeight="true" hidden="false" ht="12.6" outlineLevel="0" r="1054">
      <c r="A1054" s="493"/>
      <c r="B1054" s="493"/>
      <c r="C1054" s="493"/>
      <c r="D1054" s="493"/>
      <c r="E1054" s="493"/>
      <c r="F1054" s="493"/>
      <c r="G1054" s="493"/>
      <c r="H1054" s="493"/>
      <c r="I1054" s="493"/>
      <c r="J1054" s="493"/>
      <c r="K1054" s="493"/>
      <c r="L1054" s="493"/>
      <c r="M1054" s="493"/>
      <c r="N1054" s="493"/>
      <c r="O1054" s="493"/>
      <c r="P1054" s="493"/>
      <c r="Q1054" s="493"/>
      <c r="R1054" s="493"/>
      <c r="S1054" s="493"/>
      <c r="T1054" s="493"/>
      <c r="U1054" s="493"/>
      <c r="V1054" s="493"/>
      <c r="W1054" s="493"/>
      <c r="X1054" s="493"/>
      <c r="Y1054" s="493"/>
      <c r="Z1054" s="493"/>
      <c r="AA1054" s="493"/>
      <c r="AB1054" s="493"/>
      <c r="AC1054" s="493"/>
      <c r="AD1054" s="493"/>
      <c r="AE1054" s="493"/>
      <c r="AF1054" s="493"/>
      <c r="AG1054" s="493"/>
      <c r="AH1054" s="493"/>
      <c r="AI1054" s="493"/>
      <c r="AJ1054" s="493"/>
      <c r="AK1054" s="493"/>
      <c r="AL1054" s="493"/>
      <c r="AM1054" s="493"/>
      <c r="AN1054" s="493"/>
      <c r="AO1054" s="493"/>
      <c r="AP1054" s="493"/>
      <c r="AQ1054" s="493"/>
      <c r="AR1054" s="493"/>
      <c r="AS1054" s="493"/>
      <c r="AT1054" s="493"/>
      <c r="AU1054" s="493"/>
      <c r="AV1054" s="493"/>
      <c r="AW1054" s="493"/>
      <c r="AX1054" s="493"/>
      <c r="AY1054" s="493"/>
      <c r="AZ1054" s="493"/>
      <c r="BA1054" s="493"/>
      <c r="BB1054" s="493"/>
    </row>
    <row collapsed="false" customFormat="false" customHeight="true" hidden="false" ht="12.6" outlineLevel="0" r="1055">
      <c r="A1055" s="493"/>
      <c r="B1055" s="493"/>
      <c r="C1055" s="493"/>
      <c r="D1055" s="493"/>
      <c r="E1055" s="493"/>
      <c r="F1055" s="493"/>
      <c r="G1055" s="493"/>
      <c r="H1055" s="493"/>
      <c r="I1055" s="493"/>
      <c r="J1055" s="493"/>
      <c r="K1055" s="493"/>
      <c r="L1055" s="493"/>
      <c r="M1055" s="493"/>
      <c r="N1055" s="493"/>
      <c r="O1055" s="493"/>
      <c r="P1055" s="493"/>
      <c r="Q1055" s="493"/>
      <c r="R1055" s="493"/>
      <c r="S1055" s="493"/>
      <c r="T1055" s="493"/>
      <c r="U1055" s="493"/>
      <c r="V1055" s="493"/>
      <c r="W1055" s="493"/>
      <c r="X1055" s="493"/>
      <c r="Y1055" s="493"/>
      <c r="Z1055" s="493"/>
      <c r="AA1055" s="493"/>
      <c r="AB1055" s="493"/>
      <c r="AC1055" s="493"/>
      <c r="AD1055" s="493"/>
      <c r="AE1055" s="493"/>
      <c r="AF1055" s="493"/>
      <c r="AG1055" s="493"/>
      <c r="AH1055" s="493"/>
      <c r="AI1055" s="493"/>
      <c r="AJ1055" s="493"/>
      <c r="AK1055" s="493"/>
      <c r="AL1055" s="493"/>
      <c r="AM1055" s="493"/>
      <c r="AN1055" s="493"/>
      <c r="AO1055" s="493"/>
      <c r="AP1055" s="493"/>
      <c r="AQ1055" s="493"/>
      <c r="AR1055" s="493"/>
      <c r="AS1055" s="493"/>
      <c r="AT1055" s="493"/>
      <c r="AU1055" s="493"/>
      <c r="AV1055" s="493"/>
      <c r="AW1055" s="493"/>
      <c r="AX1055" s="493"/>
      <c r="AY1055" s="493"/>
      <c r="AZ1055" s="493"/>
      <c r="BA1055" s="493"/>
      <c r="BB1055" s="493"/>
    </row>
    <row collapsed="false" customFormat="false" customHeight="true" hidden="false" ht="12.6" outlineLevel="0" r="1056">
      <c r="A1056" s="493"/>
      <c r="B1056" s="493"/>
      <c r="C1056" s="493"/>
      <c r="D1056" s="493"/>
      <c r="E1056" s="493"/>
      <c r="F1056" s="493"/>
      <c r="G1056" s="493"/>
      <c r="H1056" s="493"/>
      <c r="I1056" s="493"/>
      <c r="J1056" s="493"/>
      <c r="K1056" s="493"/>
      <c r="L1056" s="493"/>
      <c r="M1056" s="493"/>
      <c r="N1056" s="493"/>
      <c r="O1056" s="493"/>
      <c r="P1056" s="493"/>
      <c r="Q1056" s="493"/>
      <c r="R1056" s="493"/>
      <c r="S1056" s="493"/>
      <c r="T1056" s="493"/>
      <c r="U1056" s="493"/>
      <c r="V1056" s="493"/>
      <c r="W1056" s="493"/>
      <c r="X1056" s="493"/>
      <c r="Y1056" s="493"/>
      <c r="Z1056" s="493"/>
      <c r="AA1056" s="493"/>
      <c r="AB1056" s="493"/>
      <c r="AC1056" s="493"/>
      <c r="AD1056" s="493"/>
      <c r="AE1056" s="493"/>
      <c r="AF1056" s="493"/>
      <c r="AG1056" s="493"/>
      <c r="AH1056" s="493"/>
      <c r="AI1056" s="493"/>
      <c r="AJ1056" s="493"/>
      <c r="AK1056" s="493"/>
      <c r="AL1056" s="493"/>
      <c r="AM1056" s="493"/>
      <c r="AN1056" s="493"/>
      <c r="AO1056" s="493"/>
      <c r="AP1056" s="493"/>
      <c r="AQ1056" s="493"/>
      <c r="AR1056" s="493"/>
      <c r="AS1056" s="493"/>
      <c r="AT1056" s="493"/>
      <c r="AU1056" s="493"/>
      <c r="AV1056" s="493"/>
      <c r="AW1056" s="493"/>
      <c r="AX1056" s="493"/>
      <c r="AY1056" s="493"/>
      <c r="AZ1056" s="493"/>
      <c r="BA1056" s="493"/>
      <c r="BB1056" s="493"/>
    </row>
    <row collapsed="false" customFormat="false" customHeight="true" hidden="false" ht="12.6" outlineLevel="0" r="1057">
      <c r="A1057" s="493"/>
      <c r="B1057" s="493"/>
      <c r="C1057" s="493"/>
      <c r="D1057" s="493"/>
      <c r="E1057" s="493"/>
      <c r="F1057" s="493"/>
      <c r="G1057" s="493"/>
      <c r="H1057" s="493"/>
      <c r="I1057" s="493"/>
      <c r="J1057" s="493"/>
      <c r="K1057" s="493"/>
      <c r="L1057" s="493"/>
      <c r="M1057" s="493"/>
      <c r="N1057" s="493"/>
      <c r="O1057" s="493"/>
      <c r="P1057" s="493"/>
      <c r="Q1057" s="493"/>
      <c r="R1057" s="493"/>
      <c r="S1057" s="493"/>
      <c r="T1057" s="493"/>
      <c r="U1057" s="493"/>
      <c r="V1057" s="493"/>
      <c r="W1057" s="493"/>
      <c r="X1057" s="493"/>
      <c r="Y1057" s="493"/>
      <c r="Z1057" s="493"/>
      <c r="AA1057" s="493"/>
      <c r="AB1057" s="493"/>
      <c r="AC1057" s="493"/>
      <c r="AD1057" s="493"/>
      <c r="AE1057" s="493"/>
      <c r="AF1057" s="493"/>
      <c r="AG1057" s="493"/>
      <c r="AH1057" s="493"/>
      <c r="AI1057" s="493"/>
      <c r="AJ1057" s="493"/>
      <c r="AK1057" s="493"/>
      <c r="AL1057" s="493"/>
      <c r="AM1057" s="493"/>
      <c r="AN1057" s="493"/>
      <c r="AO1057" s="493"/>
      <c r="AP1057" s="493"/>
      <c r="AQ1057" s="493"/>
      <c r="AR1057" s="493"/>
      <c r="AS1057" s="493"/>
      <c r="AT1057" s="493"/>
      <c r="AU1057" s="493"/>
      <c r="AV1057" s="493"/>
      <c r="AW1057" s="493"/>
      <c r="AX1057" s="493"/>
      <c r="AY1057" s="493"/>
      <c r="AZ1057" s="493"/>
      <c r="BA1057" s="493"/>
      <c r="BB1057" s="493"/>
    </row>
    <row collapsed="false" customFormat="false" customHeight="true" hidden="false" ht="12.6" outlineLevel="0" r="1058">
      <c r="A1058" s="425" t="s">
        <v>936</v>
      </c>
    </row>
    <row collapsed="false" customFormat="false" customHeight="true" hidden="false" ht="12.6" outlineLevel="0" r="1059">
      <c r="A1059" s="637" t="s">
        <v>434</v>
      </c>
      <c r="B1059" s="637"/>
      <c r="C1059" s="637"/>
      <c r="D1059" s="637"/>
      <c r="E1059" s="637"/>
      <c r="F1059" s="637"/>
      <c r="G1059" s="637"/>
      <c r="H1059" s="637"/>
      <c r="I1059" s="637"/>
      <c r="J1059" s="637"/>
      <c r="K1059" s="637"/>
      <c r="L1059" s="637"/>
      <c r="M1059" s="427" t="s">
        <v>937</v>
      </c>
      <c r="N1059" s="427"/>
      <c r="O1059" s="427"/>
      <c r="P1059" s="427"/>
      <c r="Q1059" s="427"/>
      <c r="R1059" s="427"/>
      <c r="S1059" s="427"/>
      <c r="T1059" s="427" t="s">
        <v>741</v>
      </c>
      <c r="U1059" s="427"/>
      <c r="V1059" s="427"/>
      <c r="W1059" s="427"/>
      <c r="X1059" s="427"/>
      <c r="Y1059" s="427"/>
      <c r="Z1059" s="427"/>
      <c r="AA1059" s="427"/>
      <c r="AB1059" s="427"/>
      <c r="AC1059" s="427"/>
      <c r="AD1059" s="427"/>
      <c r="AE1059" s="427"/>
      <c r="AF1059" s="427"/>
      <c r="AG1059" s="427"/>
      <c r="AH1059" s="545" t="s">
        <v>938</v>
      </c>
      <c r="AI1059" s="545"/>
      <c r="AJ1059" s="545"/>
      <c r="AK1059" s="545"/>
      <c r="AL1059" s="545"/>
      <c r="AM1059" s="545"/>
      <c r="AN1059" s="545"/>
      <c r="AO1059" s="545"/>
      <c r="AP1059" s="545"/>
      <c r="AQ1059" s="545"/>
      <c r="AR1059" s="545"/>
      <c r="AS1059" s="545"/>
      <c r="AT1059" s="545"/>
      <c r="AU1059" s="545"/>
      <c r="AV1059" s="545"/>
      <c r="AW1059" s="545"/>
      <c r="AX1059" s="545"/>
      <c r="AY1059" s="545"/>
      <c r="AZ1059" s="545"/>
      <c r="BA1059" s="545"/>
      <c r="BB1059" s="545"/>
    </row>
    <row collapsed="false" customFormat="false" customHeight="true" hidden="false" ht="12.6" outlineLevel="0" r="1060">
      <c r="A1060" s="637"/>
      <c r="B1060" s="637"/>
      <c r="C1060" s="637"/>
      <c r="D1060" s="637"/>
      <c r="E1060" s="637"/>
      <c r="F1060" s="637"/>
      <c r="G1060" s="637"/>
      <c r="H1060" s="637"/>
      <c r="I1060" s="637"/>
      <c r="J1060" s="637"/>
      <c r="K1060" s="637"/>
      <c r="L1060" s="637"/>
      <c r="M1060" s="459" t="s">
        <v>904</v>
      </c>
      <c r="N1060" s="459"/>
      <c r="O1060" s="459"/>
      <c r="P1060" s="459"/>
      <c r="Q1060" s="459"/>
      <c r="R1060" s="459"/>
      <c r="S1060" s="459"/>
      <c r="T1060" s="459" t="s">
        <v>742</v>
      </c>
      <c r="U1060" s="459"/>
      <c r="V1060" s="459"/>
      <c r="W1060" s="459"/>
      <c r="X1060" s="459"/>
      <c r="Y1060" s="459"/>
      <c r="Z1060" s="459"/>
      <c r="AA1060" s="459"/>
      <c r="AB1060" s="459"/>
      <c r="AC1060" s="459"/>
      <c r="AD1060" s="459"/>
      <c r="AE1060" s="459"/>
      <c r="AF1060" s="459"/>
      <c r="AG1060" s="459"/>
      <c r="AH1060" s="579" t="s">
        <v>939</v>
      </c>
      <c r="AI1060" s="579"/>
      <c r="AJ1060" s="579"/>
      <c r="AK1060" s="579"/>
      <c r="AL1060" s="579"/>
      <c r="AM1060" s="579"/>
      <c r="AN1060" s="579"/>
      <c r="AO1060" s="579"/>
      <c r="AP1060" s="579"/>
      <c r="AQ1060" s="579"/>
      <c r="AR1060" s="579"/>
      <c r="AS1060" s="579"/>
      <c r="AT1060" s="579"/>
      <c r="AU1060" s="579"/>
      <c r="AV1060" s="579"/>
      <c r="AW1060" s="579"/>
      <c r="AX1060" s="579"/>
      <c r="AY1060" s="579"/>
      <c r="AZ1060" s="579"/>
      <c r="BA1060" s="579"/>
      <c r="BB1060" s="579"/>
    </row>
    <row collapsed="false" customFormat="false" customHeight="true" hidden="false" ht="12.6" outlineLevel="0" r="1061">
      <c r="A1061" s="637"/>
      <c r="B1061" s="637"/>
      <c r="C1061" s="637"/>
      <c r="D1061" s="637"/>
      <c r="E1061" s="637"/>
      <c r="F1061" s="637"/>
      <c r="G1061" s="637"/>
      <c r="H1061" s="637"/>
      <c r="I1061" s="637"/>
      <c r="J1061" s="637"/>
      <c r="K1061" s="637"/>
      <c r="L1061" s="637"/>
      <c r="M1061" s="428" t="s">
        <v>500</v>
      </c>
      <c r="N1061" s="428"/>
      <c r="O1061" s="428"/>
      <c r="P1061" s="428"/>
      <c r="Q1061" s="428"/>
      <c r="R1061" s="428"/>
      <c r="S1061" s="428"/>
      <c r="T1061" s="428" t="s">
        <v>500</v>
      </c>
      <c r="U1061" s="428"/>
      <c r="V1061" s="428"/>
      <c r="W1061" s="428"/>
      <c r="X1061" s="428"/>
      <c r="Y1061" s="428"/>
      <c r="Z1061" s="428"/>
      <c r="AA1061" s="428"/>
      <c r="AB1061" s="428"/>
      <c r="AC1061" s="428"/>
      <c r="AD1061" s="428"/>
      <c r="AE1061" s="428"/>
      <c r="AF1061" s="428"/>
      <c r="AG1061" s="428"/>
      <c r="AH1061" s="583" t="s">
        <v>940</v>
      </c>
      <c r="AI1061" s="583"/>
      <c r="AJ1061" s="583"/>
      <c r="AK1061" s="583"/>
      <c r="AL1061" s="583"/>
      <c r="AM1061" s="583"/>
      <c r="AN1061" s="583"/>
      <c r="AO1061" s="583"/>
      <c r="AP1061" s="583"/>
      <c r="AQ1061" s="583"/>
      <c r="AR1061" s="583"/>
      <c r="AS1061" s="583"/>
      <c r="AT1061" s="583"/>
      <c r="AU1061" s="583"/>
      <c r="AV1061" s="583"/>
      <c r="AW1061" s="583"/>
      <c r="AX1061" s="583"/>
      <c r="AY1061" s="583"/>
      <c r="AZ1061" s="583"/>
      <c r="BA1061" s="583"/>
      <c r="BB1061" s="583"/>
    </row>
    <row collapsed="false" customFormat="false" customHeight="true" hidden="false" ht="12.6" outlineLevel="0" r="1062">
      <c r="A1062" s="637"/>
      <c r="B1062" s="637"/>
      <c r="C1062" s="637"/>
      <c r="D1062" s="637"/>
      <c r="E1062" s="637"/>
      <c r="F1062" s="637"/>
      <c r="G1062" s="637"/>
      <c r="H1062" s="637"/>
      <c r="I1062" s="637"/>
      <c r="J1062" s="637"/>
      <c r="K1062" s="637"/>
      <c r="L1062" s="637"/>
      <c r="M1062" s="427" t="s">
        <v>941</v>
      </c>
      <c r="N1062" s="427"/>
      <c r="O1062" s="427"/>
      <c r="P1062" s="427"/>
      <c r="Q1062" s="427"/>
      <c r="R1062" s="427"/>
      <c r="S1062" s="427"/>
      <c r="T1062" s="427" t="s">
        <v>941</v>
      </c>
      <c r="U1062" s="427"/>
      <c r="V1062" s="427"/>
      <c r="W1062" s="427"/>
      <c r="X1062" s="427"/>
      <c r="Y1062" s="427"/>
      <c r="Z1062" s="427"/>
      <c r="AA1062" s="427" t="s">
        <v>942</v>
      </c>
      <c r="AB1062" s="427"/>
      <c r="AC1062" s="427"/>
      <c r="AD1062" s="427"/>
      <c r="AE1062" s="427"/>
      <c r="AF1062" s="427"/>
      <c r="AG1062" s="427"/>
      <c r="AH1062" s="427" t="s">
        <v>937</v>
      </c>
      <c r="AI1062" s="427"/>
      <c r="AJ1062" s="427"/>
      <c r="AK1062" s="427"/>
      <c r="AL1062" s="427"/>
      <c r="AM1062" s="427"/>
      <c r="AN1062" s="427"/>
      <c r="AO1062" s="427" t="s">
        <v>741</v>
      </c>
      <c r="AP1062" s="427"/>
      <c r="AQ1062" s="427"/>
      <c r="AR1062" s="427"/>
      <c r="AS1062" s="427"/>
      <c r="AT1062" s="427"/>
      <c r="AU1062" s="427"/>
      <c r="AV1062" s="427"/>
      <c r="AW1062" s="427"/>
      <c r="AX1062" s="427"/>
      <c r="AY1062" s="427"/>
      <c r="AZ1062" s="427"/>
      <c r="BA1062" s="427"/>
      <c r="BB1062" s="427"/>
    </row>
    <row collapsed="false" customFormat="false" customHeight="true" hidden="false" ht="12.6" outlineLevel="0" r="1063">
      <c r="A1063" s="637"/>
      <c r="B1063" s="637"/>
      <c r="C1063" s="637"/>
      <c r="D1063" s="637"/>
      <c r="E1063" s="637"/>
      <c r="F1063" s="637"/>
      <c r="G1063" s="637"/>
      <c r="H1063" s="637"/>
      <c r="I1063" s="637"/>
      <c r="J1063" s="637"/>
      <c r="K1063" s="637"/>
      <c r="L1063" s="637"/>
      <c r="M1063" s="459" t="s">
        <v>943</v>
      </c>
      <c r="N1063" s="459"/>
      <c r="O1063" s="459"/>
      <c r="P1063" s="459"/>
      <c r="Q1063" s="459"/>
      <c r="R1063" s="459"/>
      <c r="S1063" s="459"/>
      <c r="T1063" s="459" t="s">
        <v>943</v>
      </c>
      <c r="U1063" s="459"/>
      <c r="V1063" s="459"/>
      <c r="W1063" s="459"/>
      <c r="X1063" s="459"/>
      <c r="Y1063" s="459"/>
      <c r="Z1063" s="459"/>
      <c r="AA1063" s="459" t="s">
        <v>944</v>
      </c>
      <c r="AB1063" s="459"/>
      <c r="AC1063" s="459"/>
      <c r="AD1063" s="459"/>
      <c r="AE1063" s="459"/>
      <c r="AF1063" s="459"/>
      <c r="AG1063" s="459"/>
      <c r="AH1063" s="459" t="s">
        <v>904</v>
      </c>
      <c r="AI1063" s="459"/>
      <c r="AJ1063" s="459"/>
      <c r="AK1063" s="459"/>
      <c r="AL1063" s="459"/>
      <c r="AM1063" s="459"/>
      <c r="AN1063" s="459"/>
      <c r="AO1063" s="459" t="s">
        <v>670</v>
      </c>
      <c r="AP1063" s="459"/>
      <c r="AQ1063" s="459"/>
      <c r="AR1063" s="459"/>
      <c r="AS1063" s="459"/>
      <c r="AT1063" s="459"/>
      <c r="AU1063" s="459"/>
      <c r="AV1063" s="459"/>
      <c r="AW1063" s="459"/>
      <c r="AX1063" s="459"/>
      <c r="AY1063" s="459"/>
      <c r="AZ1063" s="459"/>
      <c r="BA1063" s="459"/>
      <c r="BB1063" s="459"/>
    </row>
    <row collapsed="false" customFormat="false" customHeight="true" hidden="false" ht="12.6" outlineLevel="0" r="1064">
      <c r="A1064" s="637"/>
      <c r="B1064" s="637"/>
      <c r="C1064" s="637"/>
      <c r="D1064" s="637"/>
      <c r="E1064" s="637"/>
      <c r="F1064" s="637"/>
      <c r="G1064" s="637"/>
      <c r="H1064" s="637"/>
      <c r="I1064" s="637"/>
      <c r="J1064" s="637"/>
      <c r="K1064" s="637"/>
      <c r="L1064" s="637"/>
      <c r="M1064" s="459"/>
      <c r="N1064" s="459"/>
      <c r="O1064" s="459"/>
      <c r="P1064" s="459"/>
      <c r="Q1064" s="459"/>
      <c r="R1064" s="459"/>
      <c r="S1064" s="459"/>
      <c r="T1064" s="459"/>
      <c r="U1064" s="459"/>
      <c r="V1064" s="459"/>
      <c r="W1064" s="459"/>
      <c r="X1064" s="459"/>
      <c r="Y1064" s="459"/>
      <c r="Z1064" s="459"/>
      <c r="AA1064" s="459"/>
      <c r="AB1064" s="459"/>
      <c r="AC1064" s="459"/>
      <c r="AD1064" s="459"/>
      <c r="AE1064" s="459"/>
      <c r="AF1064" s="459"/>
      <c r="AG1064" s="459"/>
      <c r="AH1064" s="459" t="s">
        <v>500</v>
      </c>
      <c r="AI1064" s="459"/>
      <c r="AJ1064" s="459"/>
      <c r="AK1064" s="459"/>
      <c r="AL1064" s="459"/>
      <c r="AM1064" s="459"/>
      <c r="AN1064" s="459"/>
      <c r="AO1064" s="459" t="s">
        <v>437</v>
      </c>
      <c r="AP1064" s="459"/>
      <c r="AQ1064" s="459"/>
      <c r="AR1064" s="459"/>
      <c r="AS1064" s="459"/>
      <c r="AT1064" s="459"/>
      <c r="AU1064" s="459"/>
      <c r="AV1064" s="459"/>
      <c r="AW1064" s="459"/>
      <c r="AX1064" s="459"/>
      <c r="AY1064" s="459"/>
      <c r="AZ1064" s="459"/>
      <c r="BA1064" s="459"/>
      <c r="BB1064" s="459"/>
    </row>
    <row collapsed="false" customFormat="false" customHeight="true" hidden="false" ht="12.6" outlineLevel="0" r="1065">
      <c r="A1065" s="459" t="s">
        <v>475</v>
      </c>
      <c r="B1065" s="459"/>
      <c r="C1065" s="459"/>
      <c r="D1065" s="459"/>
      <c r="E1065" s="459"/>
      <c r="F1065" s="459"/>
      <c r="G1065" s="459"/>
      <c r="H1065" s="459"/>
      <c r="I1065" s="459"/>
      <c r="J1065" s="459"/>
      <c r="K1065" s="459"/>
      <c r="L1065" s="459"/>
      <c r="M1065" s="428" t="s">
        <v>476</v>
      </c>
      <c r="N1065" s="428"/>
      <c r="O1065" s="428"/>
      <c r="P1065" s="428"/>
      <c r="Q1065" s="428"/>
      <c r="R1065" s="428"/>
      <c r="S1065" s="428"/>
      <c r="T1065" s="428" t="s">
        <v>477</v>
      </c>
      <c r="U1065" s="428"/>
      <c r="V1065" s="428"/>
      <c r="W1065" s="428"/>
      <c r="X1065" s="428"/>
      <c r="Y1065" s="428"/>
      <c r="Z1065" s="428"/>
      <c r="AA1065" s="428" t="s">
        <v>478</v>
      </c>
      <c r="AB1065" s="428"/>
      <c r="AC1065" s="428"/>
      <c r="AD1065" s="428"/>
      <c r="AE1065" s="428"/>
      <c r="AF1065" s="428"/>
      <c r="AG1065" s="428"/>
      <c r="AH1065" s="428" t="s">
        <v>479</v>
      </c>
      <c r="AI1065" s="428"/>
      <c r="AJ1065" s="428"/>
      <c r="AK1065" s="428"/>
      <c r="AL1065" s="428"/>
      <c r="AM1065" s="428"/>
      <c r="AN1065" s="428"/>
      <c r="AO1065" s="428" t="s">
        <v>480</v>
      </c>
      <c r="AP1065" s="428"/>
      <c r="AQ1065" s="428"/>
      <c r="AR1065" s="428"/>
      <c r="AS1065" s="428"/>
      <c r="AT1065" s="428"/>
      <c r="AU1065" s="428"/>
      <c r="AV1065" s="428"/>
      <c r="AW1065" s="428"/>
      <c r="AX1065" s="428"/>
      <c r="AY1065" s="428"/>
      <c r="AZ1065" s="428"/>
      <c r="BA1065" s="428"/>
      <c r="BB1065" s="428"/>
    </row>
    <row collapsed="false" customFormat="false" customHeight="true" hidden="false" ht="12.6" outlineLevel="0" r="1066">
      <c r="A1066" s="435" t="s">
        <v>945</v>
      </c>
      <c r="B1066" s="436"/>
      <c r="C1066" s="436"/>
      <c r="D1066" s="436"/>
      <c r="E1066" s="436"/>
      <c r="F1066" s="436"/>
      <c r="G1066" s="436"/>
      <c r="H1066" s="436"/>
      <c r="I1066" s="436"/>
      <c r="J1066" s="436"/>
      <c r="K1066" s="436"/>
      <c r="L1066" s="437"/>
      <c r="M1066" s="433"/>
      <c r="N1066" s="433"/>
      <c r="O1066" s="433"/>
      <c r="P1066" s="433"/>
      <c r="Q1066" s="433"/>
      <c r="R1066" s="433"/>
      <c r="S1066" s="433"/>
      <c r="T1066" s="433" t="n">
        <v>0</v>
      </c>
      <c r="U1066" s="433"/>
      <c r="V1066" s="433"/>
      <c r="W1066" s="433"/>
      <c r="X1066" s="433"/>
      <c r="Y1066" s="433"/>
      <c r="Z1066" s="433"/>
      <c r="AA1066" s="433" t="n">
        <v>0</v>
      </c>
      <c r="AB1066" s="433"/>
      <c r="AC1066" s="433"/>
      <c r="AD1066" s="433"/>
      <c r="AE1066" s="433"/>
      <c r="AF1066" s="433"/>
      <c r="AG1066" s="433"/>
      <c r="AH1066" s="433"/>
      <c r="AI1066" s="433"/>
      <c r="AJ1066" s="433"/>
      <c r="AK1066" s="433"/>
      <c r="AL1066" s="433"/>
      <c r="AM1066" s="433"/>
      <c r="AN1066" s="433"/>
      <c r="AO1066" s="433"/>
      <c r="AP1066" s="433"/>
      <c r="AQ1066" s="433"/>
      <c r="AR1066" s="433"/>
      <c r="AS1066" s="433"/>
      <c r="AT1066" s="433"/>
      <c r="AU1066" s="433"/>
      <c r="AV1066" s="433"/>
      <c r="AW1066" s="433"/>
      <c r="AX1066" s="433"/>
      <c r="AY1066" s="433"/>
      <c r="AZ1066" s="433"/>
      <c r="BA1066" s="433"/>
      <c r="BB1066" s="433"/>
    </row>
    <row collapsed="false" customFormat="false" customHeight="true" hidden="false" ht="12.6" outlineLevel="0" r="1067">
      <c r="A1067" s="638" t="s">
        <v>946</v>
      </c>
      <c r="B1067" s="639"/>
      <c r="C1067" s="639"/>
      <c r="D1067" s="639"/>
      <c r="E1067" s="639"/>
      <c r="F1067" s="639"/>
      <c r="G1067" s="639"/>
      <c r="H1067" s="639"/>
      <c r="I1067" s="639"/>
      <c r="J1067" s="639"/>
      <c r="K1067" s="639"/>
      <c r="L1067" s="640"/>
      <c r="M1067" s="433"/>
      <c r="N1067" s="433"/>
      <c r="O1067" s="433"/>
      <c r="P1067" s="433"/>
      <c r="Q1067" s="433"/>
      <c r="R1067" s="433"/>
      <c r="S1067" s="433"/>
      <c r="T1067" s="433"/>
      <c r="U1067" s="433"/>
      <c r="V1067" s="433"/>
      <c r="W1067" s="433"/>
      <c r="X1067" s="433"/>
      <c r="Y1067" s="433"/>
      <c r="Z1067" s="433"/>
      <c r="AA1067" s="433"/>
      <c r="AB1067" s="433"/>
      <c r="AC1067" s="433"/>
      <c r="AD1067" s="433"/>
      <c r="AE1067" s="433"/>
      <c r="AF1067" s="433"/>
      <c r="AG1067" s="433"/>
      <c r="AH1067" s="433"/>
      <c r="AI1067" s="433"/>
      <c r="AJ1067" s="433"/>
      <c r="AK1067" s="433"/>
      <c r="AL1067" s="433"/>
      <c r="AM1067" s="433"/>
      <c r="AN1067" s="433"/>
      <c r="AO1067" s="433"/>
      <c r="AP1067" s="433"/>
      <c r="AQ1067" s="433"/>
      <c r="AR1067" s="433"/>
      <c r="AS1067" s="433"/>
      <c r="AT1067" s="433"/>
      <c r="AU1067" s="433"/>
      <c r="AV1067" s="433"/>
      <c r="AW1067" s="433"/>
      <c r="AX1067" s="433"/>
      <c r="AY1067" s="433"/>
      <c r="AZ1067" s="433"/>
      <c r="BA1067" s="433"/>
      <c r="BB1067" s="433"/>
    </row>
    <row collapsed="false" customFormat="false" customHeight="true" hidden="false" ht="12.6" outlineLevel="0" r="1068">
      <c r="A1068" s="429" t="s">
        <v>651</v>
      </c>
      <c r="B1068" s="430"/>
      <c r="C1068" s="430"/>
      <c r="D1068" s="430"/>
      <c r="E1068" s="430"/>
      <c r="F1068" s="430"/>
      <c r="G1068" s="430"/>
      <c r="H1068" s="430"/>
      <c r="I1068" s="430"/>
      <c r="J1068" s="430"/>
      <c r="K1068" s="430"/>
      <c r="L1068" s="431"/>
      <c r="M1068" s="433"/>
      <c r="N1068" s="433"/>
      <c r="O1068" s="433"/>
      <c r="P1068" s="433"/>
      <c r="Q1068" s="433"/>
      <c r="R1068" s="433"/>
      <c r="S1068" s="433"/>
      <c r="T1068" s="433"/>
      <c r="U1068" s="433"/>
      <c r="V1068" s="433"/>
      <c r="W1068" s="433"/>
      <c r="X1068" s="433"/>
      <c r="Y1068" s="433"/>
      <c r="Z1068" s="433"/>
      <c r="AA1068" s="433"/>
      <c r="AB1068" s="433"/>
      <c r="AC1068" s="433"/>
      <c r="AD1068" s="433"/>
      <c r="AE1068" s="433"/>
      <c r="AF1068" s="433"/>
      <c r="AG1068" s="433"/>
      <c r="AH1068" s="433"/>
      <c r="AI1068" s="433"/>
      <c r="AJ1068" s="433"/>
      <c r="AK1068" s="433"/>
      <c r="AL1068" s="433"/>
      <c r="AM1068" s="433"/>
      <c r="AN1068" s="433"/>
      <c r="AO1068" s="433"/>
      <c r="AP1068" s="433"/>
      <c r="AQ1068" s="433"/>
      <c r="AR1068" s="433"/>
      <c r="AS1068" s="433"/>
      <c r="AT1068" s="433"/>
      <c r="AU1068" s="433"/>
      <c r="AV1068" s="433"/>
      <c r="AW1068" s="433"/>
      <c r="AX1068" s="433"/>
      <c r="AY1068" s="433"/>
      <c r="AZ1068" s="433"/>
      <c r="BA1068" s="433"/>
      <c r="BB1068" s="433"/>
    </row>
    <row collapsed="false" customFormat="false" customHeight="true" hidden="false" ht="12.6" outlineLevel="0" r="1069">
      <c r="A1069" s="429" t="s">
        <v>947</v>
      </c>
      <c r="B1069" s="430"/>
      <c r="C1069" s="430"/>
      <c r="D1069" s="430"/>
      <c r="E1069" s="430"/>
      <c r="F1069" s="430"/>
      <c r="G1069" s="430"/>
      <c r="H1069" s="430"/>
      <c r="I1069" s="430"/>
      <c r="J1069" s="430"/>
      <c r="K1069" s="430"/>
      <c r="L1069" s="431"/>
      <c r="M1069" s="433" t="n">
        <v>0</v>
      </c>
      <c r="N1069" s="433"/>
      <c r="O1069" s="433"/>
      <c r="P1069" s="433"/>
      <c r="Q1069" s="433"/>
      <c r="R1069" s="433"/>
      <c r="S1069" s="433"/>
      <c r="T1069" s="433"/>
      <c r="U1069" s="433"/>
      <c r="V1069" s="433"/>
      <c r="W1069" s="433"/>
      <c r="X1069" s="433"/>
      <c r="Y1069" s="433"/>
      <c r="Z1069" s="433"/>
      <c r="AA1069" s="433"/>
      <c r="AB1069" s="433"/>
      <c r="AC1069" s="433"/>
      <c r="AD1069" s="433"/>
      <c r="AE1069" s="433"/>
      <c r="AF1069" s="433"/>
      <c r="AG1069" s="433"/>
      <c r="AH1069" s="433"/>
      <c r="AI1069" s="433"/>
      <c r="AJ1069" s="433"/>
      <c r="AK1069" s="433"/>
      <c r="AL1069" s="433"/>
      <c r="AM1069" s="433"/>
      <c r="AN1069" s="433"/>
      <c r="AO1069" s="433"/>
      <c r="AP1069" s="433"/>
      <c r="AQ1069" s="433"/>
      <c r="AR1069" s="433"/>
      <c r="AS1069" s="433"/>
      <c r="AT1069" s="433"/>
      <c r="AU1069" s="433"/>
      <c r="AV1069" s="433"/>
      <c r="AW1069" s="433"/>
      <c r="AX1069" s="433"/>
      <c r="AY1069" s="433"/>
      <c r="AZ1069" s="433"/>
      <c r="BA1069" s="433"/>
      <c r="BB1069" s="433"/>
    </row>
    <row collapsed="false" customFormat="false" customHeight="true" hidden="false" ht="12.6" outlineLevel="0" r="1070">
      <c r="A1070" s="577" t="s">
        <v>462</v>
      </c>
      <c r="B1070" s="430"/>
      <c r="C1070" s="430"/>
      <c r="D1070" s="430"/>
      <c r="E1070" s="430"/>
      <c r="F1070" s="430"/>
      <c r="G1070" s="430"/>
      <c r="H1070" s="430"/>
      <c r="I1070" s="430"/>
      <c r="J1070" s="430"/>
      <c r="K1070" s="430"/>
      <c r="L1070" s="431"/>
      <c r="M1070" s="433"/>
      <c r="N1070" s="433"/>
      <c r="O1070" s="433"/>
      <c r="P1070" s="433"/>
      <c r="Q1070" s="433"/>
      <c r="R1070" s="433"/>
      <c r="S1070" s="433"/>
      <c r="T1070" s="433"/>
      <c r="U1070" s="433"/>
      <c r="V1070" s="433"/>
      <c r="W1070" s="433"/>
      <c r="X1070" s="433"/>
      <c r="Y1070" s="433"/>
      <c r="Z1070" s="433"/>
      <c r="AA1070" s="433"/>
      <c r="AB1070" s="433"/>
      <c r="AC1070" s="433"/>
      <c r="AD1070" s="433"/>
      <c r="AE1070" s="433"/>
      <c r="AF1070" s="433"/>
      <c r="AG1070" s="433"/>
      <c r="AH1070" s="433"/>
      <c r="AI1070" s="433"/>
      <c r="AJ1070" s="433"/>
      <c r="AK1070" s="433"/>
      <c r="AL1070" s="433"/>
      <c r="AM1070" s="433"/>
      <c r="AN1070" s="433"/>
      <c r="AO1070" s="433"/>
      <c r="AP1070" s="433"/>
      <c r="AQ1070" s="433"/>
      <c r="AR1070" s="433"/>
      <c r="AS1070" s="433"/>
      <c r="AT1070" s="433"/>
      <c r="AU1070" s="433"/>
      <c r="AV1070" s="433"/>
      <c r="AW1070" s="433"/>
      <c r="AX1070" s="433"/>
      <c r="AY1070" s="433"/>
      <c r="AZ1070" s="433"/>
      <c r="BA1070" s="433"/>
      <c r="BB1070" s="433"/>
    </row>
    <row collapsed="false" customFormat="false" customHeight="true" hidden="false" ht="12.6" outlineLevel="0" r="1071">
      <c r="A1071" s="429" t="s">
        <v>948</v>
      </c>
      <c r="B1071" s="430"/>
      <c r="C1071" s="430"/>
      <c r="D1071" s="430"/>
      <c r="E1071" s="430"/>
      <c r="F1071" s="430"/>
      <c r="G1071" s="430"/>
      <c r="H1071" s="430"/>
      <c r="I1071" s="430"/>
      <c r="J1071" s="430"/>
      <c r="K1071" s="430"/>
      <c r="L1071" s="431"/>
      <c r="M1071" s="456" t="s">
        <v>6</v>
      </c>
      <c r="N1071" s="456"/>
      <c r="O1071" s="456"/>
      <c r="P1071" s="456"/>
      <c r="Q1071" s="456"/>
      <c r="R1071" s="456"/>
      <c r="S1071" s="456"/>
      <c r="T1071" s="456" t="s">
        <v>6</v>
      </c>
      <c r="U1071" s="456"/>
      <c r="V1071" s="456"/>
      <c r="W1071" s="456"/>
      <c r="X1071" s="456"/>
      <c r="Y1071" s="456"/>
      <c r="Z1071" s="456"/>
      <c r="AA1071" s="456" t="s">
        <v>6</v>
      </c>
      <c r="AB1071" s="456"/>
      <c r="AC1071" s="456"/>
      <c r="AD1071" s="456"/>
      <c r="AE1071" s="456"/>
      <c r="AF1071" s="456"/>
      <c r="AG1071" s="456"/>
      <c r="AH1071" s="433" t="n">
        <v>2.01</v>
      </c>
      <c r="AI1071" s="433"/>
      <c r="AJ1071" s="433"/>
      <c r="AK1071" s="433"/>
      <c r="AL1071" s="433"/>
      <c r="AM1071" s="433"/>
      <c r="AN1071" s="433"/>
      <c r="AO1071" s="433"/>
      <c r="AP1071" s="433"/>
      <c r="AQ1071" s="433"/>
      <c r="AR1071" s="433"/>
      <c r="AS1071" s="433"/>
      <c r="AT1071" s="433"/>
      <c r="AU1071" s="433"/>
      <c r="AV1071" s="433"/>
      <c r="AW1071" s="433"/>
      <c r="AX1071" s="433"/>
      <c r="AY1071" s="433"/>
      <c r="AZ1071" s="433"/>
      <c r="BA1071" s="433"/>
      <c r="BB1071" s="433"/>
    </row>
    <row collapsed="false" customFormat="false" customHeight="true" hidden="false" ht="12.6" outlineLevel="0" r="1072">
      <c r="A1072" s="429" t="s">
        <v>949</v>
      </c>
      <c r="B1072" s="430"/>
      <c r="C1072" s="430"/>
      <c r="D1072" s="430"/>
      <c r="E1072" s="430"/>
      <c r="F1072" s="430"/>
      <c r="G1072" s="430"/>
      <c r="H1072" s="430"/>
      <c r="I1072" s="430"/>
      <c r="J1072" s="430"/>
      <c r="K1072" s="430"/>
      <c r="L1072" s="431"/>
      <c r="M1072" s="456" t="s">
        <v>6</v>
      </c>
      <c r="N1072" s="456"/>
      <c r="O1072" s="456"/>
      <c r="P1072" s="456"/>
      <c r="Q1072" s="456"/>
      <c r="R1072" s="456"/>
      <c r="S1072" s="456"/>
      <c r="T1072" s="456" t="s">
        <v>6</v>
      </c>
      <c r="U1072" s="456"/>
      <c r="V1072" s="456"/>
      <c r="W1072" s="456"/>
      <c r="X1072" s="456"/>
      <c r="Y1072" s="456"/>
      <c r="Z1072" s="456"/>
      <c r="AA1072" s="456" t="s">
        <v>6</v>
      </c>
      <c r="AB1072" s="456"/>
      <c r="AC1072" s="456"/>
      <c r="AD1072" s="456"/>
      <c r="AE1072" s="456"/>
      <c r="AF1072" s="456"/>
      <c r="AG1072" s="456"/>
      <c r="AH1072" s="433"/>
      <c r="AI1072" s="433"/>
      <c r="AJ1072" s="433"/>
      <c r="AK1072" s="433"/>
      <c r="AL1072" s="433"/>
      <c r="AM1072" s="433"/>
      <c r="AN1072" s="433"/>
      <c r="AO1072" s="433"/>
      <c r="AP1072" s="433"/>
      <c r="AQ1072" s="433"/>
      <c r="AR1072" s="433"/>
      <c r="AS1072" s="433"/>
      <c r="AT1072" s="433"/>
      <c r="AU1072" s="433"/>
      <c r="AV1072" s="433"/>
      <c r="AW1072" s="433"/>
      <c r="AX1072" s="433"/>
      <c r="AY1072" s="433"/>
      <c r="AZ1072" s="433"/>
      <c r="BA1072" s="433"/>
      <c r="BB1072" s="433"/>
    </row>
    <row collapsed="false" customFormat="false" customHeight="true" hidden="false" ht="12.6" outlineLevel="0" r="1073">
      <c r="A1073" s="429" t="s">
        <v>950</v>
      </c>
      <c r="B1073" s="430"/>
      <c r="C1073" s="430"/>
      <c r="D1073" s="430"/>
      <c r="E1073" s="430"/>
      <c r="F1073" s="430"/>
      <c r="G1073" s="430"/>
      <c r="H1073" s="430"/>
      <c r="I1073" s="430"/>
      <c r="J1073" s="430"/>
      <c r="K1073" s="430"/>
      <c r="L1073" s="431"/>
      <c r="M1073" s="456" t="s">
        <v>6</v>
      </c>
      <c r="N1073" s="456"/>
      <c r="O1073" s="456"/>
      <c r="P1073" s="456"/>
      <c r="Q1073" s="456"/>
      <c r="R1073" s="456"/>
      <c r="S1073" s="456"/>
      <c r="T1073" s="456" t="s">
        <v>6</v>
      </c>
      <c r="U1073" s="456"/>
      <c r="V1073" s="456"/>
      <c r="W1073" s="456"/>
      <c r="X1073" s="456"/>
      <c r="Y1073" s="456"/>
      <c r="Z1073" s="456"/>
      <c r="AA1073" s="456" t="s">
        <v>6</v>
      </c>
      <c r="AB1073" s="456"/>
      <c r="AC1073" s="456"/>
      <c r="AD1073" s="456"/>
      <c r="AE1073" s="456"/>
      <c r="AF1073" s="456"/>
      <c r="AG1073" s="456"/>
      <c r="AH1073" s="433"/>
      <c r="AI1073" s="433"/>
      <c r="AJ1073" s="433"/>
      <c r="AK1073" s="433"/>
      <c r="AL1073" s="433"/>
      <c r="AM1073" s="433"/>
      <c r="AN1073" s="433"/>
      <c r="AO1073" s="433"/>
      <c r="AP1073" s="433"/>
      <c r="AQ1073" s="433"/>
      <c r="AR1073" s="433"/>
      <c r="AS1073" s="433"/>
      <c r="AT1073" s="433"/>
      <c r="AU1073" s="433"/>
      <c r="AV1073" s="433"/>
      <c r="AW1073" s="433"/>
      <c r="AX1073" s="433"/>
      <c r="AY1073" s="433"/>
      <c r="AZ1073" s="433"/>
      <c r="BA1073" s="433"/>
      <c r="BB1073" s="433"/>
    </row>
    <row collapsed="false" customFormat="false" customHeight="true" hidden="false" ht="12.6" outlineLevel="0" r="1074">
      <c r="A1074" s="435" t="s">
        <v>808</v>
      </c>
      <c r="B1074" s="436"/>
      <c r="C1074" s="436"/>
      <c r="D1074" s="436"/>
      <c r="E1074" s="436"/>
      <c r="F1074" s="436"/>
      <c r="G1074" s="436"/>
      <c r="H1074" s="436"/>
      <c r="I1074" s="436"/>
      <c r="J1074" s="436"/>
      <c r="K1074" s="436"/>
      <c r="L1074" s="437"/>
      <c r="M1074" s="427" t="s">
        <v>6</v>
      </c>
      <c r="N1074" s="427"/>
      <c r="O1074" s="427"/>
      <c r="P1074" s="427"/>
      <c r="Q1074" s="427"/>
      <c r="R1074" s="427"/>
      <c r="S1074" s="427"/>
      <c r="T1074" s="427" t="s">
        <v>6</v>
      </c>
      <c r="U1074" s="427"/>
      <c r="V1074" s="427"/>
      <c r="W1074" s="427"/>
      <c r="X1074" s="427"/>
      <c r="Y1074" s="427"/>
      <c r="Z1074" s="427"/>
      <c r="AA1074" s="427" t="s">
        <v>6</v>
      </c>
      <c r="AB1074" s="427"/>
      <c r="AC1074" s="427"/>
      <c r="AD1074" s="427"/>
      <c r="AE1074" s="427"/>
      <c r="AF1074" s="427"/>
      <c r="AG1074" s="427"/>
      <c r="AH1074" s="566"/>
      <c r="AI1074" s="566"/>
      <c r="AJ1074" s="566"/>
      <c r="AK1074" s="566"/>
      <c r="AL1074" s="566"/>
      <c r="AM1074" s="566"/>
      <c r="AN1074" s="566"/>
      <c r="AO1074" s="566"/>
      <c r="AP1074" s="566"/>
      <c r="AQ1074" s="566"/>
      <c r="AR1074" s="566"/>
      <c r="AS1074" s="566"/>
      <c r="AT1074" s="566"/>
      <c r="AU1074" s="566"/>
      <c r="AV1074" s="566"/>
      <c r="AW1074" s="566"/>
      <c r="AX1074" s="566"/>
      <c r="AY1074" s="566"/>
      <c r="AZ1074" s="566"/>
      <c r="BA1074" s="566"/>
      <c r="BB1074" s="566"/>
    </row>
    <row collapsed="false" customFormat="false" customHeight="true" hidden="false" ht="12.6" outlineLevel="0" r="1075">
      <c r="A1075" s="454" t="s">
        <v>938</v>
      </c>
      <c r="B1075" s="436"/>
      <c r="C1075" s="436"/>
      <c r="D1075" s="436"/>
      <c r="E1075" s="436"/>
      <c r="F1075" s="436"/>
      <c r="G1075" s="436"/>
      <c r="H1075" s="436"/>
      <c r="I1075" s="436"/>
      <c r="J1075" s="436"/>
      <c r="K1075" s="436"/>
      <c r="L1075" s="437"/>
      <c r="M1075" s="426" t="s">
        <v>6</v>
      </c>
      <c r="N1075" s="426"/>
      <c r="O1075" s="426"/>
      <c r="P1075" s="426"/>
      <c r="Q1075" s="426"/>
      <c r="R1075" s="426"/>
      <c r="S1075" s="426"/>
      <c r="T1075" s="426" t="s">
        <v>6</v>
      </c>
      <c r="U1075" s="426"/>
      <c r="V1075" s="426"/>
      <c r="W1075" s="426"/>
      <c r="X1075" s="426"/>
      <c r="Y1075" s="426"/>
      <c r="Z1075" s="426"/>
      <c r="AA1075" s="426" t="s">
        <v>6</v>
      </c>
      <c r="AB1075" s="426"/>
      <c r="AC1075" s="426"/>
      <c r="AD1075" s="426"/>
      <c r="AE1075" s="426"/>
      <c r="AF1075" s="426"/>
      <c r="AG1075" s="426"/>
      <c r="AH1075" s="433"/>
      <c r="AI1075" s="433"/>
      <c r="AJ1075" s="433"/>
      <c r="AK1075" s="433"/>
      <c r="AL1075" s="433"/>
      <c r="AM1075" s="433"/>
      <c r="AN1075" s="433"/>
      <c r="AO1075" s="433"/>
      <c r="AP1075" s="433"/>
      <c r="AQ1075" s="433"/>
      <c r="AR1075" s="433"/>
      <c r="AS1075" s="433"/>
      <c r="AT1075" s="433"/>
      <c r="AU1075" s="433"/>
      <c r="AV1075" s="433"/>
      <c r="AW1075" s="433"/>
      <c r="AX1075" s="433"/>
      <c r="AY1075" s="433"/>
      <c r="AZ1075" s="433"/>
      <c r="BA1075" s="433"/>
      <c r="BB1075" s="433"/>
    </row>
    <row collapsed="false" customFormat="false" customHeight="true" hidden="false" ht="12.6" outlineLevel="0" r="1076">
      <c r="A1076" s="458" t="s">
        <v>939</v>
      </c>
      <c r="B1076" s="408"/>
      <c r="C1076" s="408"/>
      <c r="D1076" s="408"/>
      <c r="E1076" s="408"/>
      <c r="F1076" s="408"/>
      <c r="G1076" s="408"/>
      <c r="H1076" s="408"/>
      <c r="I1076" s="408"/>
      <c r="J1076" s="408"/>
      <c r="K1076" s="408"/>
      <c r="L1076" s="463"/>
      <c r="M1076" s="426"/>
      <c r="N1076" s="426"/>
      <c r="O1076" s="426"/>
      <c r="P1076" s="426"/>
      <c r="Q1076" s="426"/>
      <c r="R1076" s="426"/>
      <c r="S1076" s="426"/>
      <c r="T1076" s="426"/>
      <c r="U1076" s="426"/>
      <c r="V1076" s="426"/>
      <c r="W1076" s="426"/>
      <c r="X1076" s="426"/>
      <c r="Y1076" s="426"/>
      <c r="Z1076" s="426"/>
      <c r="AA1076" s="426"/>
      <c r="AB1076" s="426"/>
      <c r="AC1076" s="426"/>
      <c r="AD1076" s="426"/>
      <c r="AE1076" s="426"/>
      <c r="AF1076" s="426"/>
      <c r="AG1076" s="426"/>
      <c r="AH1076" s="433"/>
      <c r="AI1076" s="433"/>
      <c r="AJ1076" s="433"/>
      <c r="AK1076" s="433"/>
      <c r="AL1076" s="433"/>
      <c r="AM1076" s="433"/>
      <c r="AN1076" s="433"/>
      <c r="AO1076" s="433"/>
      <c r="AP1076" s="433"/>
      <c r="AQ1076" s="433"/>
      <c r="AR1076" s="433"/>
      <c r="AS1076" s="433"/>
      <c r="AT1076" s="433"/>
      <c r="AU1076" s="433"/>
      <c r="AV1076" s="433"/>
      <c r="AW1076" s="433"/>
      <c r="AX1076" s="433"/>
      <c r="AY1076" s="433"/>
      <c r="AZ1076" s="433"/>
      <c r="BA1076" s="433"/>
      <c r="BB1076" s="433"/>
    </row>
    <row collapsed="false" customFormat="false" customHeight="true" hidden="false" ht="12.6" outlineLevel="0" r="1077">
      <c r="A1077" s="458" t="s">
        <v>951</v>
      </c>
      <c r="B1077" s="408"/>
      <c r="C1077" s="408"/>
      <c r="D1077" s="408"/>
      <c r="E1077" s="408"/>
      <c r="F1077" s="408"/>
      <c r="G1077" s="408"/>
      <c r="H1077" s="408"/>
      <c r="I1077" s="408"/>
      <c r="J1077" s="408"/>
      <c r="K1077" s="408"/>
      <c r="L1077" s="463"/>
      <c r="M1077" s="426"/>
      <c r="N1077" s="426"/>
      <c r="O1077" s="426"/>
      <c r="P1077" s="426"/>
      <c r="Q1077" s="426"/>
      <c r="R1077" s="426"/>
      <c r="S1077" s="426"/>
      <c r="T1077" s="426"/>
      <c r="U1077" s="426"/>
      <c r="V1077" s="426"/>
      <c r="W1077" s="426"/>
      <c r="X1077" s="426"/>
      <c r="Y1077" s="426"/>
      <c r="Z1077" s="426"/>
      <c r="AA1077" s="426"/>
      <c r="AB1077" s="426"/>
      <c r="AC1077" s="426"/>
      <c r="AD1077" s="426"/>
      <c r="AE1077" s="426"/>
      <c r="AF1077" s="426"/>
      <c r="AG1077" s="426"/>
      <c r="AH1077" s="433"/>
      <c r="AI1077" s="433"/>
      <c r="AJ1077" s="433"/>
      <c r="AK1077" s="433"/>
      <c r="AL1077" s="433"/>
      <c r="AM1077" s="433"/>
      <c r="AN1077" s="433"/>
      <c r="AO1077" s="433"/>
      <c r="AP1077" s="433"/>
      <c r="AQ1077" s="433"/>
      <c r="AR1077" s="433"/>
      <c r="AS1077" s="433"/>
      <c r="AT1077" s="433"/>
      <c r="AU1077" s="433"/>
      <c r="AV1077" s="433"/>
      <c r="AW1077" s="433"/>
      <c r="AX1077" s="433"/>
      <c r="AY1077" s="433"/>
      <c r="AZ1077" s="433"/>
      <c r="BA1077" s="433"/>
      <c r="BB1077" s="433"/>
    </row>
    <row collapsed="false" customFormat="false" customHeight="true" hidden="false" ht="12.6" outlineLevel="0" r="1078">
      <c r="A1078" s="470" t="s">
        <v>952</v>
      </c>
      <c r="B1078" s="439"/>
      <c r="C1078" s="439"/>
      <c r="D1078" s="439"/>
      <c r="E1078" s="439"/>
      <c r="F1078" s="439"/>
      <c r="G1078" s="439"/>
      <c r="H1078" s="439"/>
      <c r="I1078" s="439"/>
      <c r="J1078" s="439"/>
      <c r="K1078" s="439"/>
      <c r="L1078" s="440"/>
      <c r="M1078" s="426"/>
      <c r="N1078" s="426"/>
      <c r="O1078" s="426"/>
      <c r="P1078" s="426"/>
      <c r="Q1078" s="426"/>
      <c r="R1078" s="426"/>
      <c r="S1078" s="426"/>
      <c r="T1078" s="426"/>
      <c r="U1078" s="426"/>
      <c r="V1078" s="426"/>
      <c r="W1078" s="426"/>
      <c r="X1078" s="426"/>
      <c r="Y1078" s="426"/>
      <c r="Z1078" s="426"/>
      <c r="AA1078" s="426"/>
      <c r="AB1078" s="426"/>
      <c r="AC1078" s="426"/>
      <c r="AD1078" s="426"/>
      <c r="AE1078" s="426"/>
      <c r="AF1078" s="426"/>
      <c r="AG1078" s="426"/>
      <c r="AH1078" s="433"/>
      <c r="AI1078" s="433"/>
      <c r="AJ1078" s="433"/>
      <c r="AK1078" s="433"/>
      <c r="AL1078" s="433"/>
      <c r="AM1078" s="433"/>
      <c r="AN1078" s="433"/>
      <c r="AO1078" s="433"/>
      <c r="AP1078" s="433"/>
      <c r="AQ1078" s="433"/>
      <c r="AR1078" s="433"/>
      <c r="AS1078" s="433"/>
      <c r="AT1078" s="433"/>
      <c r="AU1078" s="433"/>
      <c r="AV1078" s="433"/>
      <c r="AW1078" s="433"/>
      <c r="AX1078" s="433"/>
      <c r="AY1078" s="433"/>
      <c r="AZ1078" s="433"/>
      <c r="BA1078" s="433"/>
      <c r="BB1078" s="433"/>
    </row>
    <row collapsed="false" customFormat="false" customHeight="true" hidden="false" ht="12.6" outlineLevel="0" r="1079">
      <c r="A1079" s="425" t="s">
        <v>953</v>
      </c>
    </row>
    <row collapsed="false" customFormat="false" customHeight="true" hidden="false" ht="12.6" outlineLevel="0" r="1080">
      <c r="A1080" s="493"/>
      <c r="B1080" s="493"/>
      <c r="C1080" s="493"/>
      <c r="D1080" s="493"/>
      <c r="E1080" s="493"/>
      <c r="F1080" s="493"/>
      <c r="G1080" s="493"/>
      <c r="H1080" s="493"/>
      <c r="I1080" s="493"/>
      <c r="J1080" s="493"/>
      <c r="K1080" s="493"/>
      <c r="L1080" s="493"/>
      <c r="M1080" s="493"/>
      <c r="N1080" s="493"/>
      <c r="O1080" s="493"/>
      <c r="P1080" s="493"/>
      <c r="Q1080" s="493"/>
      <c r="R1080" s="493"/>
      <c r="S1080" s="493"/>
      <c r="T1080" s="493"/>
      <c r="U1080" s="493"/>
      <c r="V1080" s="493"/>
      <c r="W1080" s="493"/>
      <c r="X1080" s="493"/>
      <c r="Y1080" s="493"/>
      <c r="Z1080" s="493"/>
      <c r="AA1080" s="493"/>
      <c r="AB1080" s="493"/>
      <c r="AC1080" s="493"/>
      <c r="AD1080" s="493"/>
      <c r="AE1080" s="493"/>
      <c r="AF1080" s="493"/>
      <c r="AG1080" s="493"/>
      <c r="AH1080" s="493"/>
      <c r="AI1080" s="493"/>
      <c r="AJ1080" s="493"/>
      <c r="AK1080" s="493"/>
      <c r="AL1080" s="493"/>
      <c r="AM1080" s="493"/>
      <c r="AN1080" s="493"/>
      <c r="AO1080" s="493"/>
      <c r="AP1080" s="493"/>
      <c r="AQ1080" s="493"/>
      <c r="AR1080" s="493"/>
      <c r="AS1080" s="493"/>
      <c r="AT1080" s="493"/>
      <c r="AU1080" s="493"/>
      <c r="AV1080" s="493"/>
      <c r="AW1080" s="493"/>
      <c r="AX1080" s="493"/>
      <c r="AY1080" s="493"/>
      <c r="AZ1080" s="493"/>
      <c r="BA1080" s="493"/>
      <c r="BB1080" s="493"/>
    </row>
    <row collapsed="false" customFormat="false" customHeight="true" hidden="false" ht="12.6" outlineLevel="0" r="1081">
      <c r="A1081" s="493"/>
      <c r="B1081" s="493"/>
      <c r="C1081" s="493"/>
      <c r="D1081" s="493"/>
      <c r="E1081" s="493"/>
      <c r="F1081" s="493"/>
      <c r="G1081" s="493"/>
      <c r="H1081" s="493"/>
      <c r="I1081" s="493"/>
      <c r="J1081" s="493"/>
      <c r="K1081" s="493"/>
      <c r="L1081" s="493"/>
      <c r="M1081" s="493"/>
      <c r="N1081" s="493"/>
      <c r="O1081" s="493"/>
      <c r="P1081" s="493"/>
      <c r="Q1081" s="493"/>
      <c r="R1081" s="493"/>
      <c r="S1081" s="493"/>
      <c r="T1081" s="493"/>
      <c r="U1081" s="493"/>
      <c r="V1081" s="493"/>
      <c r="W1081" s="493"/>
      <c r="X1081" s="493"/>
      <c r="Y1081" s="493"/>
      <c r="Z1081" s="493"/>
      <c r="AA1081" s="493"/>
      <c r="AB1081" s="493"/>
      <c r="AC1081" s="493"/>
      <c r="AD1081" s="493"/>
      <c r="AE1081" s="493"/>
      <c r="AF1081" s="493"/>
      <c r="AG1081" s="493"/>
      <c r="AH1081" s="493"/>
      <c r="AI1081" s="493"/>
      <c r="AJ1081" s="493"/>
      <c r="AK1081" s="493"/>
      <c r="AL1081" s="493"/>
      <c r="AM1081" s="493"/>
      <c r="AN1081" s="493"/>
      <c r="AO1081" s="493"/>
      <c r="AP1081" s="493"/>
      <c r="AQ1081" s="493"/>
      <c r="AR1081" s="493"/>
      <c r="AS1081" s="493"/>
      <c r="AT1081" s="493"/>
      <c r="AU1081" s="493"/>
      <c r="AV1081" s="493"/>
      <c r="AW1081" s="493"/>
      <c r="AX1081" s="493"/>
      <c r="AY1081" s="493"/>
      <c r="AZ1081" s="493"/>
      <c r="BA1081" s="493"/>
      <c r="BB1081" s="493"/>
    </row>
    <row collapsed="false" customFormat="false" customHeight="true" hidden="false" ht="12.6" outlineLevel="0" r="1082">
      <c r="A1082" s="493"/>
      <c r="B1082" s="493"/>
      <c r="C1082" s="493"/>
      <c r="D1082" s="493"/>
      <c r="E1082" s="493"/>
      <c r="F1082" s="493"/>
      <c r="G1082" s="493"/>
      <c r="H1082" s="493"/>
      <c r="I1082" s="493"/>
      <c r="J1082" s="493"/>
      <c r="K1082" s="493"/>
      <c r="L1082" s="493"/>
      <c r="M1082" s="493"/>
      <c r="N1082" s="493"/>
      <c r="O1082" s="493"/>
      <c r="P1082" s="493"/>
      <c r="Q1082" s="493"/>
      <c r="R1082" s="493"/>
      <c r="S1082" s="493"/>
      <c r="T1082" s="493"/>
      <c r="U1082" s="493"/>
      <c r="V1082" s="493"/>
      <c r="W1082" s="493"/>
      <c r="X1082" s="493"/>
      <c r="Y1082" s="493"/>
      <c r="Z1082" s="493"/>
      <c r="AA1082" s="493"/>
      <c r="AB1082" s="493"/>
      <c r="AC1082" s="493"/>
      <c r="AD1082" s="493"/>
      <c r="AE1082" s="493"/>
      <c r="AF1082" s="493"/>
      <c r="AG1082" s="493"/>
      <c r="AH1082" s="493"/>
      <c r="AI1082" s="493"/>
      <c r="AJ1082" s="493"/>
      <c r="AK1082" s="493"/>
      <c r="AL1082" s="493"/>
      <c r="AM1082" s="493"/>
      <c r="AN1082" s="493"/>
      <c r="AO1082" s="493"/>
      <c r="AP1082" s="493"/>
      <c r="AQ1082" s="493"/>
      <c r="AR1082" s="493"/>
      <c r="AS1082" s="493"/>
      <c r="AT1082" s="493"/>
      <c r="AU1082" s="493"/>
      <c r="AV1082" s="493"/>
      <c r="AW1082" s="493"/>
      <c r="AX1082" s="493"/>
      <c r="AY1082" s="493"/>
      <c r="AZ1082" s="493"/>
      <c r="BA1082" s="493"/>
      <c r="BB1082" s="493"/>
    </row>
    <row collapsed="false" customFormat="false" customHeight="true" hidden="false" ht="12.6" outlineLevel="0" r="1083">
      <c r="A1083" s="493"/>
      <c r="B1083" s="493"/>
      <c r="C1083" s="493"/>
      <c r="D1083" s="493"/>
      <c r="E1083" s="493"/>
      <c r="F1083" s="493"/>
      <c r="G1083" s="493"/>
      <c r="H1083" s="493"/>
      <c r="I1083" s="493"/>
      <c r="J1083" s="493"/>
      <c r="K1083" s="493"/>
      <c r="L1083" s="493"/>
      <c r="M1083" s="493"/>
      <c r="N1083" s="493"/>
      <c r="O1083" s="493"/>
      <c r="P1083" s="493"/>
      <c r="Q1083" s="493"/>
      <c r="R1083" s="493"/>
      <c r="S1083" s="493"/>
      <c r="T1083" s="493"/>
      <c r="U1083" s="493"/>
      <c r="V1083" s="493"/>
      <c r="W1083" s="493"/>
      <c r="X1083" s="493"/>
      <c r="Y1083" s="493"/>
      <c r="Z1083" s="493"/>
      <c r="AA1083" s="493"/>
      <c r="AB1083" s="493"/>
      <c r="AC1083" s="493"/>
      <c r="AD1083" s="493"/>
      <c r="AE1083" s="493"/>
      <c r="AF1083" s="493"/>
      <c r="AG1083" s="493"/>
      <c r="AH1083" s="493"/>
      <c r="AI1083" s="493"/>
      <c r="AJ1083" s="493"/>
      <c r="AK1083" s="493"/>
      <c r="AL1083" s="493"/>
      <c r="AM1083" s="493"/>
      <c r="AN1083" s="493"/>
      <c r="AO1083" s="493"/>
      <c r="AP1083" s="493"/>
      <c r="AQ1083" s="493"/>
      <c r="AR1083" s="493"/>
      <c r="AS1083" s="493"/>
      <c r="AT1083" s="493"/>
      <c r="AU1083" s="493"/>
      <c r="AV1083" s="493"/>
      <c r="AW1083" s="493"/>
      <c r="AX1083" s="493"/>
      <c r="AY1083" s="493"/>
      <c r="AZ1083" s="493"/>
      <c r="BA1083" s="493"/>
      <c r="BB1083" s="493"/>
    </row>
    <row collapsed="false" customFormat="false" customHeight="true" hidden="false" ht="12.6" outlineLevel="0" r="1084">
      <c r="A1084" s="425" t="s">
        <v>954</v>
      </c>
    </row>
    <row collapsed="false" customFormat="false" customHeight="true" hidden="false" ht="12.6" outlineLevel="0" r="1085">
      <c r="A1085" s="454"/>
      <c r="B1085" s="455"/>
      <c r="C1085" s="455"/>
      <c r="D1085" s="455"/>
      <c r="E1085" s="455"/>
      <c r="F1085" s="455"/>
      <c r="G1085" s="455"/>
      <c r="H1085" s="455"/>
      <c r="I1085" s="455"/>
      <c r="J1085" s="455"/>
      <c r="K1085" s="455"/>
      <c r="L1085" s="455"/>
      <c r="M1085" s="455"/>
      <c r="N1085" s="455"/>
      <c r="O1085" s="455"/>
      <c r="P1085" s="455"/>
      <c r="Q1085" s="455"/>
      <c r="R1085" s="455"/>
      <c r="S1085" s="455"/>
      <c r="T1085" s="455"/>
      <c r="U1085" s="455"/>
      <c r="V1085" s="455"/>
      <c r="W1085" s="455"/>
      <c r="X1085" s="455"/>
      <c r="Y1085" s="455"/>
      <c r="Z1085" s="455"/>
      <c r="AA1085" s="455"/>
      <c r="AB1085" s="455"/>
      <c r="AC1085" s="455"/>
      <c r="AD1085" s="455"/>
      <c r="AE1085" s="495"/>
      <c r="AF1085" s="454"/>
      <c r="AG1085" s="557"/>
      <c r="AH1085" s="557"/>
      <c r="AI1085" s="557"/>
      <c r="AJ1085" s="557"/>
      <c r="AK1085" s="557"/>
      <c r="AL1085" s="557"/>
      <c r="AM1085" s="557"/>
      <c r="AN1085" s="558"/>
      <c r="AO1085" s="545" t="s">
        <v>741</v>
      </c>
      <c r="AP1085" s="545"/>
      <c r="AQ1085" s="545"/>
      <c r="AR1085" s="545"/>
      <c r="AS1085" s="545"/>
      <c r="AT1085" s="545"/>
      <c r="AU1085" s="545"/>
      <c r="AV1085" s="545"/>
      <c r="AW1085" s="545"/>
      <c r="AX1085" s="545"/>
      <c r="AY1085" s="545"/>
      <c r="AZ1085" s="545"/>
      <c r="BA1085" s="545"/>
      <c r="BB1085" s="545"/>
    </row>
    <row collapsed="false" customFormat="false" customHeight="true" hidden="false" ht="12.6" outlineLevel="0" r="1086">
      <c r="A1086" s="459" t="s">
        <v>434</v>
      </c>
      <c r="B1086" s="459"/>
      <c r="C1086" s="459"/>
      <c r="D1086" s="459"/>
      <c r="E1086" s="459"/>
      <c r="F1086" s="459"/>
      <c r="G1086" s="459"/>
      <c r="H1086" s="459"/>
      <c r="I1086" s="459"/>
      <c r="J1086" s="459"/>
      <c r="K1086" s="459"/>
      <c r="L1086" s="459"/>
      <c r="M1086" s="459"/>
      <c r="N1086" s="459"/>
      <c r="O1086" s="459"/>
      <c r="P1086" s="459"/>
      <c r="Q1086" s="459"/>
      <c r="R1086" s="459"/>
      <c r="S1086" s="459"/>
      <c r="T1086" s="459"/>
      <c r="U1086" s="459"/>
      <c r="V1086" s="459"/>
      <c r="W1086" s="459"/>
      <c r="X1086" s="459"/>
      <c r="Y1086" s="459"/>
      <c r="Z1086" s="459"/>
      <c r="AA1086" s="459"/>
      <c r="AB1086" s="459"/>
      <c r="AC1086" s="459"/>
      <c r="AD1086" s="459"/>
      <c r="AE1086" s="459"/>
      <c r="AF1086" s="459" t="s">
        <v>857</v>
      </c>
      <c r="AG1086" s="459"/>
      <c r="AH1086" s="459"/>
      <c r="AI1086" s="459"/>
      <c r="AJ1086" s="459"/>
      <c r="AK1086" s="459"/>
      <c r="AL1086" s="459"/>
      <c r="AM1086" s="459"/>
      <c r="AN1086" s="459"/>
      <c r="AO1086" s="579" t="s">
        <v>670</v>
      </c>
      <c r="AP1086" s="579"/>
      <c r="AQ1086" s="579"/>
      <c r="AR1086" s="579"/>
      <c r="AS1086" s="579"/>
      <c r="AT1086" s="579"/>
      <c r="AU1086" s="579"/>
      <c r="AV1086" s="579"/>
      <c r="AW1086" s="579"/>
      <c r="AX1086" s="579"/>
      <c r="AY1086" s="579"/>
      <c r="AZ1086" s="579"/>
      <c r="BA1086" s="579"/>
      <c r="BB1086" s="579"/>
    </row>
    <row collapsed="false" customFormat="false" customHeight="true" hidden="false" ht="12.6" outlineLevel="0" r="1087">
      <c r="A1087" s="458"/>
      <c r="B1087" s="414"/>
      <c r="C1087" s="414"/>
      <c r="D1087" s="414"/>
      <c r="E1087" s="414"/>
      <c r="F1087" s="414"/>
      <c r="G1087" s="414"/>
      <c r="H1087" s="414"/>
      <c r="I1087" s="414"/>
      <c r="J1087" s="414"/>
      <c r="K1087" s="414"/>
      <c r="L1087" s="414"/>
      <c r="M1087" s="414"/>
      <c r="N1087" s="414"/>
      <c r="O1087" s="414"/>
      <c r="P1087" s="414"/>
      <c r="Q1087" s="414"/>
      <c r="R1087" s="414"/>
      <c r="S1087" s="414"/>
      <c r="T1087" s="414"/>
      <c r="U1087" s="414"/>
      <c r="V1087" s="414"/>
      <c r="W1087" s="414"/>
      <c r="X1087" s="414"/>
      <c r="Y1087" s="414"/>
      <c r="Z1087" s="414"/>
      <c r="AA1087" s="414"/>
      <c r="AB1087" s="414"/>
      <c r="AC1087" s="414"/>
      <c r="AD1087" s="414"/>
      <c r="AE1087" s="496"/>
      <c r="AF1087" s="428" t="s">
        <v>500</v>
      </c>
      <c r="AG1087" s="428"/>
      <c r="AH1087" s="428"/>
      <c r="AI1087" s="428"/>
      <c r="AJ1087" s="428"/>
      <c r="AK1087" s="428"/>
      <c r="AL1087" s="428"/>
      <c r="AM1087" s="428"/>
      <c r="AN1087" s="428"/>
      <c r="AO1087" s="583" t="s">
        <v>437</v>
      </c>
      <c r="AP1087" s="583"/>
      <c r="AQ1087" s="583"/>
      <c r="AR1087" s="583"/>
      <c r="AS1087" s="583"/>
      <c r="AT1087" s="583"/>
      <c r="AU1087" s="583"/>
      <c r="AV1087" s="583"/>
      <c r="AW1087" s="583"/>
      <c r="AX1087" s="583"/>
      <c r="AY1087" s="583"/>
      <c r="AZ1087" s="583"/>
      <c r="BA1087" s="583"/>
      <c r="BB1087" s="583"/>
    </row>
    <row collapsed="false" customFormat="false" customHeight="true" hidden="false" ht="12.6" outlineLevel="0" r="1088">
      <c r="A1088" s="548" t="s">
        <v>955</v>
      </c>
      <c r="B1088" s="548"/>
      <c r="C1088" s="548"/>
      <c r="D1088" s="548"/>
      <c r="E1088" s="548"/>
      <c r="F1088" s="548"/>
      <c r="G1088" s="548"/>
      <c r="H1088" s="548"/>
      <c r="I1088" s="548"/>
      <c r="J1088" s="548"/>
      <c r="K1088" s="548"/>
      <c r="L1088" s="548"/>
      <c r="M1088" s="548"/>
      <c r="N1088" s="548"/>
      <c r="O1088" s="548"/>
      <c r="P1088" s="548"/>
      <c r="Q1088" s="548"/>
      <c r="R1088" s="548"/>
      <c r="S1088" s="548"/>
      <c r="T1088" s="548"/>
      <c r="U1088" s="548"/>
      <c r="V1088" s="548"/>
      <c r="W1088" s="548"/>
      <c r="X1088" s="548"/>
      <c r="Y1088" s="548"/>
      <c r="Z1088" s="548"/>
      <c r="AA1088" s="548"/>
      <c r="AB1088" s="548"/>
      <c r="AC1088" s="548"/>
      <c r="AD1088" s="548"/>
      <c r="AE1088" s="548"/>
      <c r="AF1088" s="433"/>
      <c r="AG1088" s="433"/>
      <c r="AH1088" s="433"/>
      <c r="AI1088" s="433"/>
      <c r="AJ1088" s="433"/>
      <c r="AK1088" s="433"/>
      <c r="AL1088" s="433"/>
      <c r="AM1088" s="433"/>
      <c r="AN1088" s="433"/>
      <c r="AO1088" s="547"/>
      <c r="AP1088" s="547"/>
      <c r="AQ1088" s="547"/>
      <c r="AR1088" s="547"/>
      <c r="AS1088" s="547"/>
      <c r="AT1088" s="547"/>
      <c r="AU1088" s="547"/>
      <c r="AV1088" s="547"/>
      <c r="AW1088" s="547"/>
      <c r="AX1088" s="547"/>
      <c r="AY1088" s="547"/>
      <c r="AZ1088" s="547"/>
      <c r="BA1088" s="547"/>
      <c r="BB1088" s="547"/>
    </row>
    <row collapsed="false" customFormat="false" customHeight="true" hidden="false" ht="12.6" outlineLevel="0" r="1089">
      <c r="A1089" s="548" t="s">
        <v>956</v>
      </c>
      <c r="B1089" s="548"/>
      <c r="C1089" s="548"/>
      <c r="D1089" s="548"/>
      <c r="E1089" s="548"/>
      <c r="F1089" s="548"/>
      <c r="G1089" s="548"/>
      <c r="H1089" s="548"/>
      <c r="I1089" s="548"/>
      <c r="J1089" s="548"/>
      <c r="K1089" s="548"/>
      <c r="L1089" s="548"/>
      <c r="M1089" s="548"/>
      <c r="N1089" s="548"/>
      <c r="O1089" s="548"/>
      <c r="P1089" s="548"/>
      <c r="Q1089" s="548"/>
      <c r="R1089" s="548"/>
      <c r="S1089" s="548"/>
      <c r="T1089" s="548"/>
      <c r="U1089" s="548"/>
      <c r="V1089" s="548"/>
      <c r="W1089" s="548"/>
      <c r="X1089" s="548"/>
      <c r="Y1089" s="548"/>
      <c r="Z1089" s="548"/>
      <c r="AA1089" s="548"/>
      <c r="AB1089" s="548"/>
      <c r="AC1089" s="548"/>
      <c r="AD1089" s="548"/>
      <c r="AE1089" s="548"/>
      <c r="AF1089" s="433"/>
      <c r="AG1089" s="433"/>
      <c r="AH1089" s="433"/>
      <c r="AI1089" s="433"/>
      <c r="AJ1089" s="433"/>
      <c r="AK1089" s="433"/>
      <c r="AL1089" s="433"/>
      <c r="AM1089" s="433"/>
      <c r="AN1089" s="433"/>
      <c r="AO1089" s="547"/>
      <c r="AP1089" s="547"/>
      <c r="AQ1089" s="547"/>
      <c r="AR1089" s="547"/>
      <c r="AS1089" s="547"/>
      <c r="AT1089" s="547"/>
      <c r="AU1089" s="547"/>
      <c r="AV1089" s="547"/>
      <c r="AW1089" s="547"/>
      <c r="AX1089" s="547"/>
      <c r="AY1089" s="547"/>
      <c r="AZ1089" s="547"/>
      <c r="BA1089" s="547"/>
      <c r="BB1089" s="547"/>
    </row>
    <row collapsed="false" customFormat="false" customHeight="true" hidden="false" ht="12.6" outlineLevel="0" r="1090">
      <c r="A1090" s="548" t="s">
        <v>957</v>
      </c>
      <c r="B1090" s="548"/>
      <c r="C1090" s="548"/>
      <c r="D1090" s="548"/>
      <c r="E1090" s="548"/>
      <c r="F1090" s="548"/>
      <c r="G1090" s="548"/>
      <c r="H1090" s="548"/>
      <c r="I1090" s="548"/>
      <c r="J1090" s="548"/>
      <c r="K1090" s="548"/>
      <c r="L1090" s="548"/>
      <c r="M1090" s="548"/>
      <c r="N1090" s="548"/>
      <c r="O1090" s="548"/>
      <c r="P1090" s="548"/>
      <c r="Q1090" s="548"/>
      <c r="R1090" s="548"/>
      <c r="S1090" s="548"/>
      <c r="T1090" s="548"/>
      <c r="U1090" s="548"/>
      <c r="V1090" s="548"/>
      <c r="W1090" s="548"/>
      <c r="X1090" s="548"/>
      <c r="Y1090" s="548"/>
      <c r="Z1090" s="548"/>
      <c r="AA1090" s="548"/>
      <c r="AB1090" s="548"/>
      <c r="AC1090" s="548"/>
      <c r="AD1090" s="548"/>
      <c r="AE1090" s="548"/>
      <c r="AF1090" s="433"/>
      <c r="AG1090" s="433"/>
      <c r="AH1090" s="433"/>
      <c r="AI1090" s="433"/>
      <c r="AJ1090" s="433"/>
      <c r="AK1090" s="433"/>
      <c r="AL1090" s="433"/>
      <c r="AM1090" s="433"/>
      <c r="AN1090" s="433"/>
      <c r="AO1090" s="547"/>
      <c r="AP1090" s="547"/>
      <c r="AQ1090" s="547"/>
      <c r="AR1090" s="547"/>
      <c r="AS1090" s="547"/>
      <c r="AT1090" s="547"/>
      <c r="AU1090" s="547"/>
      <c r="AV1090" s="547"/>
      <c r="AW1090" s="547"/>
      <c r="AX1090" s="547"/>
      <c r="AY1090" s="547"/>
      <c r="AZ1090" s="547"/>
      <c r="BA1090" s="547"/>
      <c r="BB1090" s="547"/>
    </row>
    <row collapsed="false" customFormat="false" customHeight="true" hidden="false" ht="12.6" outlineLevel="0" r="1091">
      <c r="A1091" s="548" t="s">
        <v>958</v>
      </c>
      <c r="B1091" s="548"/>
      <c r="C1091" s="548"/>
      <c r="D1091" s="548"/>
      <c r="E1091" s="548"/>
      <c r="F1091" s="548"/>
      <c r="G1091" s="548"/>
      <c r="H1091" s="548"/>
      <c r="I1091" s="548"/>
      <c r="J1091" s="548"/>
      <c r="K1091" s="548"/>
      <c r="L1091" s="548"/>
      <c r="M1091" s="548"/>
      <c r="N1091" s="548"/>
      <c r="O1091" s="548"/>
      <c r="P1091" s="548"/>
      <c r="Q1091" s="548"/>
      <c r="R1091" s="548"/>
      <c r="S1091" s="548"/>
      <c r="T1091" s="548"/>
      <c r="U1091" s="548"/>
      <c r="V1091" s="548"/>
      <c r="W1091" s="548"/>
      <c r="X1091" s="548"/>
      <c r="Y1091" s="548"/>
      <c r="Z1091" s="548"/>
      <c r="AA1091" s="548"/>
      <c r="AB1091" s="548"/>
      <c r="AC1091" s="548"/>
      <c r="AD1091" s="548"/>
      <c r="AE1091" s="548"/>
      <c r="AF1091" s="433"/>
      <c r="AG1091" s="433"/>
      <c r="AH1091" s="433"/>
      <c r="AI1091" s="433"/>
      <c r="AJ1091" s="433"/>
      <c r="AK1091" s="433"/>
      <c r="AL1091" s="433"/>
      <c r="AM1091" s="433"/>
      <c r="AN1091" s="433"/>
      <c r="AO1091" s="547"/>
      <c r="AP1091" s="547"/>
      <c r="AQ1091" s="547"/>
      <c r="AR1091" s="547"/>
      <c r="AS1091" s="547"/>
      <c r="AT1091" s="547"/>
      <c r="AU1091" s="547"/>
      <c r="AV1091" s="547"/>
      <c r="AW1091" s="547"/>
      <c r="AX1091" s="547"/>
      <c r="AY1091" s="547"/>
      <c r="AZ1091" s="547"/>
      <c r="BA1091" s="547"/>
      <c r="BB1091" s="547"/>
    </row>
    <row collapsed="false" customFormat="false" customHeight="true" hidden="false" ht="12.6" outlineLevel="0" r="1092">
      <c r="A1092" s="548" t="s">
        <v>959</v>
      </c>
      <c r="B1092" s="548"/>
      <c r="C1092" s="548"/>
      <c r="D1092" s="548"/>
      <c r="E1092" s="548"/>
      <c r="F1092" s="548"/>
      <c r="G1092" s="548"/>
      <c r="H1092" s="548"/>
      <c r="I1092" s="548"/>
      <c r="J1092" s="548"/>
      <c r="K1092" s="548"/>
      <c r="L1092" s="548"/>
      <c r="M1092" s="548"/>
      <c r="N1092" s="548"/>
      <c r="O1092" s="548"/>
      <c r="P1092" s="548"/>
      <c r="Q1092" s="548"/>
      <c r="R1092" s="548"/>
      <c r="S1092" s="548"/>
      <c r="T1092" s="548"/>
      <c r="U1092" s="548"/>
      <c r="V1092" s="548"/>
      <c r="W1092" s="548"/>
      <c r="X1092" s="548"/>
      <c r="Y1092" s="548"/>
      <c r="Z1092" s="548"/>
      <c r="AA1092" s="548"/>
      <c r="AB1092" s="548"/>
      <c r="AC1092" s="548"/>
      <c r="AD1092" s="548"/>
      <c r="AE1092" s="548"/>
      <c r="AF1092" s="433"/>
      <c r="AG1092" s="433"/>
      <c r="AH1092" s="433"/>
      <c r="AI1092" s="433"/>
      <c r="AJ1092" s="433"/>
      <c r="AK1092" s="433"/>
      <c r="AL1092" s="433"/>
      <c r="AM1092" s="433"/>
      <c r="AN1092" s="433"/>
      <c r="AO1092" s="547"/>
      <c r="AP1092" s="547"/>
      <c r="AQ1092" s="547"/>
      <c r="AR1092" s="547"/>
      <c r="AS1092" s="547"/>
      <c r="AT1092" s="547"/>
      <c r="AU1092" s="547"/>
      <c r="AV1092" s="547"/>
      <c r="AW1092" s="547"/>
      <c r="AX1092" s="547"/>
      <c r="AY1092" s="547"/>
      <c r="AZ1092" s="547"/>
      <c r="BA1092" s="547"/>
      <c r="BB1092" s="547"/>
    </row>
    <row collapsed="false" customFormat="false" customHeight="true" hidden="false" ht="12.6" outlineLevel="0" r="1093">
      <c r="A1093" s="548" t="s">
        <v>960</v>
      </c>
      <c r="B1093" s="548"/>
      <c r="C1093" s="548"/>
      <c r="D1093" s="548"/>
      <c r="E1093" s="548"/>
      <c r="F1093" s="548"/>
      <c r="G1093" s="548"/>
      <c r="H1093" s="548"/>
      <c r="I1093" s="548"/>
      <c r="J1093" s="548"/>
      <c r="K1093" s="548"/>
      <c r="L1093" s="548"/>
      <c r="M1093" s="548"/>
      <c r="N1093" s="548"/>
      <c r="O1093" s="548"/>
      <c r="P1093" s="548"/>
      <c r="Q1093" s="548"/>
      <c r="R1093" s="548"/>
      <c r="S1093" s="548"/>
      <c r="T1093" s="548"/>
      <c r="U1093" s="548"/>
      <c r="V1093" s="548"/>
      <c r="W1093" s="548"/>
      <c r="X1093" s="548"/>
      <c r="Y1093" s="548"/>
      <c r="Z1093" s="548"/>
      <c r="AA1093" s="548"/>
      <c r="AB1093" s="548"/>
      <c r="AC1093" s="548"/>
      <c r="AD1093" s="548"/>
      <c r="AE1093" s="548"/>
      <c r="AF1093" s="433" t="n">
        <v>21922</v>
      </c>
      <c r="AG1093" s="433"/>
      <c r="AH1093" s="433"/>
      <c r="AI1093" s="433"/>
      <c r="AJ1093" s="433"/>
      <c r="AK1093" s="433"/>
      <c r="AL1093" s="433"/>
      <c r="AM1093" s="433"/>
      <c r="AN1093" s="433"/>
      <c r="AO1093" s="547"/>
      <c r="AP1093" s="547"/>
      <c r="AQ1093" s="547"/>
      <c r="AR1093" s="547"/>
      <c r="AS1093" s="547"/>
      <c r="AT1093" s="547"/>
      <c r="AU1093" s="547"/>
      <c r="AV1093" s="547"/>
      <c r="AW1093" s="547"/>
      <c r="AX1093" s="547"/>
      <c r="AY1093" s="547"/>
      <c r="AZ1093" s="547"/>
      <c r="BA1093" s="547"/>
      <c r="BB1093" s="547"/>
    </row>
    <row collapsed="false" customFormat="false" customHeight="true" hidden="false" ht="12.6" outlineLevel="0" r="1094">
      <c r="A1094" s="548" t="s">
        <v>961</v>
      </c>
      <c r="B1094" s="548"/>
      <c r="C1094" s="548"/>
      <c r="D1094" s="548"/>
      <c r="E1094" s="548"/>
      <c r="F1094" s="548"/>
      <c r="G1094" s="548"/>
      <c r="H1094" s="548"/>
      <c r="I1094" s="548"/>
      <c r="J1094" s="548"/>
      <c r="K1094" s="548"/>
      <c r="L1094" s="548"/>
      <c r="M1094" s="548"/>
      <c r="N1094" s="548"/>
      <c r="O1094" s="548"/>
      <c r="P1094" s="548"/>
      <c r="Q1094" s="548"/>
      <c r="R1094" s="548"/>
      <c r="S1094" s="548"/>
      <c r="T1094" s="548"/>
      <c r="U1094" s="548"/>
      <c r="V1094" s="548"/>
      <c r="W1094" s="548"/>
      <c r="X1094" s="548"/>
      <c r="Y1094" s="548"/>
      <c r="Z1094" s="548"/>
      <c r="AA1094" s="548"/>
      <c r="AB1094" s="548"/>
      <c r="AC1094" s="548"/>
      <c r="AD1094" s="548"/>
      <c r="AE1094" s="548"/>
      <c r="AF1094" s="433" t="n">
        <v>21922</v>
      </c>
      <c r="AG1094" s="433"/>
      <c r="AH1094" s="433"/>
      <c r="AI1094" s="433"/>
      <c r="AJ1094" s="433"/>
      <c r="AK1094" s="433"/>
      <c r="AL1094" s="433"/>
      <c r="AM1094" s="433"/>
      <c r="AN1094" s="433"/>
      <c r="AO1094" s="547"/>
      <c r="AP1094" s="547"/>
      <c r="AQ1094" s="547"/>
      <c r="AR1094" s="547"/>
      <c r="AS1094" s="547"/>
      <c r="AT1094" s="547"/>
      <c r="AU1094" s="547"/>
      <c r="AV1094" s="547"/>
      <c r="AW1094" s="547"/>
      <c r="AX1094" s="547"/>
      <c r="AY1094" s="547"/>
      <c r="AZ1094" s="547"/>
      <c r="BA1094" s="547"/>
      <c r="BB1094" s="547"/>
    </row>
    <row collapsed="false" customFormat="false" customHeight="true" hidden="false" ht="12.6" outlineLevel="0" r="1098">
      <c r="A1098" s="408" t="s">
        <v>50</v>
      </c>
    </row>
    <row collapsed="false" customFormat="false" customHeight="true" hidden="false" ht="12.6" outlineLevel="0" r="1099">
      <c r="A1099" s="408" t="s">
        <v>420</v>
      </c>
      <c r="B1099" s="409"/>
      <c r="C1099" s="410" t="str">
        <f aca="false">$C$2</f>
        <v>Agro-eko Lovinobaňa, s.r.o.</v>
      </c>
      <c r="D1099" s="410"/>
      <c r="E1099" s="410"/>
      <c r="F1099" s="410"/>
      <c r="G1099" s="410"/>
      <c r="H1099" s="410"/>
      <c r="I1099" s="410"/>
      <c r="J1099" s="410"/>
      <c r="K1099" s="410"/>
      <c r="L1099" s="410"/>
      <c r="M1099" s="410"/>
      <c r="N1099" s="410"/>
      <c r="O1099" s="410"/>
      <c r="P1099" s="410"/>
      <c r="Q1099" s="410"/>
      <c r="R1099" s="410"/>
      <c r="S1099" s="410"/>
      <c r="T1099" s="410"/>
      <c r="U1099" s="410"/>
      <c r="V1099" s="410"/>
      <c r="W1099" s="410"/>
      <c r="X1099" s="410"/>
      <c r="Y1099" s="410"/>
      <c r="Z1099" s="410"/>
      <c r="AB1099" s="89" t="s">
        <v>28</v>
      </c>
      <c r="AD1099" s="411" t="n">
        <f aca="false">$AD$2</f>
        <v>43979971</v>
      </c>
      <c r="AE1099" s="411"/>
      <c r="AF1099" s="411"/>
      <c r="AG1099" s="411"/>
      <c r="AH1099" s="411"/>
      <c r="AI1099" s="411"/>
      <c r="AJ1099" s="411"/>
      <c r="AK1099" s="411"/>
      <c r="AL1099" s="89" t="s">
        <v>29</v>
      </c>
      <c r="AN1099" s="412" t="str">
        <f aca="false">$AN$979</f>
        <v>2022534844</v>
      </c>
      <c r="AO1099" s="412"/>
      <c r="AP1099" s="412"/>
      <c r="AQ1099" s="412"/>
      <c r="AR1099" s="412"/>
      <c r="AS1099" s="412"/>
      <c r="AT1099" s="412"/>
      <c r="AU1099" s="412"/>
      <c r="AV1099" s="412"/>
      <c r="AW1099" s="412"/>
      <c r="AX1099" s="412"/>
      <c r="AY1099" s="412"/>
      <c r="AZ1099" s="412"/>
      <c r="BA1099" s="412"/>
      <c r="BB1099" s="412"/>
    </row>
    <row collapsed="false" customFormat="false" customHeight="true" hidden="false" ht="11.25" outlineLevel="0" r="1101">
      <c r="A1101" s="425" t="s">
        <v>962</v>
      </c>
    </row>
    <row collapsed="false" customFormat="false" customHeight="true" hidden="false" ht="12.6" outlineLevel="0" r="1102">
      <c r="A1102" s="493"/>
      <c r="B1102" s="493"/>
      <c r="C1102" s="493"/>
      <c r="D1102" s="493"/>
      <c r="E1102" s="493"/>
      <c r="F1102" s="493"/>
      <c r="G1102" s="493"/>
      <c r="H1102" s="493"/>
      <c r="I1102" s="493"/>
      <c r="J1102" s="493"/>
      <c r="K1102" s="493"/>
      <c r="L1102" s="493"/>
      <c r="M1102" s="493"/>
      <c r="N1102" s="493"/>
      <c r="O1102" s="493"/>
      <c r="P1102" s="493"/>
      <c r="Q1102" s="493"/>
      <c r="R1102" s="493"/>
      <c r="S1102" s="493"/>
      <c r="T1102" s="493"/>
      <c r="U1102" s="493"/>
      <c r="V1102" s="493"/>
      <c r="W1102" s="493"/>
      <c r="X1102" s="493"/>
      <c r="Y1102" s="493"/>
      <c r="Z1102" s="493"/>
      <c r="AA1102" s="493"/>
      <c r="AB1102" s="493"/>
      <c r="AC1102" s="493"/>
      <c r="AD1102" s="493"/>
      <c r="AE1102" s="493"/>
      <c r="AF1102" s="493"/>
      <c r="AG1102" s="493"/>
      <c r="AH1102" s="493"/>
      <c r="AI1102" s="493"/>
      <c r="AJ1102" s="493"/>
      <c r="AK1102" s="493"/>
      <c r="AL1102" s="493"/>
      <c r="AM1102" s="493"/>
      <c r="AN1102" s="493"/>
      <c r="AO1102" s="493"/>
      <c r="AP1102" s="493"/>
      <c r="AQ1102" s="493"/>
      <c r="AR1102" s="493"/>
      <c r="AS1102" s="493"/>
      <c r="AT1102" s="493"/>
      <c r="AU1102" s="493"/>
      <c r="AV1102" s="493"/>
      <c r="AW1102" s="493"/>
      <c r="AX1102" s="493"/>
      <c r="AY1102" s="493"/>
      <c r="AZ1102" s="493"/>
      <c r="BA1102" s="493"/>
      <c r="BB1102" s="493"/>
    </row>
    <row collapsed="false" customFormat="false" customHeight="true" hidden="false" ht="12.6" outlineLevel="0" r="1103">
      <c r="A1103" s="493"/>
      <c r="B1103" s="493"/>
      <c r="C1103" s="493"/>
      <c r="D1103" s="493"/>
      <c r="E1103" s="493"/>
      <c r="F1103" s="493"/>
      <c r="G1103" s="493"/>
      <c r="H1103" s="493"/>
      <c r="I1103" s="493"/>
      <c r="J1103" s="493"/>
      <c r="K1103" s="493"/>
      <c r="L1103" s="493"/>
      <c r="M1103" s="493"/>
      <c r="N1103" s="493"/>
      <c r="O1103" s="493"/>
      <c r="P1103" s="493"/>
      <c r="Q1103" s="493"/>
      <c r="R1103" s="493"/>
      <c r="S1103" s="493"/>
      <c r="T1103" s="493"/>
      <c r="U1103" s="493"/>
      <c r="V1103" s="493"/>
      <c r="W1103" s="493"/>
      <c r="X1103" s="493"/>
      <c r="Y1103" s="493"/>
      <c r="Z1103" s="493"/>
      <c r="AA1103" s="493"/>
      <c r="AB1103" s="493"/>
      <c r="AC1103" s="493"/>
      <c r="AD1103" s="493"/>
      <c r="AE1103" s="493"/>
      <c r="AF1103" s="493"/>
      <c r="AG1103" s="493"/>
      <c r="AH1103" s="493"/>
      <c r="AI1103" s="493"/>
      <c r="AJ1103" s="493"/>
      <c r="AK1103" s="493"/>
      <c r="AL1103" s="493"/>
      <c r="AM1103" s="493"/>
      <c r="AN1103" s="493"/>
      <c r="AO1103" s="493"/>
      <c r="AP1103" s="493"/>
      <c r="AQ1103" s="493"/>
      <c r="AR1103" s="493"/>
      <c r="AS1103" s="493"/>
      <c r="AT1103" s="493"/>
      <c r="AU1103" s="493"/>
      <c r="AV1103" s="493"/>
      <c r="AW1103" s="493"/>
      <c r="AX1103" s="493"/>
      <c r="AY1103" s="493"/>
      <c r="AZ1103" s="493"/>
      <c r="BA1103" s="493"/>
      <c r="BB1103" s="493"/>
    </row>
    <row collapsed="false" customFormat="false" customHeight="true" hidden="false" ht="12.6" outlineLevel="0" r="1104">
      <c r="A1104" s="493"/>
      <c r="B1104" s="493"/>
      <c r="C1104" s="493"/>
      <c r="D1104" s="493"/>
      <c r="E1104" s="493"/>
      <c r="F1104" s="493"/>
      <c r="G1104" s="493"/>
      <c r="H1104" s="493"/>
      <c r="I1104" s="493"/>
      <c r="J1104" s="493"/>
      <c r="K1104" s="493"/>
      <c r="L1104" s="493"/>
      <c r="M1104" s="493"/>
      <c r="N1104" s="493"/>
      <c r="O1104" s="493"/>
      <c r="P1104" s="493"/>
      <c r="Q1104" s="493"/>
      <c r="R1104" s="493"/>
      <c r="S1104" s="493"/>
      <c r="T1104" s="493"/>
      <c r="U1104" s="493"/>
      <c r="V1104" s="493"/>
      <c r="W1104" s="493"/>
      <c r="X1104" s="493"/>
      <c r="Y1104" s="493"/>
      <c r="Z1104" s="493"/>
      <c r="AA1104" s="493"/>
      <c r="AB1104" s="493"/>
      <c r="AC1104" s="493"/>
      <c r="AD1104" s="493"/>
      <c r="AE1104" s="493"/>
      <c r="AF1104" s="493"/>
      <c r="AG1104" s="493"/>
      <c r="AH1104" s="493"/>
      <c r="AI1104" s="493"/>
      <c r="AJ1104" s="493"/>
      <c r="AK1104" s="493"/>
      <c r="AL1104" s="493"/>
      <c r="AM1104" s="493"/>
      <c r="AN1104" s="493"/>
      <c r="AO1104" s="493"/>
      <c r="AP1104" s="493"/>
      <c r="AQ1104" s="493"/>
      <c r="AR1104" s="493"/>
      <c r="AS1104" s="493"/>
      <c r="AT1104" s="493"/>
      <c r="AU1104" s="493"/>
      <c r="AV1104" s="493"/>
      <c r="AW1104" s="493"/>
      <c r="AX1104" s="493"/>
      <c r="AY1104" s="493"/>
      <c r="AZ1104" s="493"/>
      <c r="BA1104" s="493"/>
      <c r="BB1104" s="493"/>
    </row>
    <row collapsed="false" customFormat="false" customHeight="true" hidden="false" ht="12.6" outlineLevel="0" r="1105">
      <c r="A1105" s="493"/>
      <c r="B1105" s="493"/>
      <c r="C1105" s="493"/>
      <c r="D1105" s="493"/>
      <c r="E1105" s="493"/>
      <c r="F1105" s="493"/>
      <c r="G1105" s="493"/>
      <c r="H1105" s="493"/>
      <c r="I1105" s="493"/>
      <c r="J1105" s="493"/>
      <c r="K1105" s="493"/>
      <c r="L1105" s="493"/>
      <c r="M1105" s="493"/>
      <c r="N1105" s="493"/>
      <c r="O1105" s="493"/>
      <c r="P1105" s="493"/>
      <c r="Q1105" s="493"/>
      <c r="R1105" s="493"/>
      <c r="S1105" s="493"/>
      <c r="T1105" s="493"/>
      <c r="U1105" s="493"/>
      <c r="V1105" s="493"/>
      <c r="W1105" s="493"/>
      <c r="X1105" s="493"/>
      <c r="Y1105" s="493"/>
      <c r="Z1105" s="493"/>
      <c r="AA1105" s="493"/>
      <c r="AB1105" s="493"/>
      <c r="AC1105" s="493"/>
      <c r="AD1105" s="493"/>
      <c r="AE1105" s="493"/>
      <c r="AF1105" s="493"/>
      <c r="AG1105" s="493"/>
      <c r="AH1105" s="493"/>
      <c r="AI1105" s="493"/>
      <c r="AJ1105" s="493"/>
      <c r="AK1105" s="493"/>
      <c r="AL1105" s="493"/>
      <c r="AM1105" s="493"/>
      <c r="AN1105" s="493"/>
      <c r="AO1105" s="493"/>
      <c r="AP1105" s="493"/>
      <c r="AQ1105" s="493"/>
      <c r="AR1105" s="493"/>
      <c r="AS1105" s="493"/>
      <c r="AT1105" s="493"/>
      <c r="AU1105" s="493"/>
      <c r="AV1105" s="493"/>
      <c r="AW1105" s="493"/>
      <c r="AX1105" s="493"/>
      <c r="AY1105" s="493"/>
      <c r="AZ1105" s="493"/>
      <c r="BA1105" s="493"/>
      <c r="BB1105" s="493"/>
    </row>
    <row collapsed="false" customFormat="false" customHeight="true" hidden="false" ht="12.6" outlineLevel="0" r="1106">
      <c r="A1106" s="493"/>
      <c r="B1106" s="493"/>
      <c r="C1106" s="493"/>
      <c r="D1106" s="493"/>
      <c r="E1106" s="493"/>
      <c r="F1106" s="493"/>
      <c r="G1106" s="493"/>
      <c r="H1106" s="493"/>
      <c r="I1106" s="493"/>
      <c r="J1106" s="493"/>
      <c r="K1106" s="493"/>
      <c r="L1106" s="493"/>
      <c r="M1106" s="493"/>
      <c r="N1106" s="493"/>
      <c r="O1106" s="493"/>
      <c r="P1106" s="493"/>
      <c r="Q1106" s="493"/>
      <c r="R1106" s="493"/>
      <c r="S1106" s="493"/>
      <c r="T1106" s="493"/>
      <c r="U1106" s="493"/>
      <c r="V1106" s="493"/>
      <c r="W1106" s="493"/>
      <c r="X1106" s="493"/>
      <c r="Y1106" s="493"/>
      <c r="Z1106" s="493"/>
      <c r="AA1106" s="493"/>
      <c r="AB1106" s="493"/>
      <c r="AC1106" s="493"/>
      <c r="AD1106" s="493"/>
      <c r="AE1106" s="493"/>
      <c r="AF1106" s="493"/>
      <c r="AG1106" s="493"/>
      <c r="AH1106" s="493"/>
      <c r="AI1106" s="493"/>
      <c r="AJ1106" s="493"/>
      <c r="AK1106" s="493"/>
      <c r="AL1106" s="493"/>
      <c r="AM1106" s="493"/>
      <c r="AN1106" s="493"/>
      <c r="AO1106" s="493"/>
      <c r="AP1106" s="493"/>
      <c r="AQ1106" s="493"/>
      <c r="AR1106" s="493"/>
      <c r="AS1106" s="493"/>
      <c r="AT1106" s="493"/>
      <c r="AU1106" s="493"/>
      <c r="AV1106" s="493"/>
      <c r="AW1106" s="493"/>
      <c r="AX1106" s="493"/>
      <c r="AY1106" s="493"/>
      <c r="AZ1106" s="493"/>
      <c r="BA1106" s="493"/>
      <c r="BB1106" s="493"/>
    </row>
    <row collapsed="false" customFormat="false" customHeight="true" hidden="false" ht="12.6" outlineLevel="0" r="1107">
      <c r="A1107" s="425" t="s">
        <v>963</v>
      </c>
    </row>
    <row collapsed="false" customFormat="false" customHeight="true" hidden="false" ht="12.6" outlineLevel="0" r="1108">
      <c r="A1108" s="454"/>
      <c r="B1108" s="455"/>
      <c r="C1108" s="455"/>
      <c r="D1108" s="455"/>
      <c r="E1108" s="455"/>
      <c r="F1108" s="455"/>
      <c r="G1108" s="455"/>
      <c r="H1108" s="455"/>
      <c r="I1108" s="455"/>
      <c r="J1108" s="455"/>
      <c r="K1108" s="455"/>
      <c r="L1108" s="455"/>
      <c r="M1108" s="455"/>
      <c r="N1108" s="455"/>
      <c r="O1108" s="455"/>
      <c r="P1108" s="455"/>
      <c r="Q1108" s="455"/>
      <c r="R1108" s="455"/>
      <c r="S1108" s="455"/>
      <c r="T1108" s="455"/>
      <c r="U1108" s="455"/>
      <c r="V1108" s="455"/>
      <c r="W1108" s="455"/>
      <c r="X1108" s="455"/>
      <c r="Y1108" s="455"/>
      <c r="Z1108" s="455"/>
      <c r="AA1108" s="455"/>
      <c r="AB1108" s="455"/>
      <c r="AC1108" s="455"/>
      <c r="AD1108" s="455"/>
      <c r="AE1108" s="495"/>
      <c r="AF1108" s="454"/>
      <c r="AG1108" s="557"/>
      <c r="AH1108" s="557"/>
      <c r="AI1108" s="557"/>
      <c r="AJ1108" s="557"/>
      <c r="AK1108" s="557"/>
      <c r="AL1108" s="557"/>
      <c r="AM1108" s="557"/>
      <c r="AN1108" s="558"/>
      <c r="AO1108" s="427" t="s">
        <v>741</v>
      </c>
      <c r="AP1108" s="427"/>
      <c r="AQ1108" s="427"/>
      <c r="AR1108" s="427"/>
      <c r="AS1108" s="427"/>
      <c r="AT1108" s="427"/>
      <c r="AU1108" s="427"/>
      <c r="AV1108" s="427"/>
      <c r="AW1108" s="427"/>
      <c r="AX1108" s="427"/>
      <c r="AY1108" s="427"/>
      <c r="AZ1108" s="427"/>
      <c r="BA1108" s="427"/>
      <c r="BB1108" s="427"/>
    </row>
    <row collapsed="false" customFormat="false" customHeight="true" hidden="false" ht="12.6" outlineLevel="0" r="1109">
      <c r="A1109" s="459" t="s">
        <v>434</v>
      </c>
      <c r="B1109" s="459"/>
      <c r="C1109" s="459"/>
      <c r="D1109" s="459"/>
      <c r="E1109" s="459"/>
      <c r="F1109" s="459"/>
      <c r="G1109" s="459"/>
      <c r="H1109" s="459"/>
      <c r="I1109" s="459"/>
      <c r="J1109" s="459"/>
      <c r="K1109" s="459"/>
      <c r="L1109" s="459"/>
      <c r="M1109" s="459"/>
      <c r="N1109" s="459"/>
      <c r="O1109" s="459"/>
      <c r="P1109" s="459"/>
      <c r="Q1109" s="459"/>
      <c r="R1109" s="459"/>
      <c r="S1109" s="459"/>
      <c r="T1109" s="459"/>
      <c r="U1109" s="459"/>
      <c r="V1109" s="459"/>
      <c r="W1109" s="459"/>
      <c r="X1109" s="459"/>
      <c r="Y1109" s="459"/>
      <c r="Z1109" s="459"/>
      <c r="AA1109" s="459"/>
      <c r="AB1109" s="459"/>
      <c r="AC1109" s="459"/>
      <c r="AD1109" s="459"/>
      <c r="AE1109" s="459"/>
      <c r="AF1109" s="459" t="s">
        <v>857</v>
      </c>
      <c r="AG1109" s="459"/>
      <c r="AH1109" s="459"/>
      <c r="AI1109" s="459"/>
      <c r="AJ1109" s="459"/>
      <c r="AK1109" s="459"/>
      <c r="AL1109" s="459"/>
      <c r="AM1109" s="459"/>
      <c r="AN1109" s="459"/>
      <c r="AO1109" s="459" t="s">
        <v>670</v>
      </c>
      <c r="AP1109" s="459"/>
      <c r="AQ1109" s="459"/>
      <c r="AR1109" s="459"/>
      <c r="AS1109" s="459"/>
      <c r="AT1109" s="459"/>
      <c r="AU1109" s="459"/>
      <c r="AV1109" s="459"/>
      <c r="AW1109" s="459"/>
      <c r="AX1109" s="459"/>
      <c r="AY1109" s="459"/>
      <c r="AZ1109" s="459"/>
      <c r="BA1109" s="459"/>
      <c r="BB1109" s="459"/>
    </row>
    <row collapsed="false" customFormat="false" customHeight="true" hidden="false" ht="12.6" outlineLevel="0" r="1110">
      <c r="A1110" s="458"/>
      <c r="B1110" s="414"/>
      <c r="C1110" s="414"/>
      <c r="D1110" s="414"/>
      <c r="E1110" s="414"/>
      <c r="F1110" s="414"/>
      <c r="G1110" s="414"/>
      <c r="H1110" s="414"/>
      <c r="I1110" s="414"/>
      <c r="J1110" s="414"/>
      <c r="K1110" s="414"/>
      <c r="L1110" s="414"/>
      <c r="M1110" s="414"/>
      <c r="N1110" s="414"/>
      <c r="O1110" s="414"/>
      <c r="P1110" s="414"/>
      <c r="Q1110" s="414"/>
      <c r="R1110" s="414"/>
      <c r="S1110" s="414"/>
      <c r="T1110" s="414"/>
      <c r="U1110" s="414"/>
      <c r="V1110" s="414"/>
      <c r="W1110" s="414"/>
      <c r="X1110" s="414"/>
      <c r="Y1110" s="414"/>
      <c r="Z1110" s="414"/>
      <c r="AA1110" s="414"/>
      <c r="AB1110" s="414"/>
      <c r="AC1110" s="414"/>
      <c r="AD1110" s="414"/>
      <c r="AE1110" s="496"/>
      <c r="AF1110" s="428" t="s">
        <v>500</v>
      </c>
      <c r="AG1110" s="428"/>
      <c r="AH1110" s="428"/>
      <c r="AI1110" s="428"/>
      <c r="AJ1110" s="428"/>
      <c r="AK1110" s="428"/>
      <c r="AL1110" s="428"/>
      <c r="AM1110" s="428"/>
      <c r="AN1110" s="428"/>
      <c r="AO1110" s="428" t="s">
        <v>437</v>
      </c>
      <c r="AP1110" s="428"/>
      <c r="AQ1110" s="428"/>
      <c r="AR1110" s="428"/>
      <c r="AS1110" s="428"/>
      <c r="AT1110" s="428"/>
      <c r="AU1110" s="428"/>
      <c r="AV1110" s="428"/>
      <c r="AW1110" s="428"/>
      <c r="AX1110" s="428"/>
      <c r="AY1110" s="428"/>
      <c r="AZ1110" s="428"/>
      <c r="BA1110" s="428"/>
      <c r="BB1110" s="428"/>
    </row>
    <row collapsed="false" customFormat="false" customHeight="true" hidden="false" ht="12.6" outlineLevel="0" r="1111">
      <c r="A1111" s="613" t="s">
        <v>964</v>
      </c>
      <c r="B1111" s="613"/>
      <c r="C1111" s="613"/>
      <c r="D1111" s="613"/>
      <c r="E1111" s="613"/>
      <c r="F1111" s="613"/>
      <c r="G1111" s="613"/>
      <c r="H1111" s="613"/>
      <c r="I1111" s="613"/>
      <c r="J1111" s="613"/>
      <c r="K1111" s="613"/>
      <c r="L1111" s="613"/>
      <c r="M1111" s="613"/>
      <c r="N1111" s="613"/>
      <c r="O1111" s="613"/>
      <c r="P1111" s="613"/>
      <c r="Q1111" s="613"/>
      <c r="R1111" s="613"/>
      <c r="S1111" s="613"/>
      <c r="T1111" s="613"/>
      <c r="U1111" s="613"/>
      <c r="V1111" s="613"/>
      <c r="W1111" s="613"/>
      <c r="X1111" s="613"/>
      <c r="Y1111" s="613"/>
      <c r="Z1111" s="613"/>
      <c r="AA1111" s="613"/>
      <c r="AB1111" s="613"/>
      <c r="AC1111" s="613"/>
      <c r="AD1111" s="613"/>
      <c r="AE1111" s="613"/>
      <c r="AF1111" s="433"/>
      <c r="AG1111" s="433"/>
      <c r="AH1111" s="433"/>
      <c r="AI1111" s="433"/>
      <c r="AJ1111" s="433"/>
      <c r="AK1111" s="433"/>
      <c r="AL1111" s="433"/>
      <c r="AM1111" s="433"/>
      <c r="AN1111" s="433"/>
      <c r="AO1111" s="433"/>
      <c r="AP1111" s="433"/>
      <c r="AQ1111" s="433"/>
      <c r="AR1111" s="433"/>
      <c r="AS1111" s="433"/>
      <c r="AT1111" s="433"/>
      <c r="AU1111" s="433"/>
      <c r="AV1111" s="433"/>
      <c r="AW1111" s="433"/>
      <c r="AX1111" s="433"/>
      <c r="AY1111" s="433"/>
      <c r="AZ1111" s="433"/>
      <c r="BA1111" s="433"/>
      <c r="BB1111" s="433"/>
    </row>
    <row collapsed="false" customFormat="false" customHeight="true" hidden="false" ht="12.6" outlineLevel="0" r="1112">
      <c r="A1112" s="548" t="s">
        <v>965</v>
      </c>
      <c r="B1112" s="548"/>
      <c r="C1112" s="548"/>
      <c r="D1112" s="548"/>
      <c r="E1112" s="548"/>
      <c r="F1112" s="548"/>
      <c r="G1112" s="548"/>
      <c r="H1112" s="548"/>
      <c r="I1112" s="548"/>
      <c r="J1112" s="548"/>
      <c r="K1112" s="548"/>
      <c r="L1112" s="548"/>
      <c r="M1112" s="548"/>
      <c r="N1112" s="548"/>
      <c r="O1112" s="548"/>
      <c r="P1112" s="548"/>
      <c r="Q1112" s="548"/>
      <c r="R1112" s="548"/>
      <c r="S1112" s="548"/>
      <c r="T1112" s="548"/>
      <c r="U1112" s="548"/>
      <c r="V1112" s="548"/>
      <c r="W1112" s="548"/>
      <c r="X1112" s="548"/>
      <c r="Y1112" s="548"/>
      <c r="Z1112" s="548"/>
      <c r="AA1112" s="548"/>
      <c r="AB1112" s="548"/>
      <c r="AC1112" s="548"/>
      <c r="AD1112" s="548"/>
      <c r="AE1112" s="548"/>
      <c r="AF1112" s="433"/>
      <c r="AG1112" s="433"/>
      <c r="AH1112" s="433"/>
      <c r="AI1112" s="433"/>
      <c r="AJ1112" s="433"/>
      <c r="AK1112" s="433"/>
      <c r="AL1112" s="433"/>
      <c r="AM1112" s="433"/>
      <c r="AN1112" s="433"/>
      <c r="AO1112" s="433"/>
      <c r="AP1112" s="433"/>
      <c r="AQ1112" s="433"/>
      <c r="AR1112" s="433"/>
      <c r="AS1112" s="433"/>
      <c r="AT1112" s="433"/>
      <c r="AU1112" s="433"/>
      <c r="AV1112" s="433"/>
      <c r="AW1112" s="433"/>
      <c r="AX1112" s="433"/>
      <c r="AY1112" s="433"/>
      <c r="AZ1112" s="433"/>
      <c r="BA1112" s="433"/>
      <c r="BB1112" s="433"/>
    </row>
    <row collapsed="false" customFormat="false" customHeight="true" hidden="false" ht="12.6" outlineLevel="0" r="1113">
      <c r="A1113" s="548" t="s">
        <v>966</v>
      </c>
      <c r="B1113" s="548"/>
      <c r="C1113" s="548"/>
      <c r="D1113" s="548"/>
      <c r="E1113" s="548"/>
      <c r="F1113" s="548"/>
      <c r="G1113" s="548"/>
      <c r="H1113" s="548"/>
      <c r="I1113" s="548"/>
      <c r="J1113" s="548"/>
      <c r="K1113" s="548"/>
      <c r="L1113" s="548"/>
      <c r="M1113" s="548"/>
      <c r="N1113" s="548"/>
      <c r="O1113" s="548"/>
      <c r="P1113" s="548"/>
      <c r="Q1113" s="548"/>
      <c r="R1113" s="548"/>
      <c r="S1113" s="548"/>
      <c r="T1113" s="548"/>
      <c r="U1113" s="548"/>
      <c r="V1113" s="548"/>
      <c r="W1113" s="548"/>
      <c r="X1113" s="548"/>
      <c r="Y1113" s="548"/>
      <c r="Z1113" s="548"/>
      <c r="AA1113" s="548"/>
      <c r="AB1113" s="548"/>
      <c r="AC1113" s="548"/>
      <c r="AD1113" s="548"/>
      <c r="AE1113" s="548"/>
      <c r="AF1113" s="433"/>
      <c r="AG1113" s="433"/>
      <c r="AH1113" s="433"/>
      <c r="AI1113" s="433"/>
      <c r="AJ1113" s="433"/>
      <c r="AK1113" s="433"/>
      <c r="AL1113" s="433"/>
      <c r="AM1113" s="433"/>
      <c r="AN1113" s="433"/>
      <c r="AO1113" s="433"/>
      <c r="AP1113" s="433"/>
      <c r="AQ1113" s="433"/>
      <c r="AR1113" s="433"/>
      <c r="AS1113" s="433"/>
      <c r="AT1113" s="433"/>
      <c r="AU1113" s="433"/>
      <c r="AV1113" s="433"/>
      <c r="AW1113" s="433"/>
      <c r="AX1113" s="433"/>
      <c r="AY1113" s="433"/>
      <c r="AZ1113" s="433"/>
      <c r="BA1113" s="433"/>
      <c r="BB1113" s="433"/>
    </row>
    <row collapsed="false" customFormat="false" customHeight="true" hidden="false" ht="12.6" outlineLevel="0" r="1114">
      <c r="A1114" s="548" t="s">
        <v>967</v>
      </c>
      <c r="B1114" s="548"/>
      <c r="C1114" s="548"/>
      <c r="D1114" s="548"/>
      <c r="E1114" s="548"/>
      <c r="F1114" s="548"/>
      <c r="G1114" s="548"/>
      <c r="H1114" s="548"/>
      <c r="I1114" s="548"/>
      <c r="J1114" s="548"/>
      <c r="K1114" s="548"/>
      <c r="L1114" s="548"/>
      <c r="M1114" s="548"/>
      <c r="N1114" s="548"/>
      <c r="O1114" s="548"/>
      <c r="P1114" s="548"/>
      <c r="Q1114" s="548"/>
      <c r="R1114" s="548"/>
      <c r="S1114" s="548"/>
      <c r="T1114" s="548"/>
      <c r="U1114" s="548"/>
      <c r="V1114" s="548"/>
      <c r="W1114" s="548"/>
      <c r="X1114" s="548"/>
      <c r="Y1114" s="548"/>
      <c r="Z1114" s="548"/>
      <c r="AA1114" s="548"/>
      <c r="AB1114" s="548"/>
      <c r="AC1114" s="548"/>
      <c r="AD1114" s="548"/>
      <c r="AE1114" s="548"/>
      <c r="AF1114" s="433"/>
      <c r="AG1114" s="433"/>
      <c r="AH1114" s="433"/>
      <c r="AI1114" s="433"/>
      <c r="AJ1114" s="433"/>
      <c r="AK1114" s="433"/>
      <c r="AL1114" s="433"/>
      <c r="AM1114" s="433"/>
      <c r="AN1114" s="433"/>
      <c r="AO1114" s="433"/>
      <c r="AP1114" s="433"/>
      <c r="AQ1114" s="433"/>
      <c r="AR1114" s="433"/>
      <c r="AS1114" s="433"/>
      <c r="AT1114" s="433"/>
      <c r="AU1114" s="433"/>
      <c r="AV1114" s="433"/>
      <c r="AW1114" s="433"/>
      <c r="AX1114" s="433"/>
      <c r="AY1114" s="433"/>
      <c r="AZ1114" s="433"/>
      <c r="BA1114" s="433"/>
      <c r="BB1114" s="433"/>
    </row>
    <row collapsed="false" customFormat="false" customHeight="true" hidden="false" ht="12.6" outlineLevel="0" r="1115">
      <c r="A1115" s="548" t="s">
        <v>968</v>
      </c>
      <c r="B1115" s="548"/>
      <c r="C1115" s="548"/>
      <c r="D1115" s="548"/>
      <c r="E1115" s="548"/>
      <c r="F1115" s="548"/>
      <c r="G1115" s="548"/>
      <c r="H1115" s="548"/>
      <c r="I1115" s="548"/>
      <c r="J1115" s="548"/>
      <c r="K1115" s="548"/>
      <c r="L1115" s="548"/>
      <c r="M1115" s="548"/>
      <c r="N1115" s="548"/>
      <c r="O1115" s="548"/>
      <c r="P1115" s="548"/>
      <c r="Q1115" s="548"/>
      <c r="R1115" s="548"/>
      <c r="S1115" s="548"/>
      <c r="T1115" s="548"/>
      <c r="U1115" s="548"/>
      <c r="V1115" s="548"/>
      <c r="W1115" s="548"/>
      <c r="X1115" s="548"/>
      <c r="Y1115" s="548"/>
      <c r="Z1115" s="548"/>
      <c r="AA1115" s="548"/>
      <c r="AB1115" s="548"/>
      <c r="AC1115" s="548"/>
      <c r="AD1115" s="548"/>
      <c r="AE1115" s="548"/>
      <c r="AF1115" s="433"/>
      <c r="AG1115" s="433"/>
      <c r="AH1115" s="433"/>
      <c r="AI1115" s="433"/>
      <c r="AJ1115" s="433"/>
      <c r="AK1115" s="433"/>
      <c r="AL1115" s="433"/>
      <c r="AM1115" s="433"/>
      <c r="AN1115" s="433"/>
      <c r="AO1115" s="433"/>
      <c r="AP1115" s="433"/>
      <c r="AQ1115" s="433"/>
      <c r="AR1115" s="433"/>
      <c r="AS1115" s="433"/>
      <c r="AT1115" s="433"/>
      <c r="AU1115" s="433"/>
      <c r="AV1115" s="433"/>
      <c r="AW1115" s="433"/>
      <c r="AX1115" s="433"/>
      <c r="AY1115" s="433"/>
      <c r="AZ1115" s="433"/>
      <c r="BA1115" s="433"/>
      <c r="BB1115" s="433"/>
    </row>
    <row collapsed="false" customFormat="false" customHeight="true" hidden="false" ht="12.6" outlineLevel="0" r="1116">
      <c r="A1116" s="548" t="s">
        <v>969</v>
      </c>
      <c r="B1116" s="548"/>
      <c r="C1116" s="548"/>
      <c r="D1116" s="548"/>
      <c r="E1116" s="548"/>
      <c r="F1116" s="548"/>
      <c r="G1116" s="548"/>
      <c r="H1116" s="548"/>
      <c r="I1116" s="548"/>
      <c r="J1116" s="548"/>
      <c r="K1116" s="548"/>
      <c r="L1116" s="548"/>
      <c r="M1116" s="548"/>
      <c r="N1116" s="548"/>
      <c r="O1116" s="548"/>
      <c r="P1116" s="548"/>
      <c r="Q1116" s="548"/>
      <c r="R1116" s="548"/>
      <c r="S1116" s="548"/>
      <c r="T1116" s="548"/>
      <c r="U1116" s="548"/>
      <c r="V1116" s="548"/>
      <c r="W1116" s="548"/>
      <c r="X1116" s="548"/>
      <c r="Y1116" s="548"/>
      <c r="Z1116" s="548"/>
      <c r="AA1116" s="548"/>
      <c r="AB1116" s="548"/>
      <c r="AC1116" s="548"/>
      <c r="AD1116" s="548"/>
      <c r="AE1116" s="548"/>
      <c r="AF1116" s="433"/>
      <c r="AG1116" s="433"/>
      <c r="AH1116" s="433"/>
      <c r="AI1116" s="433"/>
      <c r="AJ1116" s="433"/>
      <c r="AK1116" s="433"/>
      <c r="AL1116" s="433"/>
      <c r="AM1116" s="433"/>
      <c r="AN1116" s="433"/>
      <c r="AO1116" s="433"/>
      <c r="AP1116" s="433"/>
      <c r="AQ1116" s="433"/>
      <c r="AR1116" s="433"/>
      <c r="AS1116" s="433"/>
      <c r="AT1116" s="433"/>
      <c r="AU1116" s="433"/>
      <c r="AV1116" s="433"/>
      <c r="AW1116" s="433"/>
      <c r="AX1116" s="433"/>
      <c r="AY1116" s="433"/>
      <c r="AZ1116" s="433"/>
      <c r="BA1116" s="433"/>
      <c r="BB1116" s="433"/>
    </row>
    <row collapsed="false" customFormat="false" customHeight="true" hidden="false" ht="12.6" outlineLevel="0" r="1117">
      <c r="A1117" s="425" t="s">
        <v>970</v>
      </c>
    </row>
    <row collapsed="false" customFormat="false" customHeight="true" hidden="false" ht="12.6" outlineLevel="0" r="1118">
      <c r="A1118" s="493"/>
      <c r="B1118" s="493"/>
      <c r="C1118" s="493"/>
      <c r="D1118" s="493"/>
      <c r="E1118" s="493"/>
      <c r="F1118" s="493"/>
      <c r="G1118" s="493"/>
      <c r="H1118" s="493"/>
      <c r="I1118" s="493"/>
      <c r="J1118" s="493"/>
      <c r="K1118" s="493"/>
      <c r="L1118" s="493"/>
      <c r="M1118" s="493"/>
      <c r="N1118" s="493"/>
      <c r="O1118" s="493"/>
      <c r="P1118" s="493"/>
      <c r="Q1118" s="493"/>
      <c r="R1118" s="493"/>
      <c r="S1118" s="493"/>
      <c r="T1118" s="493"/>
      <c r="U1118" s="493"/>
      <c r="V1118" s="493"/>
      <c r="W1118" s="493"/>
      <c r="X1118" s="493"/>
      <c r="Y1118" s="493"/>
      <c r="Z1118" s="493"/>
      <c r="AA1118" s="493"/>
      <c r="AB1118" s="493"/>
      <c r="AC1118" s="493"/>
      <c r="AD1118" s="493"/>
      <c r="AE1118" s="493"/>
      <c r="AF1118" s="493"/>
      <c r="AG1118" s="493"/>
      <c r="AH1118" s="493"/>
      <c r="AI1118" s="493"/>
      <c r="AJ1118" s="493"/>
      <c r="AK1118" s="493"/>
      <c r="AL1118" s="493"/>
      <c r="AM1118" s="493"/>
      <c r="AN1118" s="493"/>
      <c r="AO1118" s="493"/>
      <c r="AP1118" s="493"/>
      <c r="AQ1118" s="493"/>
      <c r="AR1118" s="493"/>
      <c r="AS1118" s="493"/>
      <c r="AT1118" s="493"/>
      <c r="AU1118" s="493"/>
      <c r="AV1118" s="493"/>
      <c r="AW1118" s="493"/>
      <c r="AX1118" s="493"/>
      <c r="AY1118" s="493"/>
      <c r="AZ1118" s="493"/>
      <c r="BA1118" s="493"/>
      <c r="BB1118" s="493"/>
    </row>
    <row collapsed="false" customFormat="false" customHeight="true" hidden="false" ht="12.6" outlineLevel="0" r="1119">
      <c r="A1119" s="493"/>
      <c r="B1119" s="493"/>
      <c r="C1119" s="493"/>
      <c r="D1119" s="493"/>
      <c r="E1119" s="493"/>
      <c r="F1119" s="493"/>
      <c r="G1119" s="493"/>
      <c r="H1119" s="493"/>
      <c r="I1119" s="493"/>
      <c r="J1119" s="493"/>
      <c r="K1119" s="493"/>
      <c r="L1119" s="493"/>
      <c r="M1119" s="493"/>
      <c r="N1119" s="493"/>
      <c r="O1119" s="493"/>
      <c r="P1119" s="493"/>
      <c r="Q1119" s="493"/>
      <c r="R1119" s="493"/>
      <c r="S1119" s="493"/>
      <c r="T1119" s="493"/>
      <c r="U1119" s="493"/>
      <c r="V1119" s="493"/>
      <c r="W1119" s="493"/>
      <c r="X1119" s="493"/>
      <c r="Y1119" s="493"/>
      <c r="Z1119" s="493"/>
      <c r="AA1119" s="493"/>
      <c r="AB1119" s="493"/>
      <c r="AC1119" s="493"/>
      <c r="AD1119" s="493"/>
      <c r="AE1119" s="493"/>
      <c r="AF1119" s="493"/>
      <c r="AG1119" s="493"/>
      <c r="AH1119" s="493"/>
      <c r="AI1119" s="493"/>
      <c r="AJ1119" s="493"/>
      <c r="AK1119" s="493"/>
      <c r="AL1119" s="493"/>
      <c r="AM1119" s="493"/>
      <c r="AN1119" s="493"/>
      <c r="AO1119" s="493"/>
      <c r="AP1119" s="493"/>
      <c r="AQ1119" s="493"/>
      <c r="AR1119" s="493"/>
      <c r="AS1119" s="493"/>
      <c r="AT1119" s="493"/>
      <c r="AU1119" s="493"/>
      <c r="AV1119" s="493"/>
      <c r="AW1119" s="493"/>
      <c r="AX1119" s="493"/>
      <c r="AY1119" s="493"/>
      <c r="AZ1119" s="493"/>
      <c r="BA1119" s="493"/>
      <c r="BB1119" s="493"/>
    </row>
    <row collapsed="false" customFormat="false" customHeight="true" hidden="false" ht="12.6" outlineLevel="0" r="1120">
      <c r="A1120" s="493"/>
      <c r="B1120" s="493"/>
      <c r="C1120" s="493"/>
      <c r="D1120" s="493"/>
      <c r="E1120" s="493"/>
      <c r="F1120" s="493"/>
      <c r="G1120" s="493"/>
      <c r="H1120" s="493"/>
      <c r="I1120" s="493"/>
      <c r="J1120" s="493"/>
      <c r="K1120" s="493"/>
      <c r="L1120" s="493"/>
      <c r="M1120" s="493"/>
      <c r="N1120" s="493"/>
      <c r="O1120" s="493"/>
      <c r="P1120" s="493"/>
      <c r="Q1120" s="493"/>
      <c r="R1120" s="493"/>
      <c r="S1120" s="493"/>
      <c r="T1120" s="493"/>
      <c r="U1120" s="493"/>
      <c r="V1120" s="493"/>
      <c r="W1120" s="493"/>
      <c r="X1120" s="493"/>
      <c r="Y1120" s="493"/>
      <c r="Z1120" s="493"/>
      <c r="AA1120" s="493"/>
      <c r="AB1120" s="493"/>
      <c r="AC1120" s="493"/>
      <c r="AD1120" s="493"/>
      <c r="AE1120" s="493"/>
      <c r="AF1120" s="493"/>
      <c r="AG1120" s="493"/>
      <c r="AH1120" s="493"/>
      <c r="AI1120" s="493"/>
      <c r="AJ1120" s="493"/>
      <c r="AK1120" s="493"/>
      <c r="AL1120" s="493"/>
      <c r="AM1120" s="493"/>
      <c r="AN1120" s="493"/>
      <c r="AO1120" s="493"/>
      <c r="AP1120" s="493"/>
      <c r="AQ1120" s="493"/>
      <c r="AR1120" s="493"/>
      <c r="AS1120" s="493"/>
      <c r="AT1120" s="493"/>
      <c r="AU1120" s="493"/>
      <c r="AV1120" s="493"/>
      <c r="AW1120" s="493"/>
      <c r="AX1120" s="493"/>
      <c r="AY1120" s="493"/>
      <c r="AZ1120" s="493"/>
      <c r="BA1120" s="493"/>
      <c r="BB1120" s="493"/>
    </row>
    <row collapsed="false" customFormat="false" customHeight="true" hidden="false" ht="12.6" outlineLevel="0" r="1121">
      <c r="A1121" s="493"/>
      <c r="B1121" s="493"/>
      <c r="C1121" s="493"/>
      <c r="D1121" s="493"/>
      <c r="E1121" s="493"/>
      <c r="F1121" s="493"/>
      <c r="G1121" s="493"/>
      <c r="H1121" s="493"/>
      <c r="I1121" s="493"/>
      <c r="J1121" s="493"/>
      <c r="K1121" s="493"/>
      <c r="L1121" s="493"/>
      <c r="M1121" s="493"/>
      <c r="N1121" s="493"/>
      <c r="O1121" s="493"/>
      <c r="P1121" s="493"/>
      <c r="Q1121" s="493"/>
      <c r="R1121" s="493"/>
      <c r="S1121" s="493"/>
      <c r="T1121" s="493"/>
      <c r="U1121" s="493"/>
      <c r="V1121" s="493"/>
      <c r="W1121" s="493"/>
      <c r="X1121" s="493"/>
      <c r="Y1121" s="493"/>
      <c r="Z1121" s="493"/>
      <c r="AA1121" s="493"/>
      <c r="AB1121" s="493"/>
      <c r="AC1121" s="493"/>
      <c r="AD1121" s="493"/>
      <c r="AE1121" s="493"/>
      <c r="AF1121" s="493"/>
      <c r="AG1121" s="493"/>
      <c r="AH1121" s="493"/>
      <c r="AI1121" s="493"/>
      <c r="AJ1121" s="493"/>
      <c r="AK1121" s="493"/>
      <c r="AL1121" s="493"/>
      <c r="AM1121" s="493"/>
      <c r="AN1121" s="493"/>
      <c r="AO1121" s="493"/>
      <c r="AP1121" s="493"/>
      <c r="AQ1121" s="493"/>
      <c r="AR1121" s="493"/>
      <c r="AS1121" s="493"/>
      <c r="AT1121" s="493"/>
      <c r="AU1121" s="493"/>
      <c r="AV1121" s="493"/>
      <c r="AW1121" s="493"/>
      <c r="AX1121" s="493"/>
      <c r="AY1121" s="493"/>
      <c r="AZ1121" s="493"/>
      <c r="BA1121" s="493"/>
      <c r="BB1121" s="493"/>
    </row>
    <row collapsed="false" customFormat="false" customHeight="true" hidden="false" ht="12.6" outlineLevel="0" r="1122">
      <c r="A1122" s="493"/>
      <c r="B1122" s="493"/>
      <c r="C1122" s="493"/>
      <c r="D1122" s="493"/>
      <c r="E1122" s="493"/>
      <c r="F1122" s="493"/>
      <c r="G1122" s="493"/>
      <c r="H1122" s="493"/>
      <c r="I1122" s="493"/>
      <c r="J1122" s="493"/>
      <c r="K1122" s="493"/>
      <c r="L1122" s="493"/>
      <c r="M1122" s="493"/>
      <c r="N1122" s="493"/>
      <c r="O1122" s="493"/>
      <c r="P1122" s="493"/>
      <c r="Q1122" s="493"/>
      <c r="R1122" s="493"/>
      <c r="S1122" s="493"/>
      <c r="T1122" s="493"/>
      <c r="U1122" s="493"/>
      <c r="V1122" s="493"/>
      <c r="W1122" s="493"/>
      <c r="X1122" s="493"/>
      <c r="Y1122" s="493"/>
      <c r="Z1122" s="493"/>
      <c r="AA1122" s="493"/>
      <c r="AB1122" s="493"/>
      <c r="AC1122" s="493"/>
      <c r="AD1122" s="493"/>
      <c r="AE1122" s="493"/>
      <c r="AF1122" s="493"/>
      <c r="AG1122" s="493"/>
      <c r="AH1122" s="493"/>
      <c r="AI1122" s="493"/>
      <c r="AJ1122" s="493"/>
      <c r="AK1122" s="493"/>
      <c r="AL1122" s="493"/>
      <c r="AM1122" s="493"/>
      <c r="AN1122" s="493"/>
      <c r="AO1122" s="493"/>
      <c r="AP1122" s="493"/>
      <c r="AQ1122" s="493"/>
      <c r="AR1122" s="493"/>
      <c r="AS1122" s="493"/>
      <c r="AT1122" s="493"/>
      <c r="AU1122" s="493"/>
      <c r="AV1122" s="493"/>
      <c r="AW1122" s="493"/>
      <c r="AX1122" s="493"/>
      <c r="AY1122" s="493"/>
      <c r="AZ1122" s="493"/>
      <c r="BA1122" s="493"/>
      <c r="BB1122" s="493"/>
    </row>
    <row collapsed="false" customFormat="false" customHeight="true" hidden="false" ht="12.6" outlineLevel="0" r="1123">
      <c r="A1123" s="493"/>
      <c r="B1123" s="493"/>
      <c r="C1123" s="493"/>
      <c r="D1123" s="493"/>
      <c r="E1123" s="493"/>
      <c r="F1123" s="493"/>
      <c r="G1123" s="493"/>
      <c r="H1123" s="493"/>
      <c r="I1123" s="493"/>
      <c r="J1123" s="493"/>
      <c r="K1123" s="493"/>
      <c r="L1123" s="493"/>
      <c r="M1123" s="493"/>
      <c r="N1123" s="493"/>
      <c r="O1123" s="493"/>
      <c r="P1123" s="493"/>
      <c r="Q1123" s="493"/>
      <c r="R1123" s="493"/>
      <c r="S1123" s="493"/>
      <c r="T1123" s="493"/>
      <c r="U1123" s="493"/>
      <c r="V1123" s="493"/>
      <c r="W1123" s="493"/>
      <c r="X1123" s="493"/>
      <c r="Y1123" s="493"/>
      <c r="Z1123" s="493"/>
      <c r="AA1123" s="493"/>
      <c r="AB1123" s="493"/>
      <c r="AC1123" s="493"/>
      <c r="AD1123" s="493"/>
      <c r="AE1123" s="493"/>
      <c r="AF1123" s="493"/>
      <c r="AG1123" s="493"/>
      <c r="AH1123" s="493"/>
      <c r="AI1123" s="493"/>
      <c r="AJ1123" s="493"/>
      <c r="AK1123" s="493"/>
      <c r="AL1123" s="493"/>
      <c r="AM1123" s="493"/>
      <c r="AN1123" s="493"/>
      <c r="AO1123" s="493"/>
      <c r="AP1123" s="493"/>
      <c r="AQ1123" s="493"/>
      <c r="AR1123" s="493"/>
      <c r="AS1123" s="493"/>
      <c r="AT1123" s="493"/>
      <c r="AU1123" s="493"/>
      <c r="AV1123" s="493"/>
      <c r="AW1123" s="493"/>
      <c r="AX1123" s="493"/>
      <c r="AY1123" s="493"/>
      <c r="AZ1123" s="493"/>
      <c r="BA1123" s="493"/>
      <c r="BB1123" s="493"/>
    </row>
    <row collapsed="false" customFormat="false" customHeight="true" hidden="false" ht="12.6" outlineLevel="0" r="1124">
      <c r="A1124" s="425" t="s">
        <v>971</v>
      </c>
    </row>
    <row collapsed="false" customFormat="false" customHeight="true" hidden="false" ht="12.6" outlineLevel="0" r="1125">
      <c r="A1125" s="454"/>
      <c r="B1125" s="455"/>
      <c r="C1125" s="455"/>
      <c r="D1125" s="455"/>
      <c r="E1125" s="455"/>
      <c r="F1125" s="455"/>
      <c r="G1125" s="455"/>
      <c r="H1125" s="455"/>
      <c r="I1125" s="455"/>
      <c r="J1125" s="455"/>
      <c r="K1125" s="455"/>
      <c r="L1125" s="455"/>
      <c r="M1125" s="455"/>
      <c r="N1125" s="455"/>
      <c r="O1125" s="455"/>
      <c r="P1125" s="455"/>
      <c r="Q1125" s="455"/>
      <c r="R1125" s="455"/>
      <c r="S1125" s="455"/>
      <c r="T1125" s="455"/>
      <c r="U1125" s="455"/>
      <c r="V1125" s="455"/>
      <c r="W1125" s="455"/>
      <c r="X1125" s="455"/>
      <c r="Y1125" s="455"/>
      <c r="Z1125" s="455"/>
      <c r="AA1125" s="455"/>
      <c r="AB1125" s="455"/>
      <c r="AC1125" s="455"/>
      <c r="AD1125" s="455"/>
      <c r="AE1125" s="495"/>
      <c r="AF1125" s="454"/>
      <c r="AG1125" s="557"/>
      <c r="AH1125" s="557"/>
      <c r="AI1125" s="557"/>
      <c r="AJ1125" s="557"/>
      <c r="AK1125" s="557"/>
      <c r="AL1125" s="557"/>
      <c r="AM1125" s="557"/>
      <c r="AN1125" s="558"/>
      <c r="AO1125" s="427" t="s">
        <v>741</v>
      </c>
      <c r="AP1125" s="427"/>
      <c r="AQ1125" s="427"/>
      <c r="AR1125" s="427"/>
      <c r="AS1125" s="427"/>
      <c r="AT1125" s="427"/>
      <c r="AU1125" s="427"/>
      <c r="AV1125" s="427"/>
      <c r="AW1125" s="427"/>
      <c r="AX1125" s="427"/>
      <c r="AY1125" s="427"/>
      <c r="AZ1125" s="427"/>
      <c r="BA1125" s="427"/>
      <c r="BB1125" s="427"/>
    </row>
    <row collapsed="false" customFormat="false" customHeight="true" hidden="false" ht="12.6" outlineLevel="0" r="1126">
      <c r="A1126" s="459" t="s">
        <v>434</v>
      </c>
      <c r="B1126" s="459"/>
      <c r="C1126" s="459"/>
      <c r="D1126" s="459"/>
      <c r="E1126" s="459"/>
      <c r="F1126" s="459"/>
      <c r="G1126" s="459"/>
      <c r="H1126" s="459"/>
      <c r="I1126" s="459"/>
      <c r="J1126" s="459"/>
      <c r="K1126" s="459"/>
      <c r="L1126" s="459"/>
      <c r="M1126" s="459"/>
      <c r="N1126" s="459"/>
      <c r="O1126" s="459"/>
      <c r="P1126" s="459"/>
      <c r="Q1126" s="459"/>
      <c r="R1126" s="459"/>
      <c r="S1126" s="459"/>
      <c r="T1126" s="459"/>
      <c r="U1126" s="459"/>
      <c r="V1126" s="459"/>
      <c r="W1126" s="459"/>
      <c r="X1126" s="459"/>
      <c r="Y1126" s="459"/>
      <c r="Z1126" s="459"/>
      <c r="AA1126" s="459"/>
      <c r="AB1126" s="459"/>
      <c r="AC1126" s="459"/>
      <c r="AD1126" s="459"/>
      <c r="AE1126" s="459"/>
      <c r="AF1126" s="459" t="s">
        <v>857</v>
      </c>
      <c r="AG1126" s="459"/>
      <c r="AH1126" s="459"/>
      <c r="AI1126" s="459"/>
      <c r="AJ1126" s="459"/>
      <c r="AK1126" s="459"/>
      <c r="AL1126" s="459"/>
      <c r="AM1126" s="459"/>
      <c r="AN1126" s="459"/>
      <c r="AO1126" s="459" t="s">
        <v>670</v>
      </c>
      <c r="AP1126" s="459"/>
      <c r="AQ1126" s="459"/>
      <c r="AR1126" s="459"/>
      <c r="AS1126" s="459"/>
      <c r="AT1126" s="459"/>
      <c r="AU1126" s="459"/>
      <c r="AV1126" s="459"/>
      <c r="AW1126" s="459"/>
      <c r="AX1126" s="459"/>
      <c r="AY1126" s="459"/>
      <c r="AZ1126" s="459"/>
      <c r="BA1126" s="459"/>
      <c r="BB1126" s="459"/>
    </row>
    <row collapsed="false" customFormat="false" customHeight="true" hidden="false" ht="12.6" outlineLevel="0" r="1127">
      <c r="A1127" s="470"/>
      <c r="B1127" s="578"/>
      <c r="C1127" s="578"/>
      <c r="D1127" s="578"/>
      <c r="E1127" s="578"/>
      <c r="F1127" s="578"/>
      <c r="G1127" s="578"/>
      <c r="H1127" s="578"/>
      <c r="I1127" s="578"/>
      <c r="J1127" s="578"/>
      <c r="K1127" s="578"/>
      <c r="L1127" s="578"/>
      <c r="M1127" s="578"/>
      <c r="N1127" s="578"/>
      <c r="O1127" s="578"/>
      <c r="P1127" s="578"/>
      <c r="Q1127" s="578"/>
      <c r="R1127" s="578"/>
      <c r="S1127" s="578"/>
      <c r="T1127" s="578"/>
      <c r="U1127" s="578"/>
      <c r="V1127" s="578"/>
      <c r="W1127" s="578"/>
      <c r="X1127" s="578"/>
      <c r="Y1127" s="578"/>
      <c r="Z1127" s="578"/>
      <c r="AA1127" s="578"/>
      <c r="AB1127" s="578"/>
      <c r="AC1127" s="578"/>
      <c r="AD1127" s="578"/>
      <c r="AE1127" s="634"/>
      <c r="AF1127" s="428" t="s">
        <v>500</v>
      </c>
      <c r="AG1127" s="428"/>
      <c r="AH1127" s="428"/>
      <c r="AI1127" s="428"/>
      <c r="AJ1127" s="428"/>
      <c r="AK1127" s="428"/>
      <c r="AL1127" s="428"/>
      <c r="AM1127" s="428"/>
      <c r="AN1127" s="428"/>
      <c r="AO1127" s="428" t="s">
        <v>437</v>
      </c>
      <c r="AP1127" s="428"/>
      <c r="AQ1127" s="428"/>
      <c r="AR1127" s="428"/>
      <c r="AS1127" s="428"/>
      <c r="AT1127" s="428"/>
      <c r="AU1127" s="428"/>
      <c r="AV1127" s="428"/>
      <c r="AW1127" s="428"/>
      <c r="AX1127" s="428"/>
      <c r="AY1127" s="428"/>
      <c r="AZ1127" s="428"/>
      <c r="BA1127" s="428"/>
      <c r="BB1127" s="428"/>
    </row>
    <row collapsed="false" customFormat="false" customHeight="true" hidden="false" ht="12.6" outlineLevel="0" r="1128">
      <c r="A1128" s="484" t="s">
        <v>972</v>
      </c>
      <c r="B1128" s="408"/>
      <c r="C1128" s="408"/>
      <c r="D1128" s="408"/>
      <c r="E1128" s="408"/>
      <c r="F1128" s="408"/>
      <c r="G1128" s="408"/>
      <c r="H1128" s="408"/>
      <c r="I1128" s="408"/>
      <c r="J1128" s="408"/>
      <c r="K1128" s="408"/>
      <c r="L1128" s="408"/>
      <c r="M1128" s="408"/>
      <c r="N1128" s="408"/>
      <c r="O1128" s="408"/>
      <c r="P1128" s="408"/>
      <c r="Q1128" s="408"/>
      <c r="R1128" s="408"/>
      <c r="S1128" s="408"/>
      <c r="T1128" s="408"/>
      <c r="U1128" s="408"/>
      <c r="V1128" s="408"/>
      <c r="W1128" s="408"/>
      <c r="X1128" s="408"/>
      <c r="Y1128" s="408"/>
      <c r="Z1128" s="408"/>
      <c r="AA1128" s="408"/>
      <c r="AB1128" s="408"/>
      <c r="AC1128" s="408"/>
      <c r="AD1128" s="408"/>
      <c r="AE1128" s="463"/>
      <c r="AF1128" s="550"/>
      <c r="AG1128" s="550"/>
      <c r="AH1128" s="550"/>
      <c r="AI1128" s="550"/>
      <c r="AJ1128" s="550"/>
      <c r="AK1128" s="550"/>
      <c r="AL1128" s="550"/>
      <c r="AM1128" s="550"/>
      <c r="AN1128" s="550"/>
      <c r="AO1128" s="550"/>
      <c r="AP1128" s="550"/>
      <c r="AQ1128" s="550"/>
      <c r="AR1128" s="550"/>
      <c r="AS1128" s="550"/>
      <c r="AT1128" s="550"/>
      <c r="AU1128" s="550"/>
      <c r="AV1128" s="550"/>
      <c r="AW1128" s="550"/>
      <c r="AX1128" s="550"/>
      <c r="AY1128" s="550"/>
      <c r="AZ1128" s="550"/>
      <c r="BA1128" s="550"/>
      <c r="BB1128" s="550"/>
    </row>
    <row collapsed="false" customFormat="false" customHeight="true" hidden="false" ht="12.6" outlineLevel="0" r="1129">
      <c r="A1129" s="438" t="s">
        <v>973</v>
      </c>
      <c r="B1129" s="439"/>
      <c r="C1129" s="439"/>
      <c r="D1129" s="439"/>
      <c r="E1129" s="439"/>
      <c r="F1129" s="439"/>
      <c r="G1129" s="439"/>
      <c r="H1129" s="439"/>
      <c r="I1129" s="439"/>
      <c r="J1129" s="439"/>
      <c r="K1129" s="439"/>
      <c r="L1129" s="439"/>
      <c r="M1129" s="439"/>
      <c r="N1129" s="439"/>
      <c r="O1129" s="439"/>
      <c r="P1129" s="439"/>
      <c r="Q1129" s="439"/>
      <c r="R1129" s="439"/>
      <c r="S1129" s="439"/>
      <c r="T1129" s="439"/>
      <c r="U1129" s="439"/>
      <c r="V1129" s="439"/>
      <c r="W1129" s="439"/>
      <c r="X1129" s="439"/>
      <c r="Y1129" s="439"/>
      <c r="Z1129" s="439"/>
      <c r="AA1129" s="439"/>
      <c r="AB1129" s="439"/>
      <c r="AC1129" s="439"/>
      <c r="AD1129" s="439"/>
      <c r="AE1129" s="440"/>
      <c r="AF1129" s="550"/>
      <c r="AG1129" s="550"/>
      <c r="AH1129" s="550"/>
      <c r="AI1129" s="550"/>
      <c r="AJ1129" s="550"/>
      <c r="AK1129" s="550"/>
      <c r="AL1129" s="550"/>
      <c r="AM1129" s="550"/>
      <c r="AN1129" s="550"/>
      <c r="AO1129" s="550"/>
      <c r="AP1129" s="550"/>
      <c r="AQ1129" s="550"/>
      <c r="AR1129" s="550"/>
      <c r="AS1129" s="550"/>
      <c r="AT1129" s="550"/>
      <c r="AU1129" s="550"/>
      <c r="AV1129" s="550"/>
      <c r="AW1129" s="550"/>
      <c r="AX1129" s="550"/>
      <c r="AY1129" s="550"/>
      <c r="AZ1129" s="550"/>
      <c r="BA1129" s="550"/>
      <c r="BB1129" s="550"/>
    </row>
    <row collapsed="false" customFormat="false" customHeight="true" hidden="false" ht="12.6" outlineLevel="0" r="1130">
      <c r="A1130" s="435" t="s">
        <v>974</v>
      </c>
      <c r="B1130" s="436"/>
      <c r="C1130" s="436"/>
      <c r="D1130" s="436"/>
      <c r="E1130" s="436"/>
      <c r="F1130" s="436"/>
      <c r="G1130" s="436"/>
      <c r="H1130" s="436"/>
      <c r="I1130" s="436"/>
      <c r="J1130" s="436"/>
      <c r="K1130" s="436"/>
      <c r="L1130" s="436"/>
      <c r="M1130" s="436"/>
      <c r="N1130" s="436"/>
      <c r="O1130" s="436"/>
      <c r="P1130" s="436"/>
      <c r="Q1130" s="436"/>
      <c r="R1130" s="436"/>
      <c r="S1130" s="436"/>
      <c r="T1130" s="436"/>
      <c r="U1130" s="436"/>
      <c r="V1130" s="436"/>
      <c r="W1130" s="436"/>
      <c r="X1130" s="436"/>
      <c r="Y1130" s="436"/>
      <c r="Z1130" s="436"/>
      <c r="AA1130" s="436"/>
      <c r="AB1130" s="436"/>
      <c r="AC1130" s="436"/>
      <c r="AD1130" s="436"/>
      <c r="AE1130" s="437"/>
      <c r="AF1130" s="514"/>
      <c r="AG1130" s="514"/>
      <c r="AH1130" s="514"/>
      <c r="AI1130" s="514"/>
      <c r="AJ1130" s="514"/>
      <c r="AK1130" s="514"/>
      <c r="AL1130" s="514"/>
      <c r="AM1130" s="514"/>
      <c r="AN1130" s="514"/>
      <c r="AO1130" s="514"/>
      <c r="AP1130" s="514"/>
      <c r="AQ1130" s="514"/>
      <c r="AR1130" s="514"/>
      <c r="AS1130" s="514"/>
      <c r="AT1130" s="514"/>
      <c r="AU1130" s="514"/>
      <c r="AV1130" s="514"/>
      <c r="AW1130" s="514"/>
      <c r="AX1130" s="514"/>
      <c r="AY1130" s="514"/>
      <c r="AZ1130" s="514"/>
      <c r="BA1130" s="514"/>
      <c r="BB1130" s="514"/>
    </row>
    <row collapsed="false" customFormat="false" customHeight="true" hidden="false" ht="12.6" outlineLevel="0" r="1131">
      <c r="A1131" s="438" t="s">
        <v>975</v>
      </c>
      <c r="B1131" s="439"/>
      <c r="C1131" s="439"/>
      <c r="D1131" s="439"/>
      <c r="E1131" s="439"/>
      <c r="F1131" s="439"/>
      <c r="G1131" s="439"/>
      <c r="H1131" s="439"/>
      <c r="I1131" s="439"/>
      <c r="J1131" s="439"/>
      <c r="K1131" s="439"/>
      <c r="L1131" s="439"/>
      <c r="M1131" s="439"/>
      <c r="N1131" s="439"/>
      <c r="O1131" s="439"/>
      <c r="P1131" s="439"/>
      <c r="Q1131" s="439"/>
      <c r="R1131" s="439"/>
      <c r="S1131" s="439"/>
      <c r="T1131" s="439"/>
      <c r="U1131" s="439"/>
      <c r="V1131" s="439"/>
      <c r="W1131" s="439"/>
      <c r="X1131" s="439"/>
      <c r="Y1131" s="439"/>
      <c r="Z1131" s="439"/>
      <c r="AA1131" s="439"/>
      <c r="AB1131" s="439"/>
      <c r="AC1131" s="439"/>
      <c r="AD1131" s="439"/>
      <c r="AE1131" s="440"/>
      <c r="AF1131" s="514"/>
      <c r="AG1131" s="514"/>
      <c r="AH1131" s="514"/>
      <c r="AI1131" s="514"/>
      <c r="AJ1131" s="514"/>
      <c r="AK1131" s="514"/>
      <c r="AL1131" s="514"/>
      <c r="AM1131" s="514"/>
      <c r="AN1131" s="514"/>
      <c r="AO1131" s="514"/>
      <c r="AP1131" s="514"/>
      <c r="AQ1131" s="514"/>
      <c r="AR1131" s="514"/>
      <c r="AS1131" s="514"/>
      <c r="AT1131" s="514"/>
      <c r="AU1131" s="514"/>
      <c r="AV1131" s="514"/>
      <c r="AW1131" s="514"/>
      <c r="AX1131" s="514"/>
      <c r="AY1131" s="514"/>
      <c r="AZ1131" s="514"/>
      <c r="BA1131" s="514"/>
      <c r="BB1131" s="514"/>
    </row>
    <row collapsed="false" customFormat="false" customHeight="true" hidden="false" ht="12.6" outlineLevel="0" r="1132">
      <c r="A1132" s="435" t="s">
        <v>976</v>
      </c>
      <c r="B1132" s="436"/>
      <c r="C1132" s="436"/>
      <c r="D1132" s="436"/>
      <c r="E1132" s="436"/>
      <c r="F1132" s="436"/>
      <c r="G1132" s="436"/>
      <c r="H1132" s="436"/>
      <c r="I1132" s="436"/>
      <c r="J1132" s="436"/>
      <c r="K1132" s="436"/>
      <c r="L1132" s="436"/>
      <c r="M1132" s="436"/>
      <c r="N1132" s="436"/>
      <c r="O1132" s="436"/>
      <c r="P1132" s="436"/>
      <c r="Q1132" s="436"/>
      <c r="R1132" s="436"/>
      <c r="S1132" s="436"/>
      <c r="T1132" s="436"/>
      <c r="U1132" s="436"/>
      <c r="V1132" s="436"/>
      <c r="W1132" s="436"/>
      <c r="X1132" s="436"/>
      <c r="Y1132" s="436"/>
      <c r="Z1132" s="436"/>
      <c r="AA1132" s="436"/>
      <c r="AB1132" s="436"/>
      <c r="AC1132" s="436"/>
      <c r="AD1132" s="436"/>
      <c r="AE1132" s="437"/>
      <c r="AF1132" s="514"/>
      <c r="AG1132" s="514"/>
      <c r="AH1132" s="514"/>
      <c r="AI1132" s="514"/>
      <c r="AJ1132" s="514"/>
      <c r="AK1132" s="514"/>
      <c r="AL1132" s="514"/>
      <c r="AM1132" s="514"/>
      <c r="AN1132" s="514"/>
      <c r="AO1132" s="514"/>
      <c r="AP1132" s="514"/>
      <c r="AQ1132" s="514"/>
      <c r="AR1132" s="514"/>
      <c r="AS1132" s="514"/>
      <c r="AT1132" s="514"/>
      <c r="AU1132" s="514"/>
      <c r="AV1132" s="514"/>
      <c r="AW1132" s="514"/>
      <c r="AX1132" s="514"/>
      <c r="AY1132" s="514"/>
      <c r="AZ1132" s="514"/>
      <c r="BA1132" s="514"/>
      <c r="BB1132" s="514"/>
    </row>
    <row collapsed="false" customFormat="false" customHeight="true" hidden="false" ht="12.6" outlineLevel="0" r="1133">
      <c r="A1133" s="484" t="s">
        <v>977</v>
      </c>
      <c r="B1133" s="408"/>
      <c r="C1133" s="408"/>
      <c r="D1133" s="408"/>
      <c r="E1133" s="408"/>
      <c r="F1133" s="408"/>
      <c r="G1133" s="408"/>
      <c r="H1133" s="408"/>
      <c r="I1133" s="408"/>
      <c r="J1133" s="408"/>
      <c r="K1133" s="408"/>
      <c r="L1133" s="408"/>
      <c r="M1133" s="408"/>
      <c r="N1133" s="408"/>
      <c r="O1133" s="408"/>
      <c r="P1133" s="408"/>
      <c r="Q1133" s="408"/>
      <c r="R1133" s="408"/>
      <c r="S1133" s="408"/>
      <c r="T1133" s="408"/>
      <c r="U1133" s="408"/>
      <c r="V1133" s="408"/>
      <c r="W1133" s="408"/>
      <c r="X1133" s="408"/>
      <c r="Y1133" s="408"/>
      <c r="Z1133" s="408"/>
      <c r="AA1133" s="408"/>
      <c r="AB1133" s="408"/>
      <c r="AC1133" s="408"/>
      <c r="AD1133" s="408"/>
      <c r="AE1133" s="463"/>
      <c r="AF1133" s="514"/>
      <c r="AG1133" s="514"/>
      <c r="AH1133" s="514"/>
      <c r="AI1133" s="514"/>
      <c r="AJ1133" s="514"/>
      <c r="AK1133" s="514"/>
      <c r="AL1133" s="514"/>
      <c r="AM1133" s="514"/>
      <c r="AN1133" s="514"/>
      <c r="AO1133" s="514"/>
      <c r="AP1133" s="514"/>
      <c r="AQ1133" s="514"/>
      <c r="AR1133" s="514"/>
      <c r="AS1133" s="514"/>
      <c r="AT1133" s="514"/>
      <c r="AU1133" s="514"/>
      <c r="AV1133" s="514"/>
      <c r="AW1133" s="514"/>
      <c r="AX1133" s="514"/>
      <c r="AY1133" s="514"/>
      <c r="AZ1133" s="514"/>
      <c r="BA1133" s="514"/>
      <c r="BB1133" s="514"/>
    </row>
    <row collapsed="false" customFormat="false" customHeight="true" hidden="false" ht="12.6" outlineLevel="0" r="1134">
      <c r="A1134" s="484" t="s">
        <v>978</v>
      </c>
      <c r="B1134" s="408"/>
      <c r="C1134" s="408"/>
      <c r="D1134" s="408"/>
      <c r="E1134" s="408"/>
      <c r="F1134" s="408"/>
      <c r="G1134" s="408"/>
      <c r="H1134" s="408"/>
      <c r="I1134" s="408"/>
      <c r="J1134" s="408"/>
      <c r="K1134" s="408"/>
      <c r="L1134" s="408"/>
      <c r="M1134" s="408"/>
      <c r="N1134" s="408"/>
      <c r="O1134" s="408"/>
      <c r="P1134" s="408"/>
      <c r="Q1134" s="408"/>
      <c r="R1134" s="408"/>
      <c r="S1134" s="408"/>
      <c r="T1134" s="408"/>
      <c r="U1134" s="408"/>
      <c r="V1134" s="408"/>
      <c r="W1134" s="408"/>
      <c r="X1134" s="408"/>
      <c r="Y1134" s="408"/>
      <c r="Z1134" s="408"/>
      <c r="AA1134" s="408"/>
      <c r="AB1134" s="408"/>
      <c r="AC1134" s="408"/>
      <c r="AD1134" s="408"/>
      <c r="AE1134" s="463"/>
      <c r="AF1134" s="514"/>
      <c r="AG1134" s="514"/>
      <c r="AH1134" s="514"/>
      <c r="AI1134" s="514"/>
      <c r="AJ1134" s="514"/>
      <c r="AK1134" s="514"/>
      <c r="AL1134" s="514"/>
      <c r="AM1134" s="514"/>
      <c r="AN1134" s="514"/>
      <c r="AO1134" s="514"/>
      <c r="AP1134" s="514"/>
      <c r="AQ1134" s="514"/>
      <c r="AR1134" s="514"/>
      <c r="AS1134" s="514"/>
      <c r="AT1134" s="514"/>
      <c r="AU1134" s="514"/>
      <c r="AV1134" s="514"/>
      <c r="AW1134" s="514"/>
      <c r="AX1134" s="514"/>
      <c r="AY1134" s="514"/>
      <c r="AZ1134" s="514"/>
      <c r="BA1134" s="514"/>
      <c r="BB1134" s="514"/>
    </row>
    <row collapsed="false" customFormat="false" customHeight="true" hidden="false" ht="12.6" outlineLevel="0" r="1135">
      <c r="A1135" s="484" t="s">
        <v>979</v>
      </c>
      <c r="B1135" s="408"/>
      <c r="C1135" s="408"/>
      <c r="D1135" s="408"/>
      <c r="E1135" s="408"/>
      <c r="F1135" s="408"/>
      <c r="G1135" s="408"/>
      <c r="H1135" s="408"/>
      <c r="I1135" s="408"/>
      <c r="J1135" s="408"/>
      <c r="K1135" s="408"/>
      <c r="L1135" s="408"/>
      <c r="M1135" s="408"/>
      <c r="N1135" s="408"/>
      <c r="O1135" s="408"/>
      <c r="P1135" s="408"/>
      <c r="Q1135" s="408"/>
      <c r="R1135" s="408"/>
      <c r="S1135" s="408"/>
      <c r="T1135" s="408"/>
      <c r="U1135" s="408"/>
      <c r="V1135" s="408"/>
      <c r="W1135" s="408"/>
      <c r="X1135" s="408"/>
      <c r="Y1135" s="408"/>
      <c r="Z1135" s="408"/>
      <c r="AA1135" s="408"/>
      <c r="AB1135" s="408"/>
      <c r="AC1135" s="408"/>
      <c r="AD1135" s="408"/>
      <c r="AE1135" s="463"/>
      <c r="AF1135" s="514"/>
      <c r="AG1135" s="514"/>
      <c r="AH1135" s="514"/>
      <c r="AI1135" s="514"/>
      <c r="AJ1135" s="514"/>
      <c r="AK1135" s="514"/>
      <c r="AL1135" s="514"/>
      <c r="AM1135" s="514"/>
      <c r="AN1135" s="514"/>
      <c r="AO1135" s="514"/>
      <c r="AP1135" s="514"/>
      <c r="AQ1135" s="514"/>
      <c r="AR1135" s="514"/>
      <c r="AS1135" s="514"/>
      <c r="AT1135" s="514"/>
      <c r="AU1135" s="514"/>
      <c r="AV1135" s="514"/>
      <c r="AW1135" s="514"/>
      <c r="AX1135" s="514"/>
      <c r="AY1135" s="514"/>
      <c r="AZ1135" s="514"/>
      <c r="BA1135" s="514"/>
      <c r="BB1135" s="514"/>
    </row>
    <row collapsed="false" customFormat="false" customHeight="true" hidden="false" ht="12.6" outlineLevel="0" r="1136">
      <c r="A1136" s="438" t="s">
        <v>980</v>
      </c>
      <c r="B1136" s="439"/>
      <c r="C1136" s="439"/>
      <c r="D1136" s="439"/>
      <c r="E1136" s="439"/>
      <c r="F1136" s="439"/>
      <c r="G1136" s="439"/>
      <c r="H1136" s="439"/>
      <c r="I1136" s="439"/>
      <c r="J1136" s="439"/>
      <c r="K1136" s="439"/>
      <c r="L1136" s="439"/>
      <c r="M1136" s="439"/>
      <c r="N1136" s="439"/>
      <c r="O1136" s="439"/>
      <c r="P1136" s="439"/>
      <c r="Q1136" s="439"/>
      <c r="R1136" s="439"/>
      <c r="S1136" s="439"/>
      <c r="T1136" s="439"/>
      <c r="U1136" s="439"/>
      <c r="V1136" s="439"/>
      <c r="W1136" s="439"/>
      <c r="X1136" s="439"/>
      <c r="Y1136" s="439"/>
      <c r="Z1136" s="439"/>
      <c r="AA1136" s="439"/>
      <c r="AB1136" s="439"/>
      <c r="AC1136" s="439"/>
      <c r="AD1136" s="439"/>
      <c r="AE1136" s="440"/>
      <c r="AF1136" s="514"/>
      <c r="AG1136" s="514"/>
      <c r="AH1136" s="514"/>
      <c r="AI1136" s="514"/>
      <c r="AJ1136" s="514"/>
      <c r="AK1136" s="514"/>
      <c r="AL1136" s="514"/>
      <c r="AM1136" s="514"/>
      <c r="AN1136" s="514"/>
      <c r="AO1136" s="514"/>
      <c r="AP1136" s="514"/>
      <c r="AQ1136" s="514"/>
      <c r="AR1136" s="514"/>
      <c r="AS1136" s="514"/>
      <c r="AT1136" s="514"/>
      <c r="AU1136" s="514"/>
      <c r="AV1136" s="514"/>
      <c r="AW1136" s="514"/>
      <c r="AX1136" s="514"/>
      <c r="AY1136" s="514"/>
      <c r="AZ1136" s="514"/>
      <c r="BA1136" s="514"/>
      <c r="BB1136" s="514"/>
    </row>
    <row collapsed="false" customFormat="false" customHeight="true" hidden="false" ht="12.6" outlineLevel="0" r="1137">
      <c r="A1137" s="435" t="s">
        <v>981</v>
      </c>
      <c r="B1137" s="436"/>
      <c r="C1137" s="436"/>
      <c r="D1137" s="436"/>
      <c r="E1137" s="436"/>
      <c r="F1137" s="436"/>
      <c r="G1137" s="436"/>
      <c r="H1137" s="436"/>
      <c r="I1137" s="436"/>
      <c r="J1137" s="436"/>
      <c r="K1137" s="436"/>
      <c r="L1137" s="436"/>
      <c r="M1137" s="436"/>
      <c r="N1137" s="436"/>
      <c r="O1137" s="436"/>
      <c r="P1137" s="436"/>
      <c r="Q1137" s="436"/>
      <c r="R1137" s="436"/>
      <c r="S1137" s="436"/>
      <c r="T1137" s="436"/>
      <c r="U1137" s="436"/>
      <c r="V1137" s="436"/>
      <c r="W1137" s="436"/>
      <c r="X1137" s="436"/>
      <c r="Y1137" s="436"/>
      <c r="Z1137" s="436"/>
      <c r="AA1137" s="436"/>
      <c r="AB1137" s="436"/>
      <c r="AC1137" s="436"/>
      <c r="AD1137" s="436"/>
      <c r="AE1137" s="437"/>
      <c r="AF1137" s="514"/>
      <c r="AG1137" s="514"/>
      <c r="AH1137" s="514"/>
      <c r="AI1137" s="514"/>
      <c r="AJ1137" s="514"/>
      <c r="AK1137" s="514"/>
      <c r="AL1137" s="514"/>
      <c r="AM1137" s="514"/>
      <c r="AN1137" s="514"/>
      <c r="AO1137" s="514"/>
      <c r="AP1137" s="514"/>
      <c r="AQ1137" s="514"/>
      <c r="AR1137" s="514"/>
      <c r="AS1137" s="514"/>
      <c r="AT1137" s="514"/>
      <c r="AU1137" s="514"/>
      <c r="AV1137" s="514"/>
      <c r="AW1137" s="514"/>
      <c r="AX1137" s="514"/>
      <c r="AY1137" s="514"/>
      <c r="AZ1137" s="514"/>
      <c r="BA1137" s="514"/>
      <c r="BB1137" s="514"/>
    </row>
    <row collapsed="false" customFormat="false" customHeight="true" hidden="false" ht="12.6" outlineLevel="0" r="1138">
      <c r="A1138" s="484" t="s">
        <v>982</v>
      </c>
      <c r="B1138" s="408"/>
      <c r="C1138" s="408"/>
      <c r="D1138" s="408"/>
      <c r="E1138" s="408"/>
      <c r="F1138" s="408"/>
      <c r="G1138" s="408"/>
      <c r="H1138" s="408"/>
      <c r="I1138" s="408"/>
      <c r="J1138" s="408"/>
      <c r="K1138" s="408"/>
      <c r="L1138" s="408"/>
      <c r="M1138" s="408"/>
      <c r="N1138" s="408"/>
      <c r="O1138" s="408"/>
      <c r="P1138" s="408"/>
      <c r="Q1138" s="408"/>
      <c r="R1138" s="408"/>
      <c r="S1138" s="408"/>
      <c r="T1138" s="408"/>
      <c r="U1138" s="408"/>
      <c r="V1138" s="408"/>
      <c r="W1138" s="408"/>
      <c r="X1138" s="408"/>
      <c r="Y1138" s="408"/>
      <c r="Z1138" s="408"/>
      <c r="AA1138" s="408"/>
      <c r="AB1138" s="408"/>
      <c r="AC1138" s="408"/>
      <c r="AD1138" s="408"/>
      <c r="AE1138" s="463"/>
      <c r="AF1138" s="514"/>
      <c r="AG1138" s="514"/>
      <c r="AH1138" s="514"/>
      <c r="AI1138" s="514"/>
      <c r="AJ1138" s="514"/>
      <c r="AK1138" s="514"/>
      <c r="AL1138" s="514"/>
      <c r="AM1138" s="514"/>
      <c r="AN1138" s="514"/>
      <c r="AO1138" s="514"/>
      <c r="AP1138" s="514"/>
      <c r="AQ1138" s="514"/>
      <c r="AR1138" s="514"/>
      <c r="AS1138" s="514"/>
      <c r="AT1138" s="514"/>
      <c r="AU1138" s="514"/>
      <c r="AV1138" s="514"/>
      <c r="AW1138" s="514"/>
      <c r="AX1138" s="514"/>
      <c r="AY1138" s="514"/>
      <c r="AZ1138" s="514"/>
      <c r="BA1138" s="514"/>
      <c r="BB1138" s="514"/>
    </row>
    <row collapsed="false" customFormat="false" customHeight="true" hidden="false" ht="12.6" outlineLevel="0" r="1139">
      <c r="A1139" s="484" t="s">
        <v>983</v>
      </c>
      <c r="B1139" s="408"/>
      <c r="C1139" s="408"/>
      <c r="D1139" s="408"/>
      <c r="E1139" s="408"/>
      <c r="F1139" s="408"/>
      <c r="G1139" s="408"/>
      <c r="H1139" s="408"/>
      <c r="I1139" s="408"/>
      <c r="J1139" s="408"/>
      <c r="K1139" s="408"/>
      <c r="L1139" s="408"/>
      <c r="M1139" s="408"/>
      <c r="N1139" s="408"/>
      <c r="O1139" s="408"/>
      <c r="P1139" s="408"/>
      <c r="Q1139" s="408"/>
      <c r="R1139" s="408"/>
      <c r="S1139" s="408"/>
      <c r="T1139" s="408"/>
      <c r="U1139" s="408"/>
      <c r="V1139" s="408"/>
      <c r="W1139" s="408"/>
      <c r="X1139" s="408"/>
      <c r="Y1139" s="408"/>
      <c r="Z1139" s="408"/>
      <c r="AA1139" s="408"/>
      <c r="AB1139" s="408"/>
      <c r="AC1139" s="408"/>
      <c r="AD1139" s="408"/>
      <c r="AE1139" s="463"/>
      <c r="AF1139" s="514"/>
      <c r="AG1139" s="514"/>
      <c r="AH1139" s="514"/>
      <c r="AI1139" s="514"/>
      <c r="AJ1139" s="514"/>
      <c r="AK1139" s="514"/>
      <c r="AL1139" s="514"/>
      <c r="AM1139" s="514"/>
      <c r="AN1139" s="514"/>
      <c r="AO1139" s="514"/>
      <c r="AP1139" s="514"/>
      <c r="AQ1139" s="514"/>
      <c r="AR1139" s="514"/>
      <c r="AS1139" s="514"/>
      <c r="AT1139" s="514"/>
      <c r="AU1139" s="514"/>
      <c r="AV1139" s="514"/>
      <c r="AW1139" s="514"/>
      <c r="AX1139" s="514"/>
      <c r="AY1139" s="514"/>
      <c r="AZ1139" s="514"/>
      <c r="BA1139" s="514"/>
      <c r="BB1139" s="514"/>
    </row>
    <row collapsed="false" customFormat="false" customHeight="true" hidden="false" ht="12.6" outlineLevel="0" r="1140">
      <c r="A1140" s="438" t="s">
        <v>984</v>
      </c>
      <c r="B1140" s="439"/>
      <c r="C1140" s="439"/>
      <c r="D1140" s="439"/>
      <c r="E1140" s="439"/>
      <c r="F1140" s="439"/>
      <c r="G1140" s="439"/>
      <c r="H1140" s="439"/>
      <c r="I1140" s="439"/>
      <c r="J1140" s="439"/>
      <c r="K1140" s="439"/>
      <c r="L1140" s="439"/>
      <c r="M1140" s="439"/>
      <c r="N1140" s="439"/>
      <c r="O1140" s="439"/>
      <c r="P1140" s="439"/>
      <c r="Q1140" s="439"/>
      <c r="R1140" s="439"/>
      <c r="S1140" s="439"/>
      <c r="T1140" s="439"/>
      <c r="U1140" s="439"/>
      <c r="V1140" s="439"/>
      <c r="W1140" s="439"/>
      <c r="X1140" s="439"/>
      <c r="Y1140" s="439"/>
      <c r="Z1140" s="439"/>
      <c r="AA1140" s="439"/>
      <c r="AB1140" s="439"/>
      <c r="AC1140" s="439"/>
      <c r="AD1140" s="439"/>
      <c r="AE1140" s="440"/>
      <c r="AF1140" s="514"/>
      <c r="AG1140" s="514"/>
      <c r="AH1140" s="514"/>
      <c r="AI1140" s="514"/>
      <c r="AJ1140" s="514"/>
      <c r="AK1140" s="514"/>
      <c r="AL1140" s="514"/>
      <c r="AM1140" s="514"/>
      <c r="AN1140" s="514"/>
      <c r="AO1140" s="514"/>
      <c r="AP1140" s="514"/>
      <c r="AQ1140" s="514"/>
      <c r="AR1140" s="514"/>
      <c r="AS1140" s="514"/>
      <c r="AT1140" s="514"/>
      <c r="AU1140" s="514"/>
      <c r="AV1140" s="514"/>
      <c r="AW1140" s="514"/>
      <c r="AX1140" s="514"/>
      <c r="AY1140" s="514"/>
      <c r="AZ1140" s="514"/>
      <c r="BA1140" s="514"/>
      <c r="BB1140" s="514"/>
    </row>
    <row collapsed="false" customFormat="false" customHeight="true" hidden="false" ht="12.6" outlineLevel="0" r="1141">
      <c r="A1141" s="435" t="s">
        <v>985</v>
      </c>
      <c r="B1141" s="436"/>
      <c r="C1141" s="436"/>
      <c r="D1141" s="436"/>
      <c r="E1141" s="436"/>
      <c r="F1141" s="436"/>
      <c r="G1141" s="436"/>
      <c r="H1141" s="436"/>
      <c r="I1141" s="436"/>
      <c r="J1141" s="436"/>
      <c r="K1141" s="436"/>
      <c r="L1141" s="436"/>
      <c r="M1141" s="436"/>
      <c r="N1141" s="436"/>
      <c r="O1141" s="436"/>
      <c r="P1141" s="436"/>
      <c r="Q1141" s="436"/>
      <c r="R1141" s="436"/>
      <c r="S1141" s="436"/>
      <c r="T1141" s="436"/>
      <c r="U1141" s="436"/>
      <c r="V1141" s="436"/>
      <c r="W1141" s="436"/>
      <c r="X1141" s="436"/>
      <c r="Y1141" s="436"/>
      <c r="Z1141" s="436"/>
      <c r="AA1141" s="436"/>
      <c r="AB1141" s="436"/>
      <c r="AC1141" s="436"/>
      <c r="AD1141" s="436"/>
      <c r="AE1141" s="437"/>
      <c r="AF1141" s="514"/>
      <c r="AG1141" s="514"/>
      <c r="AH1141" s="514"/>
      <c r="AI1141" s="514"/>
      <c r="AJ1141" s="514"/>
      <c r="AK1141" s="514"/>
      <c r="AL1141" s="514"/>
      <c r="AM1141" s="514"/>
      <c r="AN1141" s="514"/>
      <c r="AO1141" s="514"/>
      <c r="AP1141" s="514"/>
      <c r="AQ1141" s="514"/>
      <c r="AR1141" s="514"/>
      <c r="AS1141" s="514"/>
      <c r="AT1141" s="514"/>
      <c r="AU1141" s="514"/>
      <c r="AV1141" s="514"/>
      <c r="AW1141" s="514"/>
      <c r="AX1141" s="514"/>
      <c r="AY1141" s="514"/>
      <c r="AZ1141" s="514"/>
      <c r="BA1141" s="514"/>
      <c r="BB1141" s="514"/>
    </row>
    <row collapsed="false" customFormat="false" customHeight="true" hidden="false" ht="12.6" outlineLevel="0" r="1142">
      <c r="A1142" s="484" t="s">
        <v>986</v>
      </c>
      <c r="B1142" s="408"/>
      <c r="C1142" s="408"/>
      <c r="D1142" s="408"/>
      <c r="E1142" s="408"/>
      <c r="F1142" s="408"/>
      <c r="G1142" s="408"/>
      <c r="H1142" s="408"/>
      <c r="I1142" s="408"/>
      <c r="J1142" s="408"/>
      <c r="K1142" s="408"/>
      <c r="L1142" s="408"/>
      <c r="M1142" s="408"/>
      <c r="N1142" s="408"/>
      <c r="O1142" s="408"/>
      <c r="P1142" s="408"/>
      <c r="Q1142" s="408"/>
      <c r="R1142" s="408"/>
      <c r="S1142" s="408"/>
      <c r="T1142" s="408"/>
      <c r="U1142" s="408"/>
      <c r="V1142" s="408"/>
      <c r="W1142" s="408"/>
      <c r="X1142" s="408"/>
      <c r="Y1142" s="408"/>
      <c r="Z1142" s="408"/>
      <c r="AA1142" s="408"/>
      <c r="AB1142" s="408"/>
      <c r="AC1142" s="408"/>
      <c r="AD1142" s="408"/>
      <c r="AE1142" s="463"/>
      <c r="AF1142" s="514"/>
      <c r="AG1142" s="514"/>
      <c r="AH1142" s="514"/>
      <c r="AI1142" s="514"/>
      <c r="AJ1142" s="514"/>
      <c r="AK1142" s="514"/>
      <c r="AL1142" s="514"/>
      <c r="AM1142" s="514"/>
      <c r="AN1142" s="514"/>
      <c r="AO1142" s="514"/>
      <c r="AP1142" s="514"/>
      <c r="AQ1142" s="514"/>
      <c r="AR1142" s="514"/>
      <c r="AS1142" s="514"/>
      <c r="AT1142" s="514"/>
      <c r="AU1142" s="514"/>
      <c r="AV1142" s="514"/>
      <c r="AW1142" s="514"/>
      <c r="AX1142" s="514"/>
      <c r="AY1142" s="514"/>
      <c r="AZ1142" s="514"/>
      <c r="BA1142" s="514"/>
      <c r="BB1142" s="514"/>
    </row>
    <row collapsed="false" customFormat="false" customHeight="true" hidden="false" ht="12.6" outlineLevel="0" r="1143">
      <c r="A1143" s="438" t="s">
        <v>987</v>
      </c>
      <c r="B1143" s="439"/>
      <c r="C1143" s="439"/>
      <c r="D1143" s="439"/>
      <c r="E1143" s="439"/>
      <c r="F1143" s="439"/>
      <c r="G1143" s="439"/>
      <c r="H1143" s="439"/>
      <c r="I1143" s="439"/>
      <c r="J1143" s="439"/>
      <c r="K1143" s="439"/>
      <c r="L1143" s="439"/>
      <c r="M1143" s="439"/>
      <c r="N1143" s="439"/>
      <c r="O1143" s="439"/>
      <c r="P1143" s="439"/>
      <c r="Q1143" s="439"/>
      <c r="R1143" s="439"/>
      <c r="S1143" s="439"/>
      <c r="T1143" s="439"/>
      <c r="U1143" s="439"/>
      <c r="V1143" s="439"/>
      <c r="W1143" s="439"/>
      <c r="X1143" s="439"/>
      <c r="Y1143" s="439"/>
      <c r="Z1143" s="439"/>
      <c r="AA1143" s="439"/>
      <c r="AB1143" s="439"/>
      <c r="AC1143" s="439"/>
      <c r="AD1143" s="439"/>
      <c r="AE1143" s="440"/>
      <c r="AF1143" s="514"/>
      <c r="AG1143" s="514"/>
      <c r="AH1143" s="514"/>
      <c r="AI1143" s="514"/>
      <c r="AJ1143" s="514"/>
      <c r="AK1143" s="514"/>
      <c r="AL1143" s="514"/>
      <c r="AM1143" s="514"/>
      <c r="AN1143" s="514"/>
      <c r="AO1143" s="514"/>
      <c r="AP1143" s="514"/>
      <c r="AQ1143" s="514"/>
      <c r="AR1143" s="514"/>
      <c r="AS1143" s="514"/>
      <c r="AT1143" s="514"/>
      <c r="AU1143" s="514"/>
      <c r="AV1143" s="514"/>
      <c r="AW1143" s="514"/>
      <c r="AX1143" s="514"/>
      <c r="AY1143" s="514"/>
      <c r="AZ1143" s="514"/>
      <c r="BA1143" s="514"/>
      <c r="BB1143" s="514"/>
    </row>
    <row collapsed="false" customFormat="false" customHeight="true" hidden="false" ht="12.6" outlineLevel="0" r="1144">
      <c r="A1144" s="435" t="s">
        <v>988</v>
      </c>
      <c r="B1144" s="436"/>
      <c r="C1144" s="436"/>
      <c r="D1144" s="436"/>
      <c r="E1144" s="436"/>
      <c r="F1144" s="436"/>
      <c r="G1144" s="436"/>
      <c r="H1144" s="436"/>
      <c r="I1144" s="436"/>
      <c r="J1144" s="436"/>
      <c r="K1144" s="436"/>
      <c r="L1144" s="436"/>
      <c r="M1144" s="436"/>
      <c r="N1144" s="436"/>
      <c r="O1144" s="436"/>
      <c r="P1144" s="436"/>
      <c r="Q1144" s="436"/>
      <c r="R1144" s="436"/>
      <c r="S1144" s="436"/>
      <c r="T1144" s="436"/>
      <c r="U1144" s="436"/>
      <c r="V1144" s="436"/>
      <c r="W1144" s="436"/>
      <c r="X1144" s="436"/>
      <c r="Y1144" s="436"/>
      <c r="Z1144" s="436"/>
      <c r="AA1144" s="436"/>
      <c r="AB1144" s="436"/>
      <c r="AC1144" s="436"/>
      <c r="AD1144" s="436"/>
      <c r="AE1144" s="437"/>
      <c r="AF1144" s="514"/>
      <c r="AG1144" s="514"/>
      <c r="AH1144" s="514"/>
      <c r="AI1144" s="514"/>
      <c r="AJ1144" s="514"/>
      <c r="AK1144" s="514"/>
      <c r="AL1144" s="514"/>
      <c r="AM1144" s="514"/>
      <c r="AN1144" s="514"/>
      <c r="AO1144" s="514"/>
      <c r="AP1144" s="514"/>
      <c r="AQ1144" s="514"/>
      <c r="AR1144" s="514"/>
      <c r="AS1144" s="514"/>
      <c r="AT1144" s="514"/>
      <c r="AU1144" s="514"/>
      <c r="AV1144" s="514"/>
      <c r="AW1144" s="514"/>
      <c r="AX1144" s="514"/>
      <c r="AY1144" s="514"/>
      <c r="AZ1144" s="514"/>
      <c r="BA1144" s="514"/>
      <c r="BB1144" s="514"/>
    </row>
    <row collapsed="false" customFormat="false" customHeight="true" hidden="false" ht="12.6" outlineLevel="0" r="1145">
      <c r="A1145" s="484" t="s">
        <v>989</v>
      </c>
      <c r="B1145" s="408"/>
      <c r="C1145" s="408"/>
      <c r="D1145" s="408"/>
      <c r="E1145" s="408"/>
      <c r="F1145" s="408"/>
      <c r="G1145" s="408"/>
      <c r="H1145" s="408"/>
      <c r="I1145" s="408"/>
      <c r="J1145" s="408"/>
      <c r="K1145" s="408"/>
      <c r="L1145" s="408"/>
      <c r="M1145" s="408"/>
      <c r="N1145" s="408"/>
      <c r="O1145" s="408"/>
      <c r="P1145" s="408"/>
      <c r="Q1145" s="408"/>
      <c r="R1145" s="408"/>
      <c r="S1145" s="408"/>
      <c r="T1145" s="408"/>
      <c r="U1145" s="408"/>
      <c r="V1145" s="408"/>
      <c r="W1145" s="408"/>
      <c r="X1145" s="408"/>
      <c r="Y1145" s="408"/>
      <c r="Z1145" s="408"/>
      <c r="AA1145" s="408"/>
      <c r="AB1145" s="408"/>
      <c r="AC1145" s="408"/>
      <c r="AD1145" s="408"/>
      <c r="AE1145" s="463"/>
      <c r="AF1145" s="514"/>
      <c r="AG1145" s="514"/>
      <c r="AH1145" s="514"/>
      <c r="AI1145" s="514"/>
      <c r="AJ1145" s="514"/>
      <c r="AK1145" s="514"/>
      <c r="AL1145" s="514"/>
      <c r="AM1145" s="514"/>
      <c r="AN1145" s="514"/>
      <c r="AO1145" s="514"/>
      <c r="AP1145" s="514"/>
      <c r="AQ1145" s="514"/>
      <c r="AR1145" s="514"/>
      <c r="AS1145" s="514"/>
      <c r="AT1145" s="514"/>
      <c r="AU1145" s="514"/>
      <c r="AV1145" s="514"/>
      <c r="AW1145" s="514"/>
      <c r="AX1145" s="514"/>
      <c r="AY1145" s="514"/>
      <c r="AZ1145" s="514"/>
      <c r="BA1145" s="514"/>
      <c r="BB1145" s="514"/>
    </row>
    <row collapsed="false" customFormat="false" customHeight="true" hidden="false" ht="12.6" outlineLevel="0" r="1146">
      <c r="A1146" s="438" t="s">
        <v>990</v>
      </c>
      <c r="B1146" s="439"/>
      <c r="C1146" s="439"/>
      <c r="D1146" s="439"/>
      <c r="E1146" s="439"/>
      <c r="F1146" s="439"/>
      <c r="G1146" s="439"/>
      <c r="H1146" s="439"/>
      <c r="I1146" s="439"/>
      <c r="J1146" s="439"/>
      <c r="K1146" s="439"/>
      <c r="L1146" s="439"/>
      <c r="M1146" s="439"/>
      <c r="N1146" s="439"/>
      <c r="O1146" s="439"/>
      <c r="P1146" s="439"/>
      <c r="Q1146" s="439"/>
      <c r="R1146" s="439"/>
      <c r="S1146" s="439"/>
      <c r="T1146" s="439"/>
      <c r="U1146" s="439"/>
      <c r="V1146" s="439"/>
      <c r="W1146" s="439"/>
      <c r="X1146" s="439"/>
      <c r="Y1146" s="439"/>
      <c r="Z1146" s="439"/>
      <c r="AA1146" s="439"/>
      <c r="AB1146" s="439"/>
      <c r="AC1146" s="439"/>
      <c r="AD1146" s="439"/>
      <c r="AE1146" s="440"/>
      <c r="AF1146" s="514"/>
      <c r="AG1146" s="514"/>
      <c r="AH1146" s="514"/>
      <c r="AI1146" s="514"/>
      <c r="AJ1146" s="514"/>
      <c r="AK1146" s="514"/>
      <c r="AL1146" s="514"/>
      <c r="AM1146" s="514"/>
      <c r="AN1146" s="514"/>
      <c r="AO1146" s="514"/>
      <c r="AP1146" s="514"/>
      <c r="AQ1146" s="514"/>
      <c r="AR1146" s="514"/>
      <c r="AS1146" s="514"/>
      <c r="AT1146" s="514"/>
      <c r="AU1146" s="514"/>
      <c r="AV1146" s="514"/>
      <c r="AW1146" s="514"/>
      <c r="AX1146" s="514"/>
      <c r="AY1146" s="514"/>
      <c r="AZ1146" s="514"/>
      <c r="BA1146" s="514"/>
      <c r="BB1146" s="514"/>
    </row>
    <row collapsed="false" customFormat="false" customHeight="true" hidden="false" ht="12.6" outlineLevel="0" r="1147">
      <c r="A1147" s="425" t="s">
        <v>991</v>
      </c>
    </row>
    <row collapsed="false" customFormat="false" customHeight="true" hidden="false" ht="12.6" outlineLevel="0" r="1148">
      <c r="A1148" s="493"/>
      <c r="B1148" s="493"/>
      <c r="C1148" s="493"/>
      <c r="D1148" s="493"/>
      <c r="E1148" s="493"/>
      <c r="F1148" s="493"/>
      <c r="G1148" s="493"/>
      <c r="H1148" s="493"/>
      <c r="I1148" s="493"/>
      <c r="J1148" s="493"/>
      <c r="K1148" s="493"/>
      <c r="L1148" s="493"/>
      <c r="M1148" s="493"/>
      <c r="N1148" s="493"/>
      <c r="O1148" s="493"/>
      <c r="P1148" s="493"/>
      <c r="Q1148" s="493"/>
      <c r="R1148" s="493"/>
      <c r="S1148" s="493"/>
      <c r="T1148" s="493"/>
      <c r="U1148" s="493"/>
      <c r="V1148" s="493"/>
      <c r="W1148" s="493"/>
      <c r="X1148" s="493"/>
      <c r="Y1148" s="493"/>
      <c r="Z1148" s="493"/>
      <c r="AA1148" s="493"/>
      <c r="AB1148" s="493"/>
      <c r="AC1148" s="493"/>
      <c r="AD1148" s="493"/>
      <c r="AE1148" s="493"/>
      <c r="AF1148" s="493"/>
      <c r="AG1148" s="493"/>
      <c r="AH1148" s="493"/>
      <c r="AI1148" s="493"/>
      <c r="AJ1148" s="493"/>
      <c r="AK1148" s="493"/>
      <c r="AL1148" s="493"/>
      <c r="AM1148" s="493"/>
      <c r="AN1148" s="493"/>
      <c r="AO1148" s="493"/>
      <c r="AP1148" s="493"/>
      <c r="AQ1148" s="493"/>
      <c r="AR1148" s="493"/>
      <c r="AS1148" s="493"/>
      <c r="AT1148" s="493"/>
      <c r="AU1148" s="493"/>
      <c r="AV1148" s="493"/>
      <c r="AW1148" s="493"/>
      <c r="AX1148" s="493"/>
      <c r="AY1148" s="493"/>
      <c r="AZ1148" s="493"/>
      <c r="BA1148" s="493"/>
      <c r="BB1148" s="493"/>
    </row>
    <row collapsed="false" customFormat="false" customHeight="true" hidden="false" ht="12.6" outlineLevel="0" r="1149">
      <c r="A1149" s="493"/>
      <c r="B1149" s="493"/>
      <c r="C1149" s="493"/>
      <c r="D1149" s="493"/>
      <c r="E1149" s="493"/>
      <c r="F1149" s="493"/>
      <c r="G1149" s="493"/>
      <c r="H1149" s="493"/>
      <c r="I1149" s="493"/>
      <c r="J1149" s="493"/>
      <c r="K1149" s="493"/>
      <c r="L1149" s="493"/>
      <c r="M1149" s="493"/>
      <c r="N1149" s="493"/>
      <c r="O1149" s="493"/>
      <c r="P1149" s="493"/>
      <c r="Q1149" s="493"/>
      <c r="R1149" s="493"/>
      <c r="S1149" s="493"/>
      <c r="T1149" s="493"/>
      <c r="U1149" s="493"/>
      <c r="V1149" s="493"/>
      <c r="W1149" s="493"/>
      <c r="X1149" s="493"/>
      <c r="Y1149" s="493"/>
      <c r="Z1149" s="493"/>
      <c r="AA1149" s="493"/>
      <c r="AB1149" s="493"/>
      <c r="AC1149" s="493"/>
      <c r="AD1149" s="493"/>
      <c r="AE1149" s="493"/>
      <c r="AF1149" s="493"/>
      <c r="AG1149" s="493"/>
      <c r="AH1149" s="493"/>
      <c r="AI1149" s="493"/>
      <c r="AJ1149" s="493"/>
      <c r="AK1149" s="493"/>
      <c r="AL1149" s="493"/>
      <c r="AM1149" s="493"/>
      <c r="AN1149" s="493"/>
      <c r="AO1149" s="493"/>
      <c r="AP1149" s="493"/>
      <c r="AQ1149" s="493"/>
      <c r="AR1149" s="493"/>
      <c r="AS1149" s="493"/>
      <c r="AT1149" s="493"/>
      <c r="AU1149" s="493"/>
      <c r="AV1149" s="493"/>
      <c r="AW1149" s="493"/>
      <c r="AX1149" s="493"/>
      <c r="AY1149" s="493"/>
      <c r="AZ1149" s="493"/>
      <c r="BA1149" s="493"/>
      <c r="BB1149" s="493"/>
    </row>
    <row collapsed="false" customFormat="false" customHeight="true" hidden="false" ht="12.6" outlineLevel="0" r="1150">
      <c r="A1150" s="493"/>
      <c r="B1150" s="493"/>
      <c r="C1150" s="493"/>
      <c r="D1150" s="493"/>
      <c r="E1150" s="493"/>
      <c r="F1150" s="493"/>
      <c r="G1150" s="493"/>
      <c r="H1150" s="493"/>
      <c r="I1150" s="493"/>
      <c r="J1150" s="493"/>
      <c r="K1150" s="493"/>
      <c r="L1150" s="493"/>
      <c r="M1150" s="493"/>
      <c r="N1150" s="493"/>
      <c r="O1150" s="493"/>
      <c r="P1150" s="493"/>
      <c r="Q1150" s="493"/>
      <c r="R1150" s="493"/>
      <c r="S1150" s="493"/>
      <c r="T1150" s="493"/>
      <c r="U1150" s="493"/>
      <c r="V1150" s="493"/>
      <c r="W1150" s="493"/>
      <c r="X1150" s="493"/>
      <c r="Y1150" s="493"/>
      <c r="Z1150" s="493"/>
      <c r="AA1150" s="493"/>
      <c r="AB1150" s="493"/>
      <c r="AC1150" s="493"/>
      <c r="AD1150" s="493"/>
      <c r="AE1150" s="493"/>
      <c r="AF1150" s="493"/>
      <c r="AG1150" s="493"/>
      <c r="AH1150" s="493"/>
      <c r="AI1150" s="493"/>
      <c r="AJ1150" s="493"/>
      <c r="AK1150" s="493"/>
      <c r="AL1150" s="493"/>
      <c r="AM1150" s="493"/>
      <c r="AN1150" s="493"/>
      <c r="AO1150" s="493"/>
      <c r="AP1150" s="493"/>
      <c r="AQ1150" s="493"/>
      <c r="AR1150" s="493"/>
      <c r="AS1150" s="493"/>
      <c r="AT1150" s="493"/>
      <c r="AU1150" s="493"/>
      <c r="AV1150" s="493"/>
      <c r="AW1150" s="493"/>
      <c r="AX1150" s="493"/>
      <c r="AY1150" s="493"/>
      <c r="AZ1150" s="493"/>
      <c r="BA1150" s="493"/>
      <c r="BB1150" s="493"/>
    </row>
    <row collapsed="false" customFormat="false" customHeight="true" hidden="false" ht="12.6" outlineLevel="0" r="1151">
      <c r="A1151" s="493"/>
      <c r="B1151" s="493"/>
      <c r="C1151" s="493"/>
      <c r="D1151" s="493"/>
      <c r="E1151" s="493"/>
      <c r="F1151" s="493"/>
      <c r="G1151" s="493"/>
      <c r="H1151" s="493"/>
      <c r="I1151" s="493"/>
      <c r="J1151" s="493"/>
      <c r="K1151" s="493"/>
      <c r="L1151" s="493"/>
      <c r="M1151" s="493"/>
      <c r="N1151" s="493"/>
      <c r="O1151" s="493"/>
      <c r="P1151" s="493"/>
      <c r="Q1151" s="493"/>
      <c r="R1151" s="493"/>
      <c r="S1151" s="493"/>
      <c r="T1151" s="493"/>
      <c r="U1151" s="493"/>
      <c r="V1151" s="493"/>
      <c r="W1151" s="493"/>
      <c r="X1151" s="493"/>
      <c r="Y1151" s="493"/>
      <c r="Z1151" s="493"/>
      <c r="AA1151" s="493"/>
      <c r="AB1151" s="493"/>
      <c r="AC1151" s="493"/>
      <c r="AD1151" s="493"/>
      <c r="AE1151" s="493"/>
      <c r="AF1151" s="493"/>
      <c r="AG1151" s="493"/>
      <c r="AH1151" s="493"/>
      <c r="AI1151" s="493"/>
      <c r="AJ1151" s="493"/>
      <c r="AK1151" s="493"/>
      <c r="AL1151" s="493"/>
      <c r="AM1151" s="493"/>
      <c r="AN1151" s="493"/>
      <c r="AO1151" s="493"/>
      <c r="AP1151" s="493"/>
      <c r="AQ1151" s="493"/>
      <c r="AR1151" s="493"/>
      <c r="AS1151" s="493"/>
      <c r="AT1151" s="493"/>
      <c r="AU1151" s="493"/>
      <c r="AV1151" s="493"/>
      <c r="AW1151" s="493"/>
      <c r="AX1151" s="493"/>
      <c r="AY1151" s="493"/>
      <c r="AZ1151" s="493"/>
      <c r="BA1151" s="493"/>
      <c r="BB1151" s="493"/>
    </row>
    <row collapsed="false" customFormat="false" customHeight="true" hidden="false" ht="12.6" outlineLevel="0" r="1152">
      <c r="A1152" s="493"/>
      <c r="B1152" s="493"/>
      <c r="C1152" s="493"/>
      <c r="D1152" s="493"/>
      <c r="E1152" s="493"/>
      <c r="F1152" s="493"/>
      <c r="G1152" s="493"/>
      <c r="H1152" s="493"/>
      <c r="I1152" s="493"/>
      <c r="J1152" s="493"/>
      <c r="K1152" s="493"/>
      <c r="L1152" s="493"/>
      <c r="M1152" s="493"/>
      <c r="N1152" s="493"/>
      <c r="O1152" s="493"/>
      <c r="P1152" s="493"/>
      <c r="Q1152" s="493"/>
      <c r="R1152" s="493"/>
      <c r="S1152" s="493"/>
      <c r="T1152" s="493"/>
      <c r="U1152" s="493"/>
      <c r="V1152" s="493"/>
      <c r="W1152" s="493"/>
      <c r="X1152" s="493"/>
      <c r="Y1152" s="493"/>
      <c r="Z1152" s="493"/>
      <c r="AA1152" s="493"/>
      <c r="AB1152" s="493"/>
      <c r="AC1152" s="493"/>
      <c r="AD1152" s="493"/>
      <c r="AE1152" s="493"/>
      <c r="AF1152" s="493"/>
      <c r="AG1152" s="493"/>
      <c r="AH1152" s="493"/>
      <c r="AI1152" s="493"/>
      <c r="AJ1152" s="493"/>
      <c r="AK1152" s="493"/>
      <c r="AL1152" s="493"/>
      <c r="AM1152" s="493"/>
      <c r="AN1152" s="493"/>
      <c r="AO1152" s="493"/>
      <c r="AP1152" s="493"/>
      <c r="AQ1152" s="493"/>
      <c r="AR1152" s="493"/>
      <c r="AS1152" s="493"/>
      <c r="AT1152" s="493"/>
      <c r="AU1152" s="493"/>
      <c r="AV1152" s="493"/>
      <c r="AW1152" s="493"/>
      <c r="AX1152" s="493"/>
      <c r="AY1152" s="493"/>
      <c r="AZ1152" s="493"/>
      <c r="BA1152" s="493"/>
      <c r="BB1152" s="493"/>
    </row>
    <row collapsed="false" customFormat="false" customHeight="true" hidden="false" ht="12.6" outlineLevel="0" r="1153">
      <c r="A1153" s="408" t="s">
        <v>50</v>
      </c>
    </row>
    <row collapsed="false" customFormat="false" customHeight="true" hidden="false" ht="12.6" outlineLevel="0" r="1154">
      <c r="A1154" s="408" t="s">
        <v>420</v>
      </c>
      <c r="B1154" s="409"/>
      <c r="C1154" s="410" t="str">
        <f aca="false">$C$2</f>
        <v>Agro-eko Lovinobaňa, s.r.o.</v>
      </c>
      <c r="D1154" s="410"/>
      <c r="E1154" s="410"/>
      <c r="F1154" s="410"/>
      <c r="G1154" s="410"/>
      <c r="H1154" s="410"/>
      <c r="I1154" s="410"/>
      <c r="J1154" s="410"/>
      <c r="K1154" s="410"/>
      <c r="L1154" s="410"/>
      <c r="M1154" s="410"/>
      <c r="N1154" s="410"/>
      <c r="O1154" s="410"/>
      <c r="P1154" s="410"/>
      <c r="Q1154" s="410"/>
      <c r="R1154" s="410"/>
      <c r="S1154" s="410"/>
      <c r="T1154" s="410"/>
      <c r="U1154" s="410"/>
      <c r="V1154" s="410"/>
      <c r="W1154" s="410"/>
      <c r="X1154" s="410"/>
      <c r="Y1154" s="410"/>
      <c r="Z1154" s="410"/>
      <c r="AB1154" s="89" t="s">
        <v>28</v>
      </c>
      <c r="AD1154" s="411" t="n">
        <f aca="false">$AD$2</f>
        <v>43979971</v>
      </c>
      <c r="AE1154" s="411"/>
      <c r="AF1154" s="411"/>
      <c r="AG1154" s="411"/>
      <c r="AH1154" s="411"/>
      <c r="AI1154" s="411"/>
      <c r="AJ1154" s="411"/>
      <c r="AK1154" s="411"/>
      <c r="AL1154" s="89" t="s">
        <v>29</v>
      </c>
      <c r="AN1154" s="412" t="str">
        <f aca="false">$AN$979</f>
        <v>2022534844</v>
      </c>
      <c r="AO1154" s="412"/>
      <c r="AP1154" s="412"/>
      <c r="AQ1154" s="412"/>
      <c r="AR1154" s="412"/>
      <c r="AS1154" s="412"/>
      <c r="AT1154" s="412"/>
      <c r="AU1154" s="412"/>
      <c r="AV1154" s="412"/>
      <c r="AW1154" s="412"/>
      <c r="AX1154" s="412"/>
      <c r="AY1154" s="412"/>
      <c r="AZ1154" s="412"/>
      <c r="BA1154" s="412"/>
      <c r="BB1154" s="412"/>
    </row>
    <row collapsed="false" customFormat="false" customHeight="true" hidden="false" ht="12.6" outlineLevel="0" r="1155">
      <c r="A1155" s="408"/>
      <c r="B1155" s="408"/>
      <c r="C1155" s="408"/>
      <c r="D1155" s="408"/>
      <c r="E1155" s="408"/>
      <c r="F1155" s="408"/>
      <c r="G1155" s="408"/>
      <c r="H1155" s="408"/>
      <c r="I1155" s="408"/>
      <c r="J1155" s="408"/>
      <c r="K1155" s="408"/>
      <c r="L1155" s="408"/>
      <c r="M1155" s="408"/>
      <c r="N1155" s="408"/>
      <c r="O1155" s="408"/>
      <c r="P1155" s="408"/>
      <c r="Q1155" s="408"/>
      <c r="V1155" s="522"/>
      <c r="W1155" s="522"/>
      <c r="X1155" s="522"/>
      <c r="Y1155" s="522"/>
      <c r="Z1155" s="522"/>
      <c r="AA1155" s="522"/>
      <c r="AB1155" s="522"/>
      <c r="AC1155" s="522"/>
      <c r="AH1155" s="415"/>
      <c r="AI1155" s="415"/>
      <c r="AJ1155" s="415"/>
      <c r="AK1155" s="415"/>
      <c r="AL1155" s="415"/>
      <c r="AM1155" s="415"/>
      <c r="AN1155" s="415"/>
      <c r="AO1155" s="415"/>
      <c r="AP1155" s="415"/>
      <c r="AQ1155" s="415"/>
    </row>
    <row collapsed="false" customFormat="false" customHeight="true" hidden="false" ht="12.6" outlineLevel="0" r="1156">
      <c r="A1156" s="425" t="s">
        <v>992</v>
      </c>
    </row>
    <row collapsed="false" customFormat="false" customHeight="true" hidden="false" ht="12.6" outlineLevel="0" r="1157">
      <c r="A1157" s="556"/>
      <c r="B1157" s="557"/>
      <c r="C1157" s="557"/>
      <c r="D1157" s="557"/>
      <c r="E1157" s="557"/>
      <c r="F1157" s="557"/>
      <c r="G1157" s="557"/>
      <c r="H1157" s="557"/>
      <c r="I1157" s="436"/>
      <c r="J1157" s="557"/>
      <c r="K1157" s="557"/>
      <c r="L1157" s="557"/>
      <c r="M1157" s="557"/>
      <c r="N1157" s="557"/>
      <c r="O1157" s="558"/>
      <c r="P1157" s="641"/>
      <c r="Q1157" s="642"/>
      <c r="R1157" s="642"/>
      <c r="S1157" s="642"/>
      <c r="T1157" s="642"/>
      <c r="U1157" s="642"/>
      <c r="V1157" s="642"/>
      <c r="W1157" s="642"/>
      <c r="X1157" s="642"/>
      <c r="Y1157" s="642"/>
      <c r="Z1157" s="642"/>
      <c r="AA1157" s="642"/>
      <c r="AB1157" s="642"/>
      <c r="AC1157" s="642"/>
      <c r="AD1157" s="642"/>
      <c r="AE1157" s="643"/>
      <c r="AF1157" s="644"/>
      <c r="AG1157" s="427" t="s">
        <v>436</v>
      </c>
      <c r="AH1157" s="427"/>
      <c r="AI1157" s="427"/>
      <c r="AJ1157" s="427"/>
      <c r="AK1157" s="427"/>
      <c r="AL1157" s="427"/>
      <c r="AM1157" s="427"/>
      <c r="AN1157" s="427"/>
      <c r="AO1157" s="427"/>
      <c r="AP1157" s="427"/>
      <c r="AQ1157" s="427"/>
      <c r="AR1157" s="427"/>
      <c r="AS1157" s="427"/>
      <c r="AT1157" s="427"/>
      <c r="AU1157" s="427"/>
      <c r="AV1157" s="427"/>
      <c r="AW1157" s="427"/>
      <c r="AX1157" s="427"/>
      <c r="AY1157" s="427"/>
      <c r="AZ1157" s="427"/>
      <c r="BA1157" s="427"/>
      <c r="BB1157" s="427"/>
    </row>
    <row collapsed="false" customFormat="false" customHeight="true" hidden="false" ht="12.6" outlineLevel="0" r="1158">
      <c r="A1158" s="458"/>
      <c r="B1158" s="414"/>
      <c r="C1158" s="414"/>
      <c r="D1158" s="414"/>
      <c r="E1158" s="414"/>
      <c r="F1158" s="414"/>
      <c r="G1158" s="414"/>
      <c r="H1158" s="414"/>
      <c r="I1158" s="408"/>
      <c r="J1158" s="457"/>
      <c r="K1158" s="457"/>
      <c r="L1158" s="457"/>
      <c r="M1158" s="457"/>
      <c r="N1158" s="408"/>
      <c r="O1158" s="589"/>
      <c r="P1158" s="428" t="s">
        <v>435</v>
      </c>
      <c r="Q1158" s="428"/>
      <c r="R1158" s="428"/>
      <c r="S1158" s="428"/>
      <c r="T1158" s="428"/>
      <c r="U1158" s="428"/>
      <c r="V1158" s="428"/>
      <c r="W1158" s="428"/>
      <c r="X1158" s="428"/>
      <c r="Y1158" s="428"/>
      <c r="Z1158" s="428"/>
      <c r="AA1158" s="428"/>
      <c r="AB1158" s="428"/>
      <c r="AC1158" s="428"/>
      <c r="AD1158" s="428"/>
      <c r="AE1158" s="428"/>
      <c r="AF1158" s="428"/>
      <c r="AG1158" s="428" t="s">
        <v>437</v>
      </c>
      <c r="AH1158" s="428"/>
      <c r="AI1158" s="428"/>
      <c r="AJ1158" s="428"/>
      <c r="AK1158" s="428"/>
      <c r="AL1158" s="428"/>
      <c r="AM1158" s="428"/>
      <c r="AN1158" s="428"/>
      <c r="AO1158" s="428"/>
      <c r="AP1158" s="428"/>
      <c r="AQ1158" s="428"/>
      <c r="AR1158" s="428"/>
      <c r="AS1158" s="428"/>
      <c r="AT1158" s="428"/>
      <c r="AU1158" s="428"/>
      <c r="AV1158" s="428"/>
      <c r="AW1158" s="428"/>
      <c r="AX1158" s="428"/>
      <c r="AY1158" s="428"/>
      <c r="AZ1158" s="428"/>
      <c r="BA1158" s="428"/>
      <c r="BB1158" s="428"/>
    </row>
    <row collapsed="false" customFormat="false" customHeight="true" hidden="false" ht="12.6" outlineLevel="0" r="1159">
      <c r="A1159" s="461" t="s">
        <v>434</v>
      </c>
      <c r="B1159" s="461"/>
      <c r="C1159" s="461"/>
      <c r="D1159" s="461"/>
      <c r="E1159" s="461"/>
      <c r="F1159" s="461"/>
      <c r="G1159" s="461"/>
      <c r="H1159" s="461"/>
      <c r="I1159" s="461"/>
      <c r="J1159" s="461"/>
      <c r="K1159" s="461"/>
      <c r="L1159" s="461"/>
      <c r="M1159" s="461"/>
      <c r="N1159" s="408"/>
      <c r="O1159" s="589"/>
      <c r="P1159" s="427" t="s">
        <v>993</v>
      </c>
      <c r="Q1159" s="427"/>
      <c r="R1159" s="427"/>
      <c r="S1159" s="427"/>
      <c r="T1159" s="427"/>
      <c r="U1159" s="427"/>
      <c r="V1159" s="427"/>
      <c r="W1159" s="427"/>
      <c r="X1159" s="427"/>
      <c r="Y1159" s="427" t="s">
        <v>994</v>
      </c>
      <c r="Z1159" s="427"/>
      <c r="AA1159" s="427"/>
      <c r="AB1159" s="427"/>
      <c r="AC1159" s="427" t="s">
        <v>994</v>
      </c>
      <c r="AD1159" s="427"/>
      <c r="AE1159" s="427"/>
      <c r="AF1159" s="427"/>
      <c r="AG1159" s="427" t="s">
        <v>993</v>
      </c>
      <c r="AH1159" s="427"/>
      <c r="AI1159" s="427"/>
      <c r="AJ1159" s="427"/>
      <c r="AK1159" s="427"/>
      <c r="AL1159" s="427"/>
      <c r="AM1159" s="427"/>
      <c r="AN1159" s="427"/>
      <c r="AO1159" s="427"/>
      <c r="AP1159" s="530" t="s">
        <v>994</v>
      </c>
      <c r="AQ1159" s="530"/>
      <c r="AR1159" s="530"/>
      <c r="AS1159" s="530"/>
      <c r="AT1159" s="530"/>
      <c r="AU1159" s="530"/>
      <c r="AV1159" s="427" t="s">
        <v>994</v>
      </c>
      <c r="AW1159" s="427"/>
      <c r="AX1159" s="427"/>
      <c r="AY1159" s="427"/>
      <c r="AZ1159" s="427"/>
      <c r="BA1159" s="427"/>
      <c r="BB1159" s="427"/>
    </row>
    <row collapsed="false" customFormat="false" customHeight="true" hidden="false" ht="12.6" outlineLevel="0" r="1160">
      <c r="A1160" s="484"/>
      <c r="B1160" s="408"/>
      <c r="C1160" s="408"/>
      <c r="D1160" s="408"/>
      <c r="E1160" s="408"/>
      <c r="F1160" s="408"/>
      <c r="G1160" s="408"/>
      <c r="H1160" s="408"/>
      <c r="I1160" s="408"/>
      <c r="J1160" s="408"/>
      <c r="K1160" s="408"/>
      <c r="L1160" s="408"/>
      <c r="M1160" s="408"/>
      <c r="N1160" s="457"/>
      <c r="O1160" s="589"/>
      <c r="P1160" s="464"/>
      <c r="Q1160" s="457"/>
      <c r="R1160" s="457"/>
      <c r="S1160" s="457"/>
      <c r="T1160" s="457"/>
      <c r="U1160" s="457"/>
      <c r="V1160" s="457"/>
      <c r="W1160" s="408"/>
      <c r="X1160" s="463"/>
      <c r="Y1160" s="464"/>
      <c r="Z1160" s="457"/>
      <c r="AA1160" s="457"/>
      <c r="AB1160" s="463"/>
      <c r="AC1160" s="459" t="s">
        <v>589</v>
      </c>
      <c r="AD1160" s="459"/>
      <c r="AE1160" s="459"/>
      <c r="AF1160" s="459"/>
      <c r="AG1160" s="464"/>
      <c r="AH1160" s="457"/>
      <c r="AI1160" s="457"/>
      <c r="AJ1160" s="457"/>
      <c r="AK1160" s="457"/>
      <c r="AL1160" s="457"/>
      <c r="AM1160" s="457"/>
      <c r="AN1160" s="408"/>
      <c r="AO1160" s="463"/>
      <c r="AP1160" s="461"/>
      <c r="AQ1160" s="461"/>
      <c r="AR1160" s="461"/>
      <c r="AS1160" s="461"/>
      <c r="AT1160" s="461"/>
      <c r="AU1160" s="461"/>
      <c r="AV1160" s="459" t="s">
        <v>589</v>
      </c>
      <c r="AW1160" s="459"/>
      <c r="AX1160" s="459"/>
      <c r="AY1160" s="459"/>
      <c r="AZ1160" s="459"/>
      <c r="BA1160" s="459"/>
      <c r="BB1160" s="459"/>
    </row>
    <row collapsed="false" customFormat="false" customHeight="true" hidden="false" ht="12.6" outlineLevel="0" r="1161">
      <c r="A1161" s="428" t="s">
        <v>475</v>
      </c>
      <c r="B1161" s="428"/>
      <c r="C1161" s="428"/>
      <c r="D1161" s="428"/>
      <c r="E1161" s="428"/>
      <c r="F1161" s="428"/>
      <c r="G1161" s="428"/>
      <c r="H1161" s="428"/>
      <c r="I1161" s="428"/>
      <c r="J1161" s="428"/>
      <c r="K1161" s="428"/>
      <c r="L1161" s="428"/>
      <c r="M1161" s="428"/>
      <c r="N1161" s="428"/>
      <c r="O1161" s="428"/>
      <c r="P1161" s="428" t="s">
        <v>476</v>
      </c>
      <c r="Q1161" s="428"/>
      <c r="R1161" s="428"/>
      <c r="S1161" s="428"/>
      <c r="T1161" s="428"/>
      <c r="U1161" s="428"/>
      <c r="V1161" s="428"/>
      <c r="W1161" s="428"/>
      <c r="X1161" s="428"/>
      <c r="Y1161" s="428" t="s">
        <v>477</v>
      </c>
      <c r="Z1161" s="428"/>
      <c r="AA1161" s="428"/>
      <c r="AB1161" s="428"/>
      <c r="AC1161" s="428" t="s">
        <v>478</v>
      </c>
      <c r="AD1161" s="428"/>
      <c r="AE1161" s="428"/>
      <c r="AF1161" s="428"/>
      <c r="AG1161" s="428" t="s">
        <v>479</v>
      </c>
      <c r="AH1161" s="428"/>
      <c r="AI1161" s="428"/>
      <c r="AJ1161" s="428"/>
      <c r="AK1161" s="428"/>
      <c r="AL1161" s="428"/>
      <c r="AM1161" s="428"/>
      <c r="AN1161" s="428"/>
      <c r="AO1161" s="428"/>
      <c r="AP1161" s="465" t="s">
        <v>480</v>
      </c>
      <c r="AQ1161" s="465"/>
      <c r="AR1161" s="465"/>
      <c r="AS1161" s="465"/>
      <c r="AT1161" s="465"/>
      <c r="AU1161" s="465"/>
      <c r="AV1161" s="428" t="s">
        <v>481</v>
      </c>
      <c r="AW1161" s="428"/>
      <c r="AX1161" s="428"/>
      <c r="AY1161" s="428"/>
      <c r="AZ1161" s="428"/>
      <c r="BA1161" s="428"/>
      <c r="BB1161" s="428"/>
    </row>
    <row collapsed="false" customFormat="false" customHeight="true" hidden="false" ht="12.6" outlineLevel="0" r="1162">
      <c r="A1162" s="535" t="s">
        <v>995</v>
      </c>
      <c r="B1162" s="535"/>
      <c r="C1162" s="535"/>
      <c r="D1162" s="535"/>
      <c r="E1162" s="535"/>
      <c r="F1162" s="535"/>
      <c r="G1162" s="535"/>
      <c r="H1162" s="535"/>
      <c r="I1162" s="535"/>
      <c r="J1162" s="535"/>
      <c r="K1162" s="535"/>
      <c r="L1162" s="535"/>
      <c r="M1162" s="535"/>
      <c r="N1162" s="535"/>
      <c r="O1162" s="535"/>
      <c r="P1162" s="539" t="n">
        <v>1784</v>
      </c>
      <c r="Q1162" s="539"/>
      <c r="R1162" s="539"/>
      <c r="S1162" s="539"/>
      <c r="T1162" s="539"/>
      <c r="U1162" s="539"/>
      <c r="V1162" s="539"/>
      <c r="W1162" s="539"/>
      <c r="X1162" s="539"/>
      <c r="Y1162" s="428" t="s">
        <v>6</v>
      </c>
      <c r="Z1162" s="428"/>
      <c r="AA1162" s="428"/>
      <c r="AB1162" s="428"/>
      <c r="AC1162" s="428" t="s">
        <v>6</v>
      </c>
      <c r="AD1162" s="428"/>
      <c r="AE1162" s="428"/>
      <c r="AF1162" s="428"/>
      <c r="AG1162" s="539" t="n">
        <v>-7139</v>
      </c>
      <c r="AH1162" s="539"/>
      <c r="AI1162" s="539"/>
      <c r="AJ1162" s="539"/>
      <c r="AK1162" s="539"/>
      <c r="AL1162" s="539"/>
      <c r="AM1162" s="539"/>
      <c r="AN1162" s="539"/>
      <c r="AO1162" s="539"/>
      <c r="AP1162" s="456" t="s">
        <v>6</v>
      </c>
      <c r="AQ1162" s="456"/>
      <c r="AR1162" s="456"/>
      <c r="AS1162" s="456"/>
      <c r="AT1162" s="456"/>
      <c r="AU1162" s="456"/>
      <c r="AV1162" s="456" t="s">
        <v>6</v>
      </c>
      <c r="AW1162" s="456"/>
      <c r="AX1162" s="456"/>
      <c r="AY1162" s="456"/>
      <c r="AZ1162" s="456"/>
      <c r="BA1162" s="456"/>
      <c r="BB1162" s="456"/>
    </row>
    <row collapsed="false" customFormat="false" customHeight="true" hidden="false" ht="12.6" outlineLevel="0" r="1163">
      <c r="A1163" s="438" t="s">
        <v>996</v>
      </c>
      <c r="B1163" s="439"/>
      <c r="C1163" s="439"/>
      <c r="D1163" s="439"/>
      <c r="E1163" s="439"/>
      <c r="F1163" s="439"/>
      <c r="G1163" s="439"/>
      <c r="H1163" s="439"/>
      <c r="I1163" s="439"/>
      <c r="J1163" s="439"/>
      <c r="K1163" s="439"/>
      <c r="L1163" s="439"/>
      <c r="M1163" s="439"/>
      <c r="N1163" s="439"/>
      <c r="O1163" s="440"/>
      <c r="P1163" s="539"/>
      <c r="Q1163" s="539"/>
      <c r="R1163" s="539"/>
      <c r="S1163" s="539"/>
      <c r="T1163" s="539"/>
      <c r="U1163" s="539"/>
      <c r="V1163" s="539"/>
      <c r="W1163" s="539"/>
      <c r="X1163" s="539"/>
      <c r="Y1163" s="428"/>
      <c r="Z1163" s="428"/>
      <c r="AA1163" s="428"/>
      <c r="AB1163" s="428"/>
      <c r="AC1163" s="428"/>
      <c r="AD1163" s="428"/>
      <c r="AE1163" s="428"/>
      <c r="AF1163" s="428"/>
      <c r="AG1163" s="539"/>
      <c r="AH1163" s="539"/>
      <c r="AI1163" s="539"/>
      <c r="AJ1163" s="539"/>
      <c r="AK1163" s="539"/>
      <c r="AL1163" s="539"/>
      <c r="AM1163" s="539"/>
      <c r="AN1163" s="539"/>
      <c r="AO1163" s="539"/>
      <c r="AP1163" s="456"/>
      <c r="AQ1163" s="456"/>
      <c r="AR1163" s="456"/>
      <c r="AS1163" s="456"/>
      <c r="AT1163" s="456"/>
      <c r="AU1163" s="456"/>
      <c r="AV1163" s="456"/>
      <c r="AW1163" s="456"/>
      <c r="AX1163" s="456"/>
      <c r="AY1163" s="456"/>
      <c r="AZ1163" s="456"/>
      <c r="BA1163" s="456"/>
      <c r="BB1163" s="456"/>
    </row>
    <row collapsed="false" customFormat="false" customHeight="true" hidden="false" ht="12.6" outlineLevel="0" r="1164">
      <c r="A1164" s="429" t="s">
        <v>997</v>
      </c>
      <c r="B1164" s="430"/>
      <c r="C1164" s="430"/>
      <c r="D1164" s="430"/>
      <c r="E1164" s="430"/>
      <c r="F1164" s="430"/>
      <c r="G1164" s="430"/>
      <c r="H1164" s="430"/>
      <c r="I1164" s="430"/>
      <c r="J1164" s="430"/>
      <c r="K1164" s="430"/>
      <c r="L1164" s="430"/>
      <c r="M1164" s="430"/>
      <c r="N1164" s="430"/>
      <c r="O1164" s="431"/>
      <c r="P1164" s="456" t="s">
        <v>6</v>
      </c>
      <c r="Q1164" s="456"/>
      <c r="R1164" s="456"/>
      <c r="S1164" s="456"/>
      <c r="T1164" s="456"/>
      <c r="U1164" s="456"/>
      <c r="V1164" s="456"/>
      <c r="W1164" s="456"/>
      <c r="X1164" s="456"/>
      <c r="Y1164" s="433" t="n">
        <v>0</v>
      </c>
      <c r="Z1164" s="433"/>
      <c r="AA1164" s="433"/>
      <c r="AB1164" s="433"/>
      <c r="AC1164" s="433" t="n">
        <v>0</v>
      </c>
      <c r="AD1164" s="433"/>
      <c r="AE1164" s="433"/>
      <c r="AF1164" s="433"/>
      <c r="AG1164" s="456" t="s">
        <v>6</v>
      </c>
      <c r="AH1164" s="456"/>
      <c r="AI1164" s="456"/>
      <c r="AJ1164" s="456"/>
      <c r="AK1164" s="456"/>
      <c r="AL1164" s="456"/>
      <c r="AM1164" s="456"/>
      <c r="AN1164" s="456"/>
      <c r="AO1164" s="456"/>
      <c r="AP1164" s="513"/>
      <c r="AQ1164" s="513"/>
      <c r="AR1164" s="513"/>
      <c r="AS1164" s="513"/>
      <c r="AT1164" s="513"/>
      <c r="AU1164" s="513"/>
      <c r="AV1164" s="513"/>
      <c r="AW1164" s="513"/>
      <c r="AX1164" s="513"/>
      <c r="AY1164" s="513"/>
      <c r="AZ1164" s="513"/>
      <c r="BA1164" s="513"/>
      <c r="BB1164" s="513"/>
    </row>
    <row collapsed="false" customFormat="false" customHeight="true" hidden="false" ht="12.6" outlineLevel="0" r="1165">
      <c r="A1165" s="429" t="s">
        <v>998</v>
      </c>
      <c r="B1165" s="430"/>
      <c r="C1165" s="430"/>
      <c r="D1165" s="430"/>
      <c r="E1165" s="430"/>
      <c r="F1165" s="430"/>
      <c r="G1165" s="430"/>
      <c r="H1165" s="430"/>
      <c r="I1165" s="430"/>
      <c r="J1165" s="430"/>
      <c r="K1165" s="430"/>
      <c r="L1165" s="430"/>
      <c r="M1165" s="430"/>
      <c r="N1165" s="430"/>
      <c r="O1165" s="431"/>
      <c r="P1165" s="433" t="n">
        <v>0</v>
      </c>
      <c r="Q1165" s="433"/>
      <c r="R1165" s="433"/>
      <c r="S1165" s="433"/>
      <c r="T1165" s="433"/>
      <c r="U1165" s="433"/>
      <c r="V1165" s="433"/>
      <c r="W1165" s="433"/>
      <c r="X1165" s="433"/>
      <c r="Y1165" s="433"/>
      <c r="Z1165" s="433"/>
      <c r="AA1165" s="433"/>
      <c r="AB1165" s="433"/>
      <c r="AC1165" s="433"/>
      <c r="AD1165" s="433"/>
      <c r="AE1165" s="433"/>
      <c r="AF1165" s="433"/>
      <c r="AG1165" s="433"/>
      <c r="AH1165" s="433"/>
      <c r="AI1165" s="433"/>
      <c r="AJ1165" s="433"/>
      <c r="AK1165" s="433"/>
      <c r="AL1165" s="433"/>
      <c r="AM1165" s="433"/>
      <c r="AN1165" s="433"/>
      <c r="AO1165" s="433"/>
      <c r="AP1165" s="513"/>
      <c r="AQ1165" s="513"/>
      <c r="AR1165" s="513"/>
      <c r="AS1165" s="513"/>
      <c r="AT1165" s="513"/>
      <c r="AU1165" s="513"/>
      <c r="AV1165" s="513"/>
      <c r="AW1165" s="513"/>
      <c r="AX1165" s="513"/>
      <c r="AY1165" s="513"/>
      <c r="AZ1165" s="513"/>
      <c r="BA1165" s="513"/>
      <c r="BB1165" s="513"/>
    </row>
    <row collapsed="false" customFormat="false" customHeight="true" hidden="false" ht="12.6" outlineLevel="0" r="1166">
      <c r="A1166" s="429" t="s">
        <v>999</v>
      </c>
      <c r="B1166" s="430"/>
      <c r="C1166" s="430"/>
      <c r="D1166" s="430"/>
      <c r="E1166" s="430"/>
      <c r="F1166" s="430"/>
      <c r="G1166" s="430"/>
      <c r="H1166" s="430"/>
      <c r="I1166" s="430"/>
      <c r="J1166" s="430"/>
      <c r="K1166" s="430"/>
      <c r="L1166" s="430"/>
      <c r="M1166" s="430"/>
      <c r="N1166" s="430"/>
      <c r="O1166" s="431"/>
      <c r="P1166" s="433"/>
      <c r="Q1166" s="433"/>
      <c r="R1166" s="433"/>
      <c r="S1166" s="433"/>
      <c r="T1166" s="433"/>
      <c r="U1166" s="433"/>
      <c r="V1166" s="433"/>
      <c r="W1166" s="433"/>
      <c r="X1166" s="433"/>
      <c r="Y1166" s="433"/>
      <c r="Z1166" s="433"/>
      <c r="AA1166" s="433"/>
      <c r="AB1166" s="433"/>
      <c r="AC1166" s="433"/>
      <c r="AD1166" s="433"/>
      <c r="AE1166" s="433"/>
      <c r="AF1166" s="433"/>
      <c r="AG1166" s="433"/>
      <c r="AH1166" s="433"/>
      <c r="AI1166" s="433"/>
      <c r="AJ1166" s="433"/>
      <c r="AK1166" s="433"/>
      <c r="AL1166" s="433"/>
      <c r="AM1166" s="433"/>
      <c r="AN1166" s="433"/>
      <c r="AO1166" s="433"/>
      <c r="AP1166" s="513"/>
      <c r="AQ1166" s="513"/>
      <c r="AR1166" s="513"/>
      <c r="AS1166" s="513"/>
      <c r="AT1166" s="513"/>
      <c r="AU1166" s="513"/>
      <c r="AV1166" s="513"/>
      <c r="AW1166" s="513"/>
      <c r="AX1166" s="513"/>
      <c r="AY1166" s="513"/>
      <c r="AZ1166" s="513"/>
      <c r="BA1166" s="513"/>
      <c r="BB1166" s="513"/>
    </row>
    <row collapsed="false" customFormat="false" customHeight="true" hidden="false" ht="12.6" outlineLevel="0" r="1167">
      <c r="A1167" s="435" t="s">
        <v>1000</v>
      </c>
      <c r="B1167" s="436"/>
      <c r="C1167" s="436"/>
      <c r="D1167" s="436"/>
      <c r="E1167" s="436"/>
      <c r="F1167" s="436"/>
      <c r="G1167" s="436"/>
      <c r="H1167" s="436"/>
      <c r="I1167" s="436"/>
      <c r="J1167" s="436"/>
      <c r="K1167" s="436"/>
      <c r="L1167" s="436"/>
      <c r="M1167" s="436"/>
      <c r="N1167" s="436"/>
      <c r="O1167" s="437"/>
      <c r="P1167" s="433"/>
      <c r="Q1167" s="433"/>
      <c r="R1167" s="433"/>
      <c r="S1167" s="433"/>
      <c r="T1167" s="433"/>
      <c r="U1167" s="433"/>
      <c r="V1167" s="433"/>
      <c r="W1167" s="433"/>
      <c r="X1167" s="433"/>
      <c r="Y1167" s="433"/>
      <c r="Z1167" s="433"/>
      <c r="AA1167" s="433"/>
      <c r="AB1167" s="433"/>
      <c r="AC1167" s="433"/>
      <c r="AD1167" s="433"/>
      <c r="AE1167" s="433"/>
      <c r="AF1167" s="433"/>
      <c r="AG1167" s="433"/>
      <c r="AH1167" s="433"/>
      <c r="AI1167" s="433"/>
      <c r="AJ1167" s="433"/>
      <c r="AK1167" s="433"/>
      <c r="AL1167" s="433"/>
      <c r="AM1167" s="433"/>
      <c r="AN1167" s="433"/>
      <c r="AO1167" s="433"/>
      <c r="AP1167" s="513"/>
      <c r="AQ1167" s="513"/>
      <c r="AR1167" s="513"/>
      <c r="AS1167" s="513"/>
      <c r="AT1167" s="513"/>
      <c r="AU1167" s="513"/>
      <c r="AV1167" s="513"/>
      <c r="AW1167" s="513"/>
      <c r="AX1167" s="513"/>
      <c r="AY1167" s="513"/>
      <c r="AZ1167" s="513"/>
      <c r="BA1167" s="513"/>
      <c r="BB1167" s="513"/>
    </row>
    <row collapsed="false" customFormat="false" customHeight="true" hidden="false" ht="12.6" outlineLevel="0" r="1168">
      <c r="A1168" s="438" t="s">
        <v>1001</v>
      </c>
      <c r="B1168" s="439"/>
      <c r="C1168" s="439"/>
      <c r="D1168" s="439"/>
      <c r="E1168" s="439"/>
      <c r="F1168" s="439"/>
      <c r="G1168" s="439"/>
      <c r="H1168" s="439"/>
      <c r="I1168" s="439"/>
      <c r="J1168" s="439"/>
      <c r="K1168" s="439"/>
      <c r="L1168" s="439"/>
      <c r="M1168" s="439"/>
      <c r="N1168" s="439"/>
      <c r="O1168" s="440"/>
      <c r="P1168" s="433"/>
      <c r="Q1168" s="433"/>
      <c r="R1168" s="433"/>
      <c r="S1168" s="433"/>
      <c r="T1168" s="433"/>
      <c r="U1168" s="433"/>
      <c r="V1168" s="433"/>
      <c r="W1168" s="433"/>
      <c r="X1168" s="433"/>
      <c r="Y1168" s="433"/>
      <c r="Z1168" s="433"/>
      <c r="AA1168" s="433"/>
      <c r="AB1168" s="433"/>
      <c r="AC1168" s="433"/>
      <c r="AD1168" s="433"/>
      <c r="AE1168" s="433"/>
      <c r="AF1168" s="433"/>
      <c r="AG1168" s="433"/>
      <c r="AH1168" s="433"/>
      <c r="AI1168" s="433"/>
      <c r="AJ1168" s="433"/>
      <c r="AK1168" s="433"/>
      <c r="AL1168" s="433"/>
      <c r="AM1168" s="433"/>
      <c r="AN1168" s="433"/>
      <c r="AO1168" s="433"/>
      <c r="AP1168" s="513"/>
      <c r="AQ1168" s="513"/>
      <c r="AR1168" s="513"/>
      <c r="AS1168" s="513"/>
      <c r="AT1168" s="513"/>
      <c r="AU1168" s="513"/>
      <c r="AV1168" s="513"/>
      <c r="AW1168" s="513"/>
      <c r="AX1168" s="513"/>
      <c r="AY1168" s="513"/>
      <c r="AZ1168" s="513"/>
      <c r="BA1168" s="513"/>
      <c r="BB1168" s="513"/>
    </row>
    <row collapsed="false" customFormat="false" customHeight="true" hidden="false" ht="12.6" outlineLevel="0" r="1169">
      <c r="A1169" s="429" t="s">
        <v>1002</v>
      </c>
      <c r="B1169" s="430"/>
      <c r="C1169" s="430"/>
      <c r="D1169" s="430"/>
      <c r="E1169" s="430"/>
      <c r="F1169" s="430"/>
      <c r="G1169" s="430"/>
      <c r="H1169" s="430"/>
      <c r="I1169" s="430"/>
      <c r="J1169" s="430"/>
      <c r="K1169" s="430"/>
      <c r="L1169" s="430"/>
      <c r="M1169" s="430"/>
      <c r="N1169" s="430"/>
      <c r="O1169" s="431"/>
      <c r="P1169" s="433"/>
      <c r="Q1169" s="433"/>
      <c r="R1169" s="433"/>
      <c r="S1169" s="433"/>
      <c r="T1169" s="433"/>
      <c r="U1169" s="433"/>
      <c r="V1169" s="433"/>
      <c r="W1169" s="433"/>
      <c r="X1169" s="433"/>
      <c r="Y1169" s="433"/>
      <c r="Z1169" s="433"/>
      <c r="AA1169" s="433"/>
      <c r="AB1169" s="433"/>
      <c r="AC1169" s="433"/>
      <c r="AD1169" s="433"/>
      <c r="AE1169" s="433"/>
      <c r="AF1169" s="433"/>
      <c r="AG1169" s="433"/>
      <c r="AH1169" s="433"/>
      <c r="AI1169" s="433"/>
      <c r="AJ1169" s="433"/>
      <c r="AK1169" s="433"/>
      <c r="AL1169" s="433"/>
      <c r="AM1169" s="433"/>
      <c r="AN1169" s="433"/>
      <c r="AO1169" s="433"/>
      <c r="AP1169" s="513"/>
      <c r="AQ1169" s="513"/>
      <c r="AR1169" s="513"/>
      <c r="AS1169" s="513"/>
      <c r="AT1169" s="513"/>
      <c r="AU1169" s="513"/>
      <c r="AV1169" s="513"/>
      <c r="AW1169" s="513"/>
      <c r="AX1169" s="513"/>
      <c r="AY1169" s="513"/>
      <c r="AZ1169" s="513"/>
      <c r="BA1169" s="513"/>
      <c r="BB1169" s="513"/>
    </row>
    <row collapsed="false" customFormat="false" customHeight="true" hidden="false" ht="12.6" outlineLevel="0" r="1170">
      <c r="A1170" s="429" t="s">
        <v>1003</v>
      </c>
      <c r="B1170" s="430"/>
      <c r="C1170" s="430"/>
      <c r="D1170" s="430"/>
      <c r="E1170" s="430"/>
      <c r="F1170" s="430"/>
      <c r="G1170" s="430"/>
      <c r="H1170" s="430"/>
      <c r="I1170" s="430"/>
      <c r="J1170" s="430"/>
      <c r="K1170" s="430"/>
      <c r="L1170" s="430"/>
      <c r="M1170" s="430"/>
      <c r="N1170" s="430"/>
      <c r="O1170" s="431"/>
      <c r="P1170" s="433"/>
      <c r="Q1170" s="433"/>
      <c r="R1170" s="433"/>
      <c r="S1170" s="433"/>
      <c r="T1170" s="433"/>
      <c r="U1170" s="433"/>
      <c r="V1170" s="433"/>
      <c r="W1170" s="433"/>
      <c r="X1170" s="433"/>
      <c r="Y1170" s="433"/>
      <c r="Z1170" s="433"/>
      <c r="AA1170" s="433"/>
      <c r="AB1170" s="433"/>
      <c r="AC1170" s="433"/>
      <c r="AD1170" s="433"/>
      <c r="AE1170" s="433"/>
      <c r="AF1170" s="433"/>
      <c r="AG1170" s="433"/>
      <c r="AH1170" s="433"/>
      <c r="AI1170" s="433"/>
      <c r="AJ1170" s="433"/>
      <c r="AK1170" s="433"/>
      <c r="AL1170" s="433"/>
      <c r="AM1170" s="433"/>
      <c r="AN1170" s="433"/>
      <c r="AO1170" s="433"/>
      <c r="AP1170" s="513"/>
      <c r="AQ1170" s="513"/>
      <c r="AR1170" s="513"/>
      <c r="AS1170" s="513"/>
      <c r="AT1170" s="513"/>
      <c r="AU1170" s="513"/>
      <c r="AV1170" s="513"/>
      <c r="AW1170" s="513"/>
      <c r="AX1170" s="513"/>
      <c r="AY1170" s="513"/>
      <c r="AZ1170" s="513"/>
      <c r="BA1170" s="513"/>
      <c r="BB1170" s="513"/>
    </row>
    <row collapsed="false" customFormat="false" customHeight="true" hidden="false" ht="12.6" outlineLevel="0" r="1171">
      <c r="A1171" s="429" t="s">
        <v>808</v>
      </c>
      <c r="B1171" s="430"/>
      <c r="C1171" s="430"/>
      <c r="D1171" s="430"/>
      <c r="E1171" s="430"/>
      <c r="F1171" s="430"/>
      <c r="G1171" s="430"/>
      <c r="H1171" s="430"/>
      <c r="I1171" s="430"/>
      <c r="J1171" s="430"/>
      <c r="K1171" s="430"/>
      <c r="L1171" s="430"/>
      <c r="M1171" s="430"/>
      <c r="N1171" s="430"/>
      <c r="O1171" s="431"/>
      <c r="P1171" s="433"/>
      <c r="Q1171" s="433"/>
      <c r="R1171" s="433"/>
      <c r="S1171" s="433"/>
      <c r="T1171" s="433"/>
      <c r="U1171" s="433"/>
      <c r="V1171" s="433"/>
      <c r="W1171" s="433"/>
      <c r="X1171" s="433"/>
      <c r="Y1171" s="433"/>
      <c r="Z1171" s="433"/>
      <c r="AA1171" s="433"/>
      <c r="AB1171" s="433"/>
      <c r="AC1171" s="433"/>
      <c r="AD1171" s="433"/>
      <c r="AE1171" s="433"/>
      <c r="AF1171" s="433"/>
      <c r="AG1171" s="433"/>
      <c r="AH1171" s="433"/>
      <c r="AI1171" s="433"/>
      <c r="AJ1171" s="433"/>
      <c r="AK1171" s="433"/>
      <c r="AL1171" s="433"/>
      <c r="AM1171" s="433"/>
      <c r="AN1171" s="433"/>
      <c r="AO1171" s="433"/>
      <c r="AP1171" s="513"/>
      <c r="AQ1171" s="513"/>
      <c r="AR1171" s="513"/>
      <c r="AS1171" s="513"/>
      <c r="AT1171" s="513"/>
      <c r="AU1171" s="513"/>
      <c r="AV1171" s="513"/>
      <c r="AW1171" s="513"/>
      <c r="AX1171" s="513"/>
      <c r="AY1171" s="513"/>
      <c r="AZ1171" s="513"/>
      <c r="BA1171" s="513"/>
      <c r="BB1171" s="513"/>
    </row>
    <row collapsed="false" customFormat="false" customHeight="true" hidden="false" ht="12.6" outlineLevel="0" r="1172">
      <c r="A1172" s="429" t="s">
        <v>462</v>
      </c>
      <c r="B1172" s="430"/>
      <c r="C1172" s="430"/>
      <c r="D1172" s="430"/>
      <c r="E1172" s="430"/>
      <c r="F1172" s="430"/>
      <c r="G1172" s="430"/>
      <c r="H1172" s="430"/>
      <c r="I1172" s="430"/>
      <c r="J1172" s="430"/>
      <c r="K1172" s="430"/>
      <c r="L1172" s="430"/>
      <c r="M1172" s="430"/>
      <c r="N1172" s="430"/>
      <c r="O1172" s="431"/>
      <c r="P1172" s="433" t="n">
        <v>1784</v>
      </c>
      <c r="Q1172" s="433"/>
      <c r="R1172" s="433"/>
      <c r="S1172" s="433"/>
      <c r="T1172" s="433"/>
      <c r="U1172" s="433"/>
      <c r="V1172" s="433"/>
      <c r="W1172" s="433"/>
      <c r="X1172" s="433"/>
      <c r="Y1172" s="433"/>
      <c r="Z1172" s="433"/>
      <c r="AA1172" s="433"/>
      <c r="AB1172" s="433"/>
      <c r="AC1172" s="433"/>
      <c r="AD1172" s="433"/>
      <c r="AE1172" s="433"/>
      <c r="AF1172" s="433"/>
      <c r="AG1172" s="433" t="n">
        <v>-7139</v>
      </c>
      <c r="AH1172" s="433"/>
      <c r="AI1172" s="433"/>
      <c r="AJ1172" s="433"/>
      <c r="AK1172" s="433"/>
      <c r="AL1172" s="433"/>
      <c r="AM1172" s="433"/>
      <c r="AN1172" s="433"/>
      <c r="AO1172" s="433"/>
      <c r="AP1172" s="513"/>
      <c r="AQ1172" s="513"/>
      <c r="AR1172" s="513"/>
      <c r="AS1172" s="513"/>
      <c r="AT1172" s="513"/>
      <c r="AU1172" s="513"/>
      <c r="AV1172" s="513"/>
      <c r="AW1172" s="513"/>
      <c r="AX1172" s="513"/>
      <c r="AY1172" s="513"/>
      <c r="AZ1172" s="513"/>
      <c r="BA1172" s="513"/>
      <c r="BB1172" s="513"/>
    </row>
    <row collapsed="false" customFormat="false" customHeight="true" hidden="false" ht="12.6" outlineLevel="0" r="1173">
      <c r="A1173" s="429" t="s">
        <v>1004</v>
      </c>
      <c r="B1173" s="430"/>
      <c r="C1173" s="430"/>
      <c r="D1173" s="430"/>
      <c r="E1173" s="430"/>
      <c r="F1173" s="430"/>
      <c r="G1173" s="430"/>
      <c r="H1173" s="430"/>
      <c r="I1173" s="430"/>
      <c r="J1173" s="430"/>
      <c r="K1173" s="430"/>
      <c r="L1173" s="430"/>
      <c r="M1173" s="430"/>
      <c r="N1173" s="430"/>
      <c r="O1173" s="431"/>
      <c r="P1173" s="456" t="s">
        <v>6</v>
      </c>
      <c r="Q1173" s="456"/>
      <c r="R1173" s="456"/>
      <c r="S1173" s="456"/>
      <c r="T1173" s="456"/>
      <c r="U1173" s="456"/>
      <c r="V1173" s="456"/>
      <c r="W1173" s="456"/>
      <c r="X1173" s="456"/>
      <c r="Y1173" s="433" t="n">
        <v>0</v>
      </c>
      <c r="Z1173" s="433"/>
      <c r="AA1173" s="433"/>
      <c r="AB1173" s="433"/>
      <c r="AC1173" s="433" t="n">
        <v>0</v>
      </c>
      <c r="AD1173" s="433"/>
      <c r="AE1173" s="433"/>
      <c r="AF1173" s="433"/>
      <c r="AG1173" s="456" t="s">
        <v>6</v>
      </c>
      <c r="AH1173" s="456"/>
      <c r="AI1173" s="456"/>
      <c r="AJ1173" s="456"/>
      <c r="AK1173" s="456"/>
      <c r="AL1173" s="456"/>
      <c r="AM1173" s="456"/>
      <c r="AN1173" s="456"/>
      <c r="AO1173" s="456"/>
      <c r="AP1173" s="513"/>
      <c r="AQ1173" s="513"/>
      <c r="AR1173" s="513"/>
      <c r="AS1173" s="513"/>
      <c r="AT1173" s="513"/>
      <c r="AU1173" s="513"/>
      <c r="AV1173" s="513"/>
      <c r="AW1173" s="513"/>
      <c r="AX1173" s="513"/>
      <c r="AY1173" s="513"/>
      <c r="AZ1173" s="513"/>
      <c r="BA1173" s="513"/>
      <c r="BB1173" s="513"/>
    </row>
    <row collapsed="false" customFormat="false" customHeight="true" hidden="false" ht="12.6" outlineLevel="0" r="1174">
      <c r="A1174" s="429" t="s">
        <v>1005</v>
      </c>
      <c r="B1174" s="430"/>
      <c r="C1174" s="430"/>
      <c r="D1174" s="430"/>
      <c r="E1174" s="430"/>
      <c r="F1174" s="430"/>
      <c r="G1174" s="430"/>
      <c r="H1174" s="430"/>
      <c r="I1174" s="430"/>
      <c r="J1174" s="430"/>
      <c r="K1174" s="430"/>
      <c r="L1174" s="430"/>
      <c r="M1174" s="430"/>
      <c r="N1174" s="430"/>
      <c r="O1174" s="431"/>
      <c r="P1174" s="456" t="s">
        <v>6</v>
      </c>
      <c r="Q1174" s="456"/>
      <c r="R1174" s="456"/>
      <c r="S1174" s="456"/>
      <c r="T1174" s="456"/>
      <c r="U1174" s="456"/>
      <c r="V1174" s="456"/>
      <c r="W1174" s="456"/>
      <c r="X1174" s="456"/>
      <c r="Y1174" s="433" t="n">
        <v>0</v>
      </c>
      <c r="Z1174" s="433"/>
      <c r="AA1174" s="433"/>
      <c r="AB1174" s="433"/>
      <c r="AC1174" s="433"/>
      <c r="AD1174" s="433"/>
      <c r="AE1174" s="433"/>
      <c r="AF1174" s="433"/>
      <c r="AG1174" s="456" t="s">
        <v>6</v>
      </c>
      <c r="AH1174" s="456"/>
      <c r="AI1174" s="456"/>
      <c r="AJ1174" s="456"/>
      <c r="AK1174" s="456"/>
      <c r="AL1174" s="456"/>
      <c r="AM1174" s="456"/>
      <c r="AN1174" s="456"/>
      <c r="AO1174" s="456"/>
      <c r="AP1174" s="513"/>
      <c r="AQ1174" s="513"/>
      <c r="AR1174" s="513"/>
      <c r="AS1174" s="513"/>
      <c r="AT1174" s="513"/>
      <c r="AU1174" s="513"/>
      <c r="AV1174" s="513"/>
      <c r="AW1174" s="513"/>
      <c r="AX1174" s="513"/>
      <c r="AY1174" s="513"/>
      <c r="AZ1174" s="513"/>
      <c r="BA1174" s="513"/>
      <c r="BB1174" s="513"/>
    </row>
    <row collapsed="false" customFormat="false" customHeight="true" hidden="false" ht="12.6" outlineLevel="0" r="1175">
      <c r="A1175" s="429" t="s">
        <v>1006</v>
      </c>
      <c r="B1175" s="430"/>
      <c r="C1175" s="430"/>
      <c r="D1175" s="430"/>
      <c r="E1175" s="430"/>
      <c r="F1175" s="430"/>
      <c r="G1175" s="430"/>
      <c r="H1175" s="430"/>
      <c r="I1175" s="430"/>
      <c r="J1175" s="430"/>
      <c r="K1175" s="430"/>
      <c r="L1175" s="430"/>
      <c r="M1175" s="430"/>
      <c r="N1175" s="430"/>
      <c r="O1175" s="431"/>
      <c r="P1175" s="456" t="s">
        <v>6</v>
      </c>
      <c r="Q1175" s="456"/>
      <c r="R1175" s="456"/>
      <c r="S1175" s="456"/>
      <c r="T1175" s="456"/>
      <c r="U1175" s="456"/>
      <c r="V1175" s="456"/>
      <c r="W1175" s="456"/>
      <c r="X1175" s="456"/>
      <c r="Y1175" s="433" t="n">
        <v>0</v>
      </c>
      <c r="Z1175" s="433"/>
      <c r="AA1175" s="433"/>
      <c r="AB1175" s="433"/>
      <c r="AC1175" s="433"/>
      <c r="AD1175" s="433"/>
      <c r="AE1175" s="433"/>
      <c r="AF1175" s="433"/>
      <c r="AG1175" s="456" t="s">
        <v>6</v>
      </c>
      <c r="AH1175" s="456"/>
      <c r="AI1175" s="456"/>
      <c r="AJ1175" s="456"/>
      <c r="AK1175" s="456"/>
      <c r="AL1175" s="456"/>
      <c r="AM1175" s="456"/>
      <c r="AN1175" s="456"/>
      <c r="AO1175" s="456"/>
      <c r="AP1175" s="513"/>
      <c r="AQ1175" s="513"/>
      <c r="AR1175" s="513"/>
      <c r="AS1175" s="513"/>
      <c r="AT1175" s="513"/>
      <c r="AU1175" s="513"/>
      <c r="AV1175" s="513"/>
      <c r="AW1175" s="513"/>
      <c r="AX1175" s="513"/>
      <c r="AY1175" s="513"/>
      <c r="AZ1175" s="513"/>
      <c r="BA1175" s="513"/>
      <c r="BB1175" s="513"/>
    </row>
    <row collapsed="false" customFormat="false" customHeight="true" hidden="false" ht="12.6" outlineLevel="0" r="1176">
      <c r="A1176" s="425" t="s">
        <v>1007</v>
      </c>
    </row>
    <row collapsed="false" customFormat="false" customHeight="true" hidden="false" ht="24.75" outlineLevel="0" r="1177">
      <c r="A1177" s="493"/>
      <c r="B1177" s="493"/>
      <c r="C1177" s="493"/>
      <c r="D1177" s="493"/>
      <c r="E1177" s="493"/>
      <c r="F1177" s="493"/>
      <c r="G1177" s="493"/>
      <c r="H1177" s="493"/>
      <c r="I1177" s="493"/>
      <c r="J1177" s="493"/>
      <c r="K1177" s="493"/>
      <c r="L1177" s="493"/>
      <c r="M1177" s="493"/>
      <c r="N1177" s="493"/>
      <c r="O1177" s="493"/>
      <c r="P1177" s="493"/>
      <c r="Q1177" s="493"/>
      <c r="R1177" s="493"/>
      <c r="S1177" s="493"/>
      <c r="T1177" s="493"/>
      <c r="U1177" s="493"/>
      <c r="V1177" s="493"/>
      <c r="W1177" s="493"/>
      <c r="X1177" s="493"/>
      <c r="Y1177" s="493"/>
      <c r="Z1177" s="493"/>
      <c r="AA1177" s="493"/>
      <c r="AB1177" s="493"/>
      <c r="AC1177" s="493"/>
      <c r="AD1177" s="493"/>
      <c r="AE1177" s="493"/>
      <c r="AF1177" s="493"/>
      <c r="AG1177" s="493"/>
      <c r="AH1177" s="493"/>
      <c r="AI1177" s="493"/>
      <c r="AJ1177" s="493"/>
      <c r="AK1177" s="493"/>
      <c r="AL1177" s="493"/>
      <c r="AM1177" s="493"/>
      <c r="AN1177" s="493"/>
      <c r="AO1177" s="493"/>
      <c r="AP1177" s="493"/>
      <c r="AQ1177" s="493"/>
      <c r="AR1177" s="493"/>
      <c r="AS1177" s="493"/>
      <c r="AT1177" s="493"/>
      <c r="AU1177" s="493"/>
      <c r="AV1177" s="493"/>
      <c r="AW1177" s="493"/>
      <c r="AX1177" s="493"/>
      <c r="AY1177" s="493"/>
      <c r="AZ1177" s="493"/>
      <c r="BA1177" s="493"/>
      <c r="BB1177" s="493"/>
    </row>
    <row collapsed="false" customFormat="false" customHeight="true" hidden="false" ht="24.75" outlineLevel="0" r="1178">
      <c r="A1178" s="493"/>
      <c r="B1178" s="493"/>
      <c r="C1178" s="493"/>
      <c r="D1178" s="493"/>
      <c r="E1178" s="493"/>
      <c r="F1178" s="493"/>
      <c r="G1178" s="493"/>
      <c r="H1178" s="493"/>
      <c r="I1178" s="493"/>
      <c r="J1178" s="493"/>
      <c r="K1178" s="493"/>
      <c r="L1178" s="493"/>
      <c r="M1178" s="493"/>
      <c r="N1178" s="493"/>
      <c r="O1178" s="493"/>
      <c r="P1178" s="493"/>
      <c r="Q1178" s="493"/>
      <c r="R1178" s="493"/>
      <c r="S1178" s="493"/>
      <c r="T1178" s="493"/>
      <c r="U1178" s="493"/>
      <c r="V1178" s="493"/>
      <c r="W1178" s="493"/>
      <c r="X1178" s="493"/>
      <c r="Y1178" s="493"/>
      <c r="Z1178" s="493"/>
      <c r="AA1178" s="493"/>
      <c r="AB1178" s="493"/>
      <c r="AC1178" s="493"/>
      <c r="AD1178" s="493"/>
      <c r="AE1178" s="493"/>
      <c r="AF1178" s="493"/>
      <c r="AG1178" s="493"/>
      <c r="AH1178" s="493"/>
      <c r="AI1178" s="493"/>
      <c r="AJ1178" s="493"/>
      <c r="AK1178" s="493"/>
      <c r="AL1178" s="493"/>
      <c r="AM1178" s="493"/>
      <c r="AN1178" s="493"/>
      <c r="AO1178" s="493"/>
      <c r="AP1178" s="493"/>
      <c r="AQ1178" s="493"/>
      <c r="AR1178" s="493"/>
      <c r="AS1178" s="493"/>
      <c r="AT1178" s="493"/>
      <c r="AU1178" s="493"/>
      <c r="AV1178" s="493"/>
      <c r="AW1178" s="493"/>
      <c r="AX1178" s="493"/>
      <c r="AY1178" s="493"/>
      <c r="AZ1178" s="493"/>
      <c r="BA1178" s="493"/>
      <c r="BB1178" s="493"/>
    </row>
    <row collapsed="false" customFormat="false" customHeight="true" hidden="false" ht="24.75" outlineLevel="0" r="1179">
      <c r="A1179" s="493"/>
      <c r="B1179" s="493"/>
      <c r="C1179" s="493"/>
      <c r="D1179" s="493"/>
      <c r="E1179" s="493"/>
      <c r="F1179" s="493"/>
      <c r="G1179" s="493"/>
      <c r="H1179" s="493"/>
      <c r="I1179" s="493"/>
      <c r="J1179" s="493"/>
      <c r="K1179" s="493"/>
      <c r="L1179" s="493"/>
      <c r="M1179" s="493"/>
      <c r="N1179" s="493"/>
      <c r="O1179" s="493"/>
      <c r="P1179" s="493"/>
      <c r="Q1179" s="493"/>
      <c r="R1179" s="493"/>
      <c r="S1179" s="493"/>
      <c r="T1179" s="493"/>
      <c r="U1179" s="493"/>
      <c r="V1179" s="493"/>
      <c r="W1179" s="493"/>
      <c r="X1179" s="493"/>
      <c r="Y1179" s="493"/>
      <c r="Z1179" s="493"/>
      <c r="AA1179" s="493"/>
      <c r="AB1179" s="493"/>
      <c r="AC1179" s="493"/>
      <c r="AD1179" s="493"/>
      <c r="AE1179" s="493"/>
      <c r="AF1179" s="493"/>
      <c r="AG1179" s="493"/>
      <c r="AH1179" s="493"/>
      <c r="AI1179" s="493"/>
      <c r="AJ1179" s="493"/>
      <c r="AK1179" s="493"/>
      <c r="AL1179" s="493"/>
      <c r="AM1179" s="493"/>
      <c r="AN1179" s="493"/>
      <c r="AO1179" s="493"/>
      <c r="AP1179" s="493"/>
      <c r="AQ1179" s="493"/>
      <c r="AR1179" s="493"/>
      <c r="AS1179" s="493"/>
      <c r="AT1179" s="493"/>
      <c r="AU1179" s="493"/>
      <c r="AV1179" s="493"/>
      <c r="AW1179" s="493"/>
      <c r="AX1179" s="493"/>
      <c r="AY1179" s="493"/>
      <c r="AZ1179" s="493"/>
      <c r="BA1179" s="493"/>
      <c r="BB1179" s="493"/>
    </row>
    <row collapsed="false" customFormat="false" customHeight="true" hidden="false" ht="12.6" outlineLevel="0" r="1181">
      <c r="A1181" s="425" t="s">
        <v>1008</v>
      </c>
    </row>
    <row collapsed="false" customFormat="false" customHeight="true" hidden="false" ht="12.6" outlineLevel="0" r="1182">
      <c r="A1182" s="493"/>
      <c r="B1182" s="493"/>
      <c r="C1182" s="493"/>
      <c r="D1182" s="493"/>
      <c r="E1182" s="493"/>
      <c r="F1182" s="493"/>
      <c r="G1182" s="493"/>
      <c r="H1182" s="493"/>
      <c r="I1182" s="493"/>
      <c r="J1182" s="493"/>
      <c r="K1182" s="493"/>
      <c r="L1182" s="493"/>
      <c r="M1182" s="493"/>
      <c r="N1182" s="493"/>
      <c r="O1182" s="493"/>
      <c r="P1182" s="493"/>
      <c r="Q1182" s="493"/>
      <c r="R1182" s="493"/>
      <c r="S1182" s="493"/>
      <c r="T1182" s="493"/>
      <c r="U1182" s="493"/>
      <c r="V1182" s="493"/>
      <c r="W1182" s="493"/>
      <c r="X1182" s="493"/>
      <c r="Y1182" s="493"/>
      <c r="Z1182" s="493"/>
      <c r="AA1182" s="493"/>
      <c r="AB1182" s="493"/>
      <c r="AC1182" s="493"/>
      <c r="AD1182" s="493"/>
      <c r="AE1182" s="493"/>
      <c r="AF1182" s="493"/>
      <c r="AG1182" s="493"/>
      <c r="AH1182" s="493"/>
      <c r="AI1182" s="493"/>
      <c r="AJ1182" s="493"/>
      <c r="AK1182" s="493"/>
      <c r="AL1182" s="493"/>
      <c r="AM1182" s="493"/>
      <c r="AN1182" s="493"/>
      <c r="AO1182" s="493"/>
      <c r="AP1182" s="493"/>
      <c r="AQ1182" s="493"/>
      <c r="AR1182" s="493"/>
      <c r="AS1182" s="493"/>
      <c r="AT1182" s="493"/>
      <c r="AU1182" s="493"/>
      <c r="AV1182" s="493"/>
      <c r="AW1182" s="493"/>
      <c r="AX1182" s="493"/>
      <c r="AY1182" s="493"/>
      <c r="AZ1182" s="493"/>
      <c r="BA1182" s="493"/>
      <c r="BB1182" s="493"/>
    </row>
    <row collapsed="false" customFormat="false" customHeight="true" hidden="false" ht="12.6" outlineLevel="0" r="1183">
      <c r="A1183" s="493"/>
      <c r="B1183" s="493"/>
      <c r="C1183" s="493"/>
      <c r="D1183" s="493"/>
      <c r="E1183" s="493"/>
      <c r="F1183" s="493"/>
      <c r="G1183" s="493"/>
      <c r="H1183" s="493"/>
      <c r="I1183" s="493"/>
      <c r="J1183" s="493"/>
      <c r="K1183" s="493"/>
      <c r="L1183" s="493"/>
      <c r="M1183" s="493"/>
      <c r="N1183" s="493"/>
      <c r="O1183" s="493"/>
      <c r="P1183" s="493"/>
      <c r="Q1183" s="493"/>
      <c r="R1183" s="493"/>
      <c r="S1183" s="493"/>
      <c r="T1183" s="493"/>
      <c r="U1183" s="493"/>
      <c r="V1183" s="493"/>
      <c r="W1183" s="493"/>
      <c r="X1183" s="493"/>
      <c r="Y1183" s="493"/>
      <c r="Z1183" s="493"/>
      <c r="AA1183" s="493"/>
      <c r="AB1183" s="493"/>
      <c r="AC1183" s="493"/>
      <c r="AD1183" s="493"/>
      <c r="AE1183" s="493"/>
      <c r="AF1183" s="493"/>
      <c r="AG1183" s="493"/>
      <c r="AH1183" s="493"/>
      <c r="AI1183" s="493"/>
      <c r="AJ1183" s="493"/>
      <c r="AK1183" s="493"/>
      <c r="AL1183" s="493"/>
      <c r="AM1183" s="493"/>
      <c r="AN1183" s="493"/>
      <c r="AO1183" s="493"/>
      <c r="AP1183" s="493"/>
      <c r="AQ1183" s="493"/>
      <c r="AR1183" s="493"/>
      <c r="AS1183" s="493"/>
      <c r="AT1183" s="493"/>
      <c r="AU1183" s="493"/>
      <c r="AV1183" s="493"/>
      <c r="AW1183" s="493"/>
      <c r="AX1183" s="493"/>
      <c r="AY1183" s="493"/>
      <c r="AZ1183" s="493"/>
      <c r="BA1183" s="493"/>
      <c r="BB1183" s="493"/>
    </row>
    <row collapsed="false" customFormat="false" customHeight="true" hidden="false" ht="12.6" outlineLevel="0" r="1184">
      <c r="A1184" s="493"/>
      <c r="B1184" s="493"/>
      <c r="C1184" s="493"/>
      <c r="D1184" s="493"/>
      <c r="E1184" s="493"/>
      <c r="F1184" s="493"/>
      <c r="G1184" s="493"/>
      <c r="H1184" s="493"/>
      <c r="I1184" s="493"/>
      <c r="J1184" s="493"/>
      <c r="K1184" s="493"/>
      <c r="L1184" s="493"/>
      <c r="M1184" s="493"/>
      <c r="N1184" s="493"/>
      <c r="O1184" s="493"/>
      <c r="P1184" s="493"/>
      <c r="Q1184" s="493"/>
      <c r="R1184" s="493"/>
      <c r="S1184" s="493"/>
      <c r="T1184" s="493"/>
      <c r="U1184" s="493"/>
      <c r="V1184" s="493"/>
      <c r="W1184" s="493"/>
      <c r="X1184" s="493"/>
      <c r="Y1184" s="493"/>
      <c r="Z1184" s="493"/>
      <c r="AA1184" s="493"/>
      <c r="AB1184" s="493"/>
      <c r="AC1184" s="493"/>
      <c r="AD1184" s="493"/>
      <c r="AE1184" s="493"/>
      <c r="AF1184" s="493"/>
      <c r="AG1184" s="493"/>
      <c r="AH1184" s="493"/>
      <c r="AI1184" s="493"/>
      <c r="AJ1184" s="493"/>
      <c r="AK1184" s="493"/>
      <c r="AL1184" s="493"/>
      <c r="AM1184" s="493"/>
      <c r="AN1184" s="493"/>
      <c r="AO1184" s="493"/>
      <c r="AP1184" s="493"/>
      <c r="AQ1184" s="493"/>
      <c r="AR1184" s="493"/>
      <c r="AS1184" s="493"/>
      <c r="AT1184" s="493"/>
      <c r="AU1184" s="493"/>
      <c r="AV1184" s="493"/>
      <c r="AW1184" s="493"/>
      <c r="AX1184" s="493"/>
      <c r="AY1184" s="493"/>
      <c r="AZ1184" s="493"/>
      <c r="BA1184" s="493"/>
      <c r="BB1184" s="493"/>
    </row>
    <row collapsed="false" customFormat="false" customHeight="true" hidden="false" ht="12.6" outlineLevel="0" r="1185">
      <c r="A1185" s="493"/>
      <c r="B1185" s="493"/>
      <c r="C1185" s="493"/>
      <c r="D1185" s="493"/>
      <c r="E1185" s="493"/>
      <c r="F1185" s="493"/>
      <c r="G1185" s="493"/>
      <c r="H1185" s="493"/>
      <c r="I1185" s="493"/>
      <c r="J1185" s="493"/>
      <c r="K1185" s="493"/>
      <c r="L1185" s="493"/>
      <c r="M1185" s="493"/>
      <c r="N1185" s="493"/>
      <c r="O1185" s="493"/>
      <c r="P1185" s="493"/>
      <c r="Q1185" s="493"/>
      <c r="R1185" s="493"/>
      <c r="S1185" s="493"/>
      <c r="T1185" s="493"/>
      <c r="U1185" s="493"/>
      <c r="V1185" s="493"/>
      <c r="W1185" s="493"/>
      <c r="X1185" s="493"/>
      <c r="Y1185" s="493"/>
      <c r="Z1185" s="493"/>
      <c r="AA1185" s="493"/>
      <c r="AB1185" s="493"/>
      <c r="AC1185" s="493"/>
      <c r="AD1185" s="493"/>
      <c r="AE1185" s="493"/>
      <c r="AF1185" s="493"/>
      <c r="AG1185" s="493"/>
      <c r="AH1185" s="493"/>
      <c r="AI1185" s="493"/>
      <c r="AJ1185" s="493"/>
      <c r="AK1185" s="493"/>
      <c r="AL1185" s="493"/>
      <c r="AM1185" s="493"/>
      <c r="AN1185" s="493"/>
      <c r="AO1185" s="493"/>
      <c r="AP1185" s="493"/>
      <c r="AQ1185" s="493"/>
      <c r="AR1185" s="493"/>
      <c r="AS1185" s="493"/>
      <c r="AT1185" s="493"/>
      <c r="AU1185" s="493"/>
      <c r="AV1185" s="493"/>
      <c r="AW1185" s="493"/>
      <c r="AX1185" s="493"/>
      <c r="AY1185" s="493"/>
      <c r="AZ1185" s="493"/>
      <c r="BA1185" s="493"/>
      <c r="BB1185" s="493"/>
    </row>
    <row collapsed="false" customFormat="false" customHeight="true" hidden="false" ht="12.6" outlineLevel="0" r="1186">
      <c r="A1186" s="493"/>
      <c r="B1186" s="493"/>
      <c r="C1186" s="493"/>
      <c r="D1186" s="493"/>
      <c r="E1186" s="493"/>
      <c r="F1186" s="493"/>
      <c r="G1186" s="493"/>
      <c r="H1186" s="493"/>
      <c r="I1186" s="493"/>
      <c r="J1186" s="493"/>
      <c r="K1186" s="493"/>
      <c r="L1186" s="493"/>
      <c r="M1186" s="493"/>
      <c r="N1186" s="493"/>
      <c r="O1186" s="493"/>
      <c r="P1186" s="493"/>
      <c r="Q1186" s="493"/>
      <c r="R1186" s="493"/>
      <c r="S1186" s="493"/>
      <c r="T1186" s="493"/>
      <c r="U1186" s="493"/>
      <c r="V1186" s="493"/>
      <c r="W1186" s="493"/>
      <c r="X1186" s="493"/>
      <c r="Y1186" s="493"/>
      <c r="Z1186" s="493"/>
      <c r="AA1186" s="493"/>
      <c r="AB1186" s="493"/>
      <c r="AC1186" s="493"/>
      <c r="AD1186" s="493"/>
      <c r="AE1186" s="493"/>
      <c r="AF1186" s="493"/>
      <c r="AG1186" s="493"/>
      <c r="AH1186" s="493"/>
      <c r="AI1186" s="493"/>
      <c r="AJ1186" s="493"/>
      <c r="AK1186" s="493"/>
      <c r="AL1186" s="493"/>
      <c r="AM1186" s="493"/>
      <c r="AN1186" s="493"/>
      <c r="AO1186" s="493"/>
      <c r="AP1186" s="493"/>
      <c r="AQ1186" s="493"/>
      <c r="AR1186" s="493"/>
      <c r="AS1186" s="493"/>
      <c r="AT1186" s="493"/>
      <c r="AU1186" s="493"/>
      <c r="AV1186" s="493"/>
      <c r="AW1186" s="493"/>
      <c r="AX1186" s="493"/>
      <c r="AY1186" s="493"/>
      <c r="AZ1186" s="493"/>
      <c r="BA1186" s="493"/>
      <c r="BB1186" s="493"/>
    </row>
    <row collapsed="false" customFormat="false" customHeight="true" hidden="false" ht="12.6" outlineLevel="0" r="1187">
      <c r="A1187" s="493"/>
      <c r="B1187" s="493"/>
      <c r="C1187" s="493"/>
      <c r="D1187" s="493"/>
      <c r="E1187" s="493"/>
      <c r="F1187" s="493"/>
      <c r="G1187" s="493"/>
      <c r="H1187" s="493"/>
      <c r="I1187" s="493"/>
      <c r="J1187" s="493"/>
      <c r="K1187" s="493"/>
      <c r="L1187" s="493"/>
      <c r="M1187" s="493"/>
      <c r="N1187" s="493"/>
      <c r="O1187" s="493"/>
      <c r="P1187" s="493"/>
      <c r="Q1187" s="493"/>
      <c r="R1187" s="493"/>
      <c r="S1187" s="493"/>
      <c r="T1187" s="493"/>
      <c r="U1187" s="493"/>
      <c r="V1187" s="493"/>
      <c r="W1187" s="493"/>
      <c r="X1187" s="493"/>
      <c r="Y1187" s="493"/>
      <c r="Z1187" s="493"/>
      <c r="AA1187" s="493"/>
      <c r="AB1187" s="493"/>
      <c r="AC1187" s="493"/>
      <c r="AD1187" s="493"/>
      <c r="AE1187" s="493"/>
      <c r="AF1187" s="493"/>
      <c r="AG1187" s="493"/>
      <c r="AH1187" s="493"/>
      <c r="AI1187" s="493"/>
      <c r="AJ1187" s="493"/>
      <c r="AK1187" s="493"/>
      <c r="AL1187" s="493"/>
      <c r="AM1187" s="493"/>
      <c r="AN1187" s="493"/>
      <c r="AO1187" s="493"/>
      <c r="AP1187" s="493"/>
      <c r="AQ1187" s="493"/>
      <c r="AR1187" s="493"/>
      <c r="AS1187" s="493"/>
      <c r="AT1187" s="493"/>
      <c r="AU1187" s="493"/>
      <c r="AV1187" s="493"/>
      <c r="AW1187" s="493"/>
      <c r="AX1187" s="493"/>
      <c r="AY1187" s="493"/>
      <c r="AZ1187" s="493"/>
      <c r="BA1187" s="493"/>
      <c r="BB1187" s="493"/>
    </row>
    <row collapsed="false" customFormat="false" customHeight="true" hidden="false" ht="12.6" outlineLevel="0" r="1188">
      <c r="A1188" s="493"/>
      <c r="B1188" s="493"/>
      <c r="C1188" s="493"/>
      <c r="D1188" s="493"/>
      <c r="E1188" s="493"/>
      <c r="F1188" s="493"/>
      <c r="G1188" s="493"/>
      <c r="H1188" s="493"/>
      <c r="I1188" s="493"/>
      <c r="J1188" s="493"/>
      <c r="K1188" s="493"/>
      <c r="L1188" s="493"/>
      <c r="M1188" s="493"/>
      <c r="N1188" s="493"/>
      <c r="O1188" s="493"/>
      <c r="P1188" s="493"/>
      <c r="Q1188" s="493"/>
      <c r="R1188" s="493"/>
      <c r="S1188" s="493"/>
      <c r="T1188" s="493"/>
      <c r="U1188" s="493"/>
      <c r="V1188" s="493"/>
      <c r="W1188" s="493"/>
      <c r="X1188" s="493"/>
      <c r="Y1188" s="493"/>
      <c r="Z1188" s="493"/>
      <c r="AA1188" s="493"/>
      <c r="AB1188" s="493"/>
      <c r="AC1188" s="493"/>
      <c r="AD1188" s="493"/>
      <c r="AE1188" s="493"/>
      <c r="AF1188" s="493"/>
      <c r="AG1188" s="493"/>
      <c r="AH1188" s="493"/>
      <c r="AI1188" s="493"/>
      <c r="AJ1188" s="493"/>
      <c r="AK1188" s="493"/>
      <c r="AL1188" s="493"/>
      <c r="AM1188" s="493"/>
      <c r="AN1188" s="493"/>
      <c r="AO1188" s="493"/>
      <c r="AP1188" s="493"/>
      <c r="AQ1188" s="493"/>
      <c r="AR1188" s="493"/>
      <c r="AS1188" s="493"/>
      <c r="AT1188" s="493"/>
      <c r="AU1188" s="493"/>
      <c r="AV1188" s="493"/>
      <c r="AW1188" s="493"/>
      <c r="AX1188" s="493"/>
      <c r="AY1188" s="493"/>
      <c r="AZ1188" s="493"/>
      <c r="BA1188" s="493"/>
      <c r="BB1188" s="493"/>
    </row>
    <row collapsed="false" customFormat="false" customHeight="true" hidden="false" ht="12.6" outlineLevel="0" r="1189">
      <c r="A1189" s="493"/>
      <c r="B1189" s="493"/>
      <c r="C1189" s="493"/>
      <c r="D1189" s="493"/>
      <c r="E1189" s="493"/>
      <c r="F1189" s="493"/>
      <c r="G1189" s="493"/>
      <c r="H1189" s="493"/>
      <c r="I1189" s="493"/>
      <c r="J1189" s="493"/>
      <c r="K1189" s="493"/>
      <c r="L1189" s="493"/>
      <c r="M1189" s="493"/>
      <c r="N1189" s="493"/>
      <c r="O1189" s="493"/>
      <c r="P1189" s="493"/>
      <c r="Q1189" s="493"/>
      <c r="R1189" s="493"/>
      <c r="S1189" s="493"/>
      <c r="T1189" s="493"/>
      <c r="U1189" s="493"/>
      <c r="V1189" s="493"/>
      <c r="W1189" s="493"/>
      <c r="X1189" s="493"/>
      <c r="Y1189" s="493"/>
      <c r="Z1189" s="493"/>
      <c r="AA1189" s="493"/>
      <c r="AB1189" s="493"/>
      <c r="AC1189" s="493"/>
      <c r="AD1189" s="493"/>
      <c r="AE1189" s="493"/>
      <c r="AF1189" s="493"/>
      <c r="AG1189" s="493"/>
      <c r="AH1189" s="493"/>
      <c r="AI1189" s="493"/>
      <c r="AJ1189" s="493"/>
      <c r="AK1189" s="493"/>
      <c r="AL1189" s="493"/>
      <c r="AM1189" s="493"/>
      <c r="AN1189" s="493"/>
      <c r="AO1189" s="493"/>
      <c r="AP1189" s="493"/>
      <c r="AQ1189" s="493"/>
      <c r="AR1189" s="493"/>
      <c r="AS1189" s="493"/>
      <c r="AT1189" s="493"/>
      <c r="AU1189" s="493"/>
      <c r="AV1189" s="493"/>
      <c r="AW1189" s="493"/>
      <c r="AX1189" s="493"/>
      <c r="AY1189" s="493"/>
      <c r="AZ1189" s="493"/>
      <c r="BA1189" s="493"/>
      <c r="BB1189" s="493"/>
    </row>
    <row collapsed="false" customFormat="false" customHeight="true" hidden="false" ht="12.6" outlineLevel="0" r="1190">
      <c r="A1190" s="493"/>
      <c r="B1190" s="493"/>
      <c r="C1190" s="493"/>
      <c r="D1190" s="493"/>
      <c r="E1190" s="493"/>
      <c r="F1190" s="493"/>
      <c r="G1190" s="493"/>
      <c r="H1190" s="493"/>
      <c r="I1190" s="493"/>
      <c r="J1190" s="493"/>
      <c r="K1190" s="493"/>
      <c r="L1190" s="493"/>
      <c r="M1190" s="493"/>
      <c r="N1190" s="493"/>
      <c r="O1190" s="493"/>
      <c r="P1190" s="493"/>
      <c r="Q1190" s="493"/>
      <c r="R1190" s="493"/>
      <c r="S1190" s="493"/>
      <c r="T1190" s="493"/>
      <c r="U1190" s="493"/>
      <c r="V1190" s="493"/>
      <c r="W1190" s="493"/>
      <c r="X1190" s="493"/>
      <c r="Y1190" s="493"/>
      <c r="Z1190" s="493"/>
      <c r="AA1190" s="493"/>
      <c r="AB1190" s="493"/>
      <c r="AC1190" s="493"/>
      <c r="AD1190" s="493"/>
      <c r="AE1190" s="493"/>
      <c r="AF1190" s="493"/>
      <c r="AG1190" s="493"/>
      <c r="AH1190" s="493"/>
      <c r="AI1190" s="493"/>
      <c r="AJ1190" s="493"/>
      <c r="AK1190" s="493"/>
      <c r="AL1190" s="493"/>
      <c r="AM1190" s="493"/>
      <c r="AN1190" s="493"/>
      <c r="AO1190" s="493"/>
      <c r="AP1190" s="493"/>
      <c r="AQ1190" s="493"/>
      <c r="AR1190" s="493"/>
      <c r="AS1190" s="493"/>
      <c r="AT1190" s="493"/>
      <c r="AU1190" s="493"/>
      <c r="AV1190" s="493"/>
      <c r="AW1190" s="493"/>
      <c r="AX1190" s="493"/>
      <c r="AY1190" s="493"/>
      <c r="AZ1190" s="493"/>
      <c r="BA1190" s="493"/>
      <c r="BB1190" s="493"/>
    </row>
    <row collapsed="false" customFormat="false" customHeight="true" hidden="false" ht="12.6" outlineLevel="0" r="1191">
      <c r="A1191" s="493"/>
      <c r="B1191" s="493"/>
      <c r="C1191" s="493"/>
      <c r="D1191" s="493"/>
      <c r="E1191" s="493"/>
      <c r="F1191" s="493"/>
      <c r="G1191" s="493"/>
      <c r="H1191" s="493"/>
      <c r="I1191" s="493"/>
      <c r="J1191" s="493"/>
      <c r="K1191" s="493"/>
      <c r="L1191" s="493"/>
      <c r="M1191" s="493"/>
      <c r="N1191" s="493"/>
      <c r="O1191" s="493"/>
      <c r="P1191" s="493"/>
      <c r="Q1191" s="493"/>
      <c r="R1191" s="493"/>
      <c r="S1191" s="493"/>
      <c r="T1191" s="493"/>
      <c r="U1191" s="493"/>
      <c r="V1191" s="493"/>
      <c r="W1191" s="493"/>
      <c r="X1191" s="493"/>
      <c r="Y1191" s="493"/>
      <c r="Z1191" s="493"/>
      <c r="AA1191" s="493"/>
      <c r="AB1191" s="493"/>
      <c r="AC1191" s="493"/>
      <c r="AD1191" s="493"/>
      <c r="AE1191" s="493"/>
      <c r="AF1191" s="493"/>
      <c r="AG1191" s="493"/>
      <c r="AH1191" s="493"/>
      <c r="AI1191" s="493"/>
      <c r="AJ1191" s="493"/>
      <c r="AK1191" s="493"/>
      <c r="AL1191" s="493"/>
      <c r="AM1191" s="493"/>
      <c r="AN1191" s="493"/>
      <c r="AO1191" s="493"/>
      <c r="AP1191" s="493"/>
      <c r="AQ1191" s="493"/>
      <c r="AR1191" s="493"/>
      <c r="AS1191" s="493"/>
      <c r="AT1191" s="493"/>
      <c r="AU1191" s="493"/>
      <c r="AV1191" s="493"/>
      <c r="AW1191" s="493"/>
      <c r="AX1191" s="493"/>
      <c r="AY1191" s="493"/>
      <c r="AZ1191" s="493"/>
      <c r="BA1191" s="493"/>
      <c r="BB1191" s="493"/>
    </row>
    <row collapsed="false" customFormat="false" customHeight="true" hidden="false" ht="12.6" outlineLevel="0" r="1192">
      <c r="A1192" s="493"/>
      <c r="B1192" s="493"/>
      <c r="C1192" s="493"/>
      <c r="D1192" s="493"/>
      <c r="E1192" s="493"/>
      <c r="F1192" s="493"/>
      <c r="G1192" s="493"/>
      <c r="H1192" s="493"/>
      <c r="I1192" s="493"/>
      <c r="J1192" s="493"/>
      <c r="K1192" s="493"/>
      <c r="L1192" s="493"/>
      <c r="M1192" s="493"/>
      <c r="N1192" s="493"/>
      <c r="O1192" s="493"/>
      <c r="P1192" s="493"/>
      <c r="Q1192" s="493"/>
      <c r="R1192" s="493"/>
      <c r="S1192" s="493"/>
      <c r="T1192" s="493"/>
      <c r="U1192" s="493"/>
      <c r="V1192" s="493"/>
      <c r="W1192" s="493"/>
      <c r="X1192" s="493"/>
      <c r="Y1192" s="493"/>
      <c r="Z1192" s="493"/>
      <c r="AA1192" s="493"/>
      <c r="AB1192" s="493"/>
      <c r="AC1192" s="493"/>
      <c r="AD1192" s="493"/>
      <c r="AE1192" s="493"/>
      <c r="AF1192" s="493"/>
      <c r="AG1192" s="493"/>
      <c r="AH1192" s="493"/>
      <c r="AI1192" s="493"/>
      <c r="AJ1192" s="493"/>
      <c r="AK1192" s="493"/>
      <c r="AL1192" s="493"/>
      <c r="AM1192" s="493"/>
      <c r="AN1192" s="493"/>
      <c r="AO1192" s="493"/>
      <c r="AP1192" s="493"/>
      <c r="AQ1192" s="493"/>
      <c r="AR1192" s="493"/>
      <c r="AS1192" s="493"/>
      <c r="AT1192" s="493"/>
      <c r="AU1192" s="493"/>
      <c r="AV1192" s="493"/>
      <c r="AW1192" s="493"/>
      <c r="AX1192" s="493"/>
      <c r="AY1192" s="493"/>
      <c r="AZ1192" s="493"/>
      <c r="BA1192" s="493"/>
      <c r="BB1192" s="493"/>
    </row>
    <row collapsed="false" customFormat="false" customHeight="true" hidden="false" ht="12.6" outlineLevel="0" r="1193">
      <c r="A1193" s="493"/>
      <c r="B1193" s="493"/>
      <c r="C1193" s="493"/>
      <c r="D1193" s="493"/>
      <c r="E1193" s="493"/>
      <c r="F1193" s="493"/>
      <c r="G1193" s="493"/>
      <c r="H1193" s="493"/>
      <c r="I1193" s="493"/>
      <c r="J1193" s="493"/>
      <c r="K1193" s="493"/>
      <c r="L1193" s="493"/>
      <c r="M1193" s="493"/>
      <c r="N1193" s="493"/>
      <c r="O1193" s="493"/>
      <c r="P1193" s="493"/>
      <c r="Q1193" s="493"/>
      <c r="R1193" s="493"/>
      <c r="S1193" s="493"/>
      <c r="T1193" s="493"/>
      <c r="U1193" s="493"/>
      <c r="V1193" s="493"/>
      <c r="W1193" s="493"/>
      <c r="X1193" s="493"/>
      <c r="Y1193" s="493"/>
      <c r="Z1193" s="493"/>
      <c r="AA1193" s="493"/>
      <c r="AB1193" s="493"/>
      <c r="AC1193" s="493"/>
      <c r="AD1193" s="493"/>
      <c r="AE1193" s="493"/>
      <c r="AF1193" s="493"/>
      <c r="AG1193" s="493"/>
      <c r="AH1193" s="493"/>
      <c r="AI1193" s="493"/>
      <c r="AJ1193" s="493"/>
      <c r="AK1193" s="493"/>
      <c r="AL1193" s="493"/>
      <c r="AM1193" s="493"/>
      <c r="AN1193" s="493"/>
      <c r="AO1193" s="493"/>
      <c r="AP1193" s="493"/>
      <c r="AQ1193" s="493"/>
      <c r="AR1193" s="493"/>
      <c r="AS1193" s="493"/>
      <c r="AT1193" s="493"/>
      <c r="AU1193" s="493"/>
      <c r="AV1193" s="493"/>
      <c r="AW1193" s="493"/>
      <c r="AX1193" s="493"/>
      <c r="AY1193" s="493"/>
      <c r="AZ1193" s="493"/>
      <c r="BA1193" s="493"/>
      <c r="BB1193" s="493"/>
    </row>
    <row collapsed="false" customFormat="false" customHeight="true" hidden="false" ht="12.6" outlineLevel="0" r="1194">
      <c r="A1194" s="493"/>
      <c r="B1194" s="493"/>
      <c r="C1194" s="493"/>
      <c r="D1194" s="493"/>
      <c r="E1194" s="493"/>
      <c r="F1194" s="493"/>
      <c r="G1194" s="493"/>
      <c r="H1194" s="493"/>
      <c r="I1194" s="493"/>
      <c r="J1194" s="493"/>
      <c r="K1194" s="493"/>
      <c r="L1194" s="493"/>
      <c r="M1194" s="493"/>
      <c r="N1194" s="493"/>
      <c r="O1194" s="493"/>
      <c r="P1194" s="493"/>
      <c r="Q1194" s="493"/>
      <c r="R1194" s="493"/>
      <c r="S1194" s="493"/>
      <c r="T1194" s="493"/>
      <c r="U1194" s="493"/>
      <c r="V1194" s="493"/>
      <c r="W1194" s="493"/>
      <c r="X1194" s="493"/>
      <c r="Y1194" s="493"/>
      <c r="Z1194" s="493"/>
      <c r="AA1194" s="493"/>
      <c r="AB1194" s="493"/>
      <c r="AC1194" s="493"/>
      <c r="AD1194" s="493"/>
      <c r="AE1194" s="493"/>
      <c r="AF1194" s="493"/>
      <c r="AG1194" s="493"/>
      <c r="AH1194" s="493"/>
      <c r="AI1194" s="493"/>
      <c r="AJ1194" s="493"/>
      <c r="AK1194" s="493"/>
      <c r="AL1194" s="493"/>
      <c r="AM1194" s="493"/>
      <c r="AN1194" s="493"/>
      <c r="AO1194" s="493"/>
      <c r="AP1194" s="493"/>
      <c r="AQ1194" s="493"/>
      <c r="AR1194" s="493"/>
      <c r="AS1194" s="493"/>
      <c r="AT1194" s="493"/>
      <c r="AU1194" s="493"/>
      <c r="AV1194" s="493"/>
      <c r="AW1194" s="493"/>
      <c r="AX1194" s="493"/>
      <c r="AY1194" s="493"/>
      <c r="AZ1194" s="493"/>
      <c r="BA1194" s="493"/>
      <c r="BB1194" s="493"/>
    </row>
    <row collapsed="false" customFormat="false" customHeight="true" hidden="false" ht="12.6" outlineLevel="0" r="1195">
      <c r="A1195" s="645" t="s">
        <v>1009</v>
      </c>
      <c r="B1195" s="646"/>
      <c r="C1195" s="646"/>
      <c r="D1195" s="646"/>
      <c r="E1195" s="646"/>
      <c r="F1195" s="646"/>
      <c r="G1195" s="646"/>
      <c r="H1195" s="646"/>
      <c r="I1195" s="646"/>
      <c r="J1195" s="646"/>
      <c r="K1195" s="646"/>
      <c r="L1195" s="646"/>
      <c r="M1195" s="646"/>
      <c r="N1195" s="646"/>
      <c r="O1195" s="646"/>
      <c r="P1195" s="646"/>
      <c r="Q1195" s="646"/>
      <c r="R1195" s="646"/>
      <c r="S1195" s="646"/>
      <c r="T1195" s="646"/>
      <c r="U1195" s="646"/>
      <c r="V1195" s="646"/>
      <c r="W1195" s="646"/>
      <c r="X1195" s="646"/>
      <c r="Y1195" s="646"/>
      <c r="Z1195" s="646"/>
      <c r="AA1195" s="646"/>
      <c r="AB1195" s="646"/>
      <c r="AC1195" s="646"/>
      <c r="AD1195" s="646"/>
      <c r="AE1195" s="646"/>
      <c r="AF1195" s="646"/>
      <c r="AG1195" s="646"/>
      <c r="AH1195" s="646"/>
      <c r="AI1195" s="646"/>
      <c r="AJ1195" s="646"/>
      <c r="AK1195" s="646"/>
      <c r="AL1195" s="646"/>
      <c r="AM1195" s="646"/>
      <c r="AN1195" s="646"/>
      <c r="AO1195" s="646"/>
      <c r="AP1195" s="646"/>
      <c r="AQ1195" s="646"/>
      <c r="AR1195" s="646"/>
      <c r="AS1195" s="646"/>
      <c r="AT1195" s="646"/>
      <c r="AU1195" s="646"/>
      <c r="AV1195" s="646"/>
      <c r="AW1195" s="646"/>
      <c r="AX1195" s="646"/>
      <c r="AY1195" s="646"/>
      <c r="AZ1195" s="646"/>
      <c r="BA1195" s="646"/>
      <c r="BB1195" s="646"/>
    </row>
    <row collapsed="false" customFormat="false" customHeight="true" hidden="false" ht="12.6" outlineLevel="0" r="1196">
      <c r="A1196" s="493"/>
      <c r="B1196" s="493"/>
      <c r="C1196" s="493"/>
      <c r="D1196" s="493"/>
      <c r="E1196" s="493"/>
      <c r="F1196" s="493"/>
      <c r="G1196" s="493"/>
      <c r="H1196" s="493"/>
      <c r="I1196" s="493"/>
      <c r="J1196" s="493"/>
      <c r="K1196" s="493"/>
      <c r="L1196" s="493"/>
      <c r="M1196" s="493"/>
      <c r="N1196" s="493"/>
      <c r="O1196" s="493"/>
      <c r="P1196" s="493"/>
      <c r="Q1196" s="493"/>
      <c r="R1196" s="493"/>
      <c r="S1196" s="493"/>
      <c r="T1196" s="493"/>
      <c r="U1196" s="493"/>
      <c r="V1196" s="493"/>
      <c r="W1196" s="493"/>
      <c r="X1196" s="493"/>
      <c r="Y1196" s="493"/>
      <c r="Z1196" s="493"/>
      <c r="AA1196" s="493"/>
      <c r="AB1196" s="493"/>
      <c r="AC1196" s="493"/>
      <c r="AD1196" s="493"/>
      <c r="AE1196" s="493"/>
      <c r="AF1196" s="493"/>
      <c r="AG1196" s="493"/>
      <c r="AH1196" s="493"/>
      <c r="AI1196" s="493"/>
      <c r="AJ1196" s="493"/>
      <c r="AK1196" s="493"/>
      <c r="AL1196" s="493"/>
      <c r="AM1196" s="493"/>
      <c r="AN1196" s="493"/>
      <c r="AO1196" s="493"/>
      <c r="AP1196" s="493"/>
      <c r="AQ1196" s="493"/>
      <c r="AR1196" s="493"/>
      <c r="AS1196" s="493"/>
      <c r="AT1196" s="493"/>
      <c r="AU1196" s="493"/>
      <c r="AV1196" s="493"/>
      <c r="AW1196" s="493"/>
      <c r="AX1196" s="493"/>
      <c r="AY1196" s="493"/>
      <c r="AZ1196" s="493"/>
      <c r="BA1196" s="493"/>
      <c r="BB1196" s="493"/>
    </row>
    <row collapsed="false" customFormat="false" customHeight="true" hidden="false" ht="12.6" outlineLevel="0" r="1197">
      <c r="A1197" s="493"/>
      <c r="B1197" s="493"/>
      <c r="C1197" s="493"/>
      <c r="D1197" s="493"/>
      <c r="E1197" s="493"/>
      <c r="F1197" s="493"/>
      <c r="G1197" s="493"/>
      <c r="H1197" s="493"/>
      <c r="I1197" s="493"/>
      <c r="J1197" s="493"/>
      <c r="K1197" s="493"/>
      <c r="L1197" s="493"/>
      <c r="M1197" s="493"/>
      <c r="N1197" s="493"/>
      <c r="O1197" s="493"/>
      <c r="P1197" s="493"/>
      <c r="Q1197" s="493"/>
      <c r="R1197" s="493"/>
      <c r="S1197" s="493"/>
      <c r="T1197" s="493"/>
      <c r="U1197" s="493"/>
      <c r="V1197" s="493"/>
      <c r="W1197" s="493"/>
      <c r="X1197" s="493"/>
      <c r="Y1197" s="493"/>
      <c r="Z1197" s="493"/>
      <c r="AA1197" s="493"/>
      <c r="AB1197" s="493"/>
      <c r="AC1197" s="493"/>
      <c r="AD1197" s="493"/>
      <c r="AE1197" s="493"/>
      <c r="AF1197" s="493"/>
      <c r="AG1197" s="493"/>
      <c r="AH1197" s="493"/>
      <c r="AI1197" s="493"/>
      <c r="AJ1197" s="493"/>
      <c r="AK1197" s="493"/>
      <c r="AL1197" s="493"/>
      <c r="AM1197" s="493"/>
      <c r="AN1197" s="493"/>
      <c r="AO1197" s="493"/>
      <c r="AP1197" s="493"/>
      <c r="AQ1197" s="493"/>
      <c r="AR1197" s="493"/>
      <c r="AS1197" s="493"/>
      <c r="AT1197" s="493"/>
      <c r="AU1197" s="493"/>
      <c r="AV1197" s="493"/>
      <c r="AW1197" s="493"/>
      <c r="AX1197" s="493"/>
      <c r="AY1197" s="493"/>
      <c r="AZ1197" s="493"/>
      <c r="BA1197" s="493"/>
      <c r="BB1197" s="493"/>
    </row>
    <row collapsed="false" customFormat="false" customHeight="true" hidden="false" ht="12.6" outlineLevel="0" r="1198">
      <c r="A1198" s="493"/>
      <c r="B1198" s="493"/>
      <c r="C1198" s="493"/>
      <c r="D1198" s="493"/>
      <c r="E1198" s="493"/>
      <c r="F1198" s="493"/>
      <c r="G1198" s="493"/>
      <c r="H1198" s="493"/>
      <c r="I1198" s="493"/>
      <c r="J1198" s="493"/>
      <c r="K1198" s="493"/>
      <c r="L1198" s="493"/>
      <c r="M1198" s="493"/>
      <c r="N1198" s="493"/>
      <c r="O1198" s="493"/>
      <c r="P1198" s="493"/>
      <c r="Q1198" s="493"/>
      <c r="R1198" s="493"/>
      <c r="S1198" s="493"/>
      <c r="T1198" s="493"/>
      <c r="U1198" s="493"/>
      <c r="V1198" s="493"/>
      <c r="W1198" s="493"/>
      <c r="X1198" s="493"/>
      <c r="Y1198" s="493"/>
      <c r="Z1198" s="493"/>
      <c r="AA1198" s="493"/>
      <c r="AB1198" s="493"/>
      <c r="AC1198" s="493"/>
      <c r="AD1198" s="493"/>
      <c r="AE1198" s="493"/>
      <c r="AF1198" s="493"/>
      <c r="AG1198" s="493"/>
      <c r="AH1198" s="493"/>
      <c r="AI1198" s="493"/>
      <c r="AJ1198" s="493"/>
      <c r="AK1198" s="493"/>
      <c r="AL1198" s="493"/>
      <c r="AM1198" s="493"/>
      <c r="AN1198" s="493"/>
      <c r="AO1198" s="493"/>
      <c r="AP1198" s="493"/>
      <c r="AQ1198" s="493"/>
      <c r="AR1198" s="493"/>
      <c r="AS1198" s="493"/>
      <c r="AT1198" s="493"/>
      <c r="AU1198" s="493"/>
      <c r="AV1198" s="493"/>
      <c r="AW1198" s="493"/>
      <c r="AX1198" s="493"/>
      <c r="AY1198" s="493"/>
      <c r="AZ1198" s="493"/>
      <c r="BA1198" s="493"/>
      <c r="BB1198" s="493"/>
    </row>
    <row collapsed="false" customFormat="false" customHeight="true" hidden="false" ht="12.6" outlineLevel="0" r="1199">
      <c r="A1199" s="493"/>
      <c r="B1199" s="493"/>
      <c r="C1199" s="493"/>
      <c r="D1199" s="493"/>
      <c r="E1199" s="493"/>
      <c r="F1199" s="493"/>
      <c r="G1199" s="493"/>
      <c r="H1199" s="493"/>
      <c r="I1199" s="493"/>
      <c r="J1199" s="493"/>
      <c r="K1199" s="493"/>
      <c r="L1199" s="493"/>
      <c r="M1199" s="493"/>
      <c r="N1199" s="493"/>
      <c r="O1199" s="493"/>
      <c r="P1199" s="493"/>
      <c r="Q1199" s="493"/>
      <c r="R1199" s="493"/>
      <c r="S1199" s="493"/>
      <c r="T1199" s="493"/>
      <c r="U1199" s="493"/>
      <c r="V1199" s="493"/>
      <c r="W1199" s="493"/>
      <c r="X1199" s="493"/>
      <c r="Y1199" s="493"/>
      <c r="Z1199" s="493"/>
      <c r="AA1199" s="493"/>
      <c r="AB1199" s="493"/>
      <c r="AC1199" s="493"/>
      <c r="AD1199" s="493"/>
      <c r="AE1199" s="493"/>
      <c r="AF1199" s="493"/>
      <c r="AG1199" s="493"/>
      <c r="AH1199" s="493"/>
      <c r="AI1199" s="493"/>
      <c r="AJ1199" s="493"/>
      <c r="AK1199" s="493"/>
      <c r="AL1199" s="493"/>
      <c r="AM1199" s="493"/>
      <c r="AN1199" s="493"/>
      <c r="AO1199" s="493"/>
      <c r="AP1199" s="493"/>
      <c r="AQ1199" s="493"/>
      <c r="AR1199" s="493"/>
      <c r="AS1199" s="493"/>
      <c r="AT1199" s="493"/>
      <c r="AU1199" s="493"/>
      <c r="AV1199" s="493"/>
      <c r="AW1199" s="493"/>
      <c r="AX1199" s="493"/>
      <c r="AY1199" s="493"/>
      <c r="AZ1199" s="493"/>
      <c r="BA1199" s="493"/>
      <c r="BB1199" s="493"/>
    </row>
    <row collapsed="false" customFormat="false" customHeight="true" hidden="false" ht="12.6" outlineLevel="0" r="1200">
      <c r="A1200" s="493"/>
      <c r="B1200" s="493"/>
      <c r="C1200" s="493"/>
      <c r="D1200" s="493"/>
      <c r="E1200" s="493"/>
      <c r="F1200" s="493"/>
      <c r="G1200" s="493"/>
      <c r="H1200" s="493"/>
      <c r="I1200" s="493"/>
      <c r="J1200" s="493"/>
      <c r="K1200" s="493"/>
      <c r="L1200" s="493"/>
      <c r="M1200" s="493"/>
      <c r="N1200" s="493"/>
      <c r="O1200" s="493"/>
      <c r="P1200" s="493"/>
      <c r="Q1200" s="493"/>
      <c r="R1200" s="493"/>
      <c r="S1200" s="493"/>
      <c r="T1200" s="493"/>
      <c r="U1200" s="493"/>
      <c r="V1200" s="493"/>
      <c r="W1200" s="493"/>
      <c r="X1200" s="493"/>
      <c r="Y1200" s="493"/>
      <c r="Z1200" s="493"/>
      <c r="AA1200" s="493"/>
      <c r="AB1200" s="493"/>
      <c r="AC1200" s="493"/>
      <c r="AD1200" s="493"/>
      <c r="AE1200" s="493"/>
      <c r="AF1200" s="493"/>
      <c r="AG1200" s="493"/>
      <c r="AH1200" s="493"/>
      <c r="AI1200" s="493"/>
      <c r="AJ1200" s="493"/>
      <c r="AK1200" s="493"/>
      <c r="AL1200" s="493"/>
      <c r="AM1200" s="493"/>
      <c r="AN1200" s="493"/>
      <c r="AO1200" s="493"/>
      <c r="AP1200" s="493"/>
      <c r="AQ1200" s="493"/>
      <c r="AR1200" s="493"/>
      <c r="AS1200" s="493"/>
      <c r="AT1200" s="493"/>
      <c r="AU1200" s="493"/>
      <c r="AV1200" s="493"/>
      <c r="AW1200" s="493"/>
      <c r="AX1200" s="493"/>
      <c r="AY1200" s="493"/>
      <c r="AZ1200" s="493"/>
      <c r="BA1200" s="493"/>
      <c r="BB1200" s="493"/>
    </row>
    <row collapsed="false" customFormat="false" customHeight="true" hidden="false" ht="12.6" outlineLevel="0" r="1201">
      <c r="A1201" s="493"/>
      <c r="B1201" s="493"/>
      <c r="C1201" s="493"/>
      <c r="D1201" s="493"/>
      <c r="E1201" s="493"/>
      <c r="F1201" s="493"/>
      <c r="G1201" s="493"/>
      <c r="H1201" s="493"/>
      <c r="I1201" s="493"/>
      <c r="J1201" s="493"/>
      <c r="K1201" s="493"/>
      <c r="L1201" s="493"/>
      <c r="M1201" s="493"/>
      <c r="N1201" s="493"/>
      <c r="O1201" s="493"/>
      <c r="P1201" s="493"/>
      <c r="Q1201" s="493"/>
      <c r="R1201" s="493"/>
      <c r="S1201" s="493"/>
      <c r="T1201" s="493"/>
      <c r="U1201" s="493"/>
      <c r="V1201" s="493"/>
      <c r="W1201" s="493"/>
      <c r="X1201" s="493"/>
      <c r="Y1201" s="493"/>
      <c r="Z1201" s="493"/>
      <c r="AA1201" s="493"/>
      <c r="AB1201" s="493"/>
      <c r="AC1201" s="493"/>
      <c r="AD1201" s="493"/>
      <c r="AE1201" s="493"/>
      <c r="AF1201" s="493"/>
      <c r="AG1201" s="493"/>
      <c r="AH1201" s="493"/>
      <c r="AI1201" s="493"/>
      <c r="AJ1201" s="493"/>
      <c r="AK1201" s="493"/>
      <c r="AL1201" s="493"/>
      <c r="AM1201" s="493"/>
      <c r="AN1201" s="493"/>
      <c r="AO1201" s="493"/>
      <c r="AP1201" s="493"/>
      <c r="AQ1201" s="493"/>
      <c r="AR1201" s="493"/>
      <c r="AS1201" s="493"/>
      <c r="AT1201" s="493"/>
      <c r="AU1201" s="493"/>
      <c r="AV1201" s="493"/>
      <c r="AW1201" s="493"/>
      <c r="AX1201" s="493"/>
      <c r="AY1201" s="493"/>
      <c r="AZ1201" s="493"/>
      <c r="BA1201" s="493"/>
      <c r="BB1201" s="493"/>
    </row>
    <row collapsed="false" customFormat="false" customHeight="true" hidden="false" ht="12.6" outlineLevel="0" r="1202">
      <c r="A1202" s="493"/>
      <c r="B1202" s="493"/>
      <c r="C1202" s="493"/>
      <c r="D1202" s="493"/>
      <c r="E1202" s="493"/>
      <c r="F1202" s="493"/>
      <c r="G1202" s="493"/>
      <c r="H1202" s="493"/>
      <c r="I1202" s="493"/>
      <c r="J1202" s="493"/>
      <c r="K1202" s="493"/>
      <c r="L1202" s="493"/>
      <c r="M1202" s="493"/>
      <c r="N1202" s="493"/>
      <c r="O1202" s="493"/>
      <c r="P1202" s="493"/>
      <c r="Q1202" s="493"/>
      <c r="R1202" s="493"/>
      <c r="S1202" s="493"/>
      <c r="T1202" s="493"/>
      <c r="U1202" s="493"/>
      <c r="V1202" s="493"/>
      <c r="W1202" s="493"/>
      <c r="X1202" s="493"/>
      <c r="Y1202" s="493"/>
      <c r="Z1202" s="493"/>
      <c r="AA1202" s="493"/>
      <c r="AB1202" s="493"/>
      <c r="AC1202" s="493"/>
      <c r="AD1202" s="493"/>
      <c r="AE1202" s="493"/>
      <c r="AF1202" s="493"/>
      <c r="AG1202" s="493"/>
      <c r="AH1202" s="493"/>
      <c r="AI1202" s="493"/>
      <c r="AJ1202" s="493"/>
      <c r="AK1202" s="493"/>
      <c r="AL1202" s="493"/>
      <c r="AM1202" s="493"/>
      <c r="AN1202" s="493"/>
      <c r="AO1202" s="493"/>
      <c r="AP1202" s="493"/>
      <c r="AQ1202" s="493"/>
      <c r="AR1202" s="493"/>
      <c r="AS1202" s="493"/>
      <c r="AT1202" s="493"/>
      <c r="AU1202" s="493"/>
      <c r="AV1202" s="493"/>
      <c r="AW1202" s="493"/>
      <c r="AX1202" s="493"/>
      <c r="AY1202" s="493"/>
      <c r="AZ1202" s="493"/>
      <c r="BA1202" s="493"/>
      <c r="BB1202" s="493"/>
    </row>
    <row collapsed="false" customFormat="false" customHeight="true" hidden="false" ht="12.6" outlineLevel="0" r="1203">
      <c r="A1203" s="493"/>
      <c r="B1203" s="493"/>
      <c r="C1203" s="493"/>
      <c r="D1203" s="493"/>
      <c r="E1203" s="493"/>
      <c r="F1203" s="493"/>
      <c r="G1203" s="493"/>
      <c r="H1203" s="493"/>
      <c r="I1203" s="493"/>
      <c r="J1203" s="493"/>
      <c r="K1203" s="493"/>
      <c r="L1203" s="493"/>
      <c r="M1203" s="493"/>
      <c r="N1203" s="493"/>
      <c r="O1203" s="493"/>
      <c r="P1203" s="493"/>
      <c r="Q1203" s="493"/>
      <c r="R1203" s="493"/>
      <c r="S1203" s="493"/>
      <c r="T1203" s="493"/>
      <c r="U1203" s="493"/>
      <c r="V1203" s="493"/>
      <c r="W1203" s="493"/>
      <c r="X1203" s="493"/>
      <c r="Y1203" s="493"/>
      <c r="Z1203" s="493"/>
      <c r="AA1203" s="493"/>
      <c r="AB1203" s="493"/>
      <c r="AC1203" s="493"/>
      <c r="AD1203" s="493"/>
      <c r="AE1203" s="493"/>
      <c r="AF1203" s="493"/>
      <c r="AG1203" s="493"/>
      <c r="AH1203" s="493"/>
      <c r="AI1203" s="493"/>
      <c r="AJ1203" s="493"/>
      <c r="AK1203" s="493"/>
      <c r="AL1203" s="493"/>
      <c r="AM1203" s="493"/>
      <c r="AN1203" s="493"/>
      <c r="AO1203" s="493"/>
      <c r="AP1203" s="493"/>
      <c r="AQ1203" s="493"/>
      <c r="AR1203" s="493"/>
      <c r="AS1203" s="493"/>
      <c r="AT1203" s="493"/>
      <c r="AU1203" s="493"/>
      <c r="AV1203" s="493"/>
      <c r="AW1203" s="493"/>
      <c r="AX1203" s="493"/>
      <c r="AY1203" s="493"/>
      <c r="AZ1203" s="493"/>
      <c r="BA1203" s="493"/>
      <c r="BB1203" s="493"/>
    </row>
    <row collapsed="false" customFormat="false" customHeight="true" hidden="false" ht="12.6" outlineLevel="0" r="1204">
      <c r="A1204" s="493"/>
      <c r="B1204" s="493"/>
      <c r="C1204" s="493"/>
      <c r="D1204" s="493"/>
      <c r="E1204" s="493"/>
      <c r="F1204" s="493"/>
      <c r="G1204" s="493"/>
      <c r="H1204" s="493"/>
      <c r="I1204" s="493"/>
      <c r="J1204" s="493"/>
      <c r="K1204" s="493"/>
      <c r="L1204" s="493"/>
      <c r="M1204" s="493"/>
      <c r="N1204" s="493"/>
      <c r="O1204" s="493"/>
      <c r="P1204" s="493"/>
      <c r="Q1204" s="493"/>
      <c r="R1204" s="493"/>
      <c r="S1204" s="493"/>
      <c r="T1204" s="493"/>
      <c r="U1204" s="493"/>
      <c r="V1204" s="493"/>
      <c r="W1204" s="493"/>
      <c r="X1204" s="493"/>
      <c r="Y1204" s="493"/>
      <c r="Z1204" s="493"/>
      <c r="AA1204" s="493"/>
      <c r="AB1204" s="493"/>
      <c r="AC1204" s="493"/>
      <c r="AD1204" s="493"/>
      <c r="AE1204" s="493"/>
      <c r="AF1204" s="493"/>
      <c r="AG1204" s="493"/>
      <c r="AH1204" s="493"/>
      <c r="AI1204" s="493"/>
      <c r="AJ1204" s="493"/>
      <c r="AK1204" s="493"/>
      <c r="AL1204" s="493"/>
      <c r="AM1204" s="493"/>
      <c r="AN1204" s="493"/>
      <c r="AO1204" s="493"/>
      <c r="AP1204" s="493"/>
      <c r="AQ1204" s="493"/>
      <c r="AR1204" s="493"/>
      <c r="AS1204" s="493"/>
      <c r="AT1204" s="493"/>
      <c r="AU1204" s="493"/>
      <c r="AV1204" s="493"/>
      <c r="AW1204" s="493"/>
      <c r="AX1204" s="493"/>
      <c r="AY1204" s="493"/>
      <c r="AZ1204" s="493"/>
      <c r="BA1204" s="493"/>
      <c r="BB1204" s="493"/>
    </row>
    <row collapsed="false" customFormat="false" customHeight="true" hidden="false" ht="12.6" outlineLevel="0" r="1205">
      <c r="A1205" s="493"/>
      <c r="B1205" s="493"/>
      <c r="C1205" s="493"/>
      <c r="D1205" s="493"/>
      <c r="E1205" s="493"/>
      <c r="F1205" s="493"/>
      <c r="G1205" s="493"/>
      <c r="H1205" s="493"/>
      <c r="I1205" s="493"/>
      <c r="J1205" s="493"/>
      <c r="K1205" s="493"/>
      <c r="L1205" s="493"/>
      <c r="M1205" s="493"/>
      <c r="N1205" s="493"/>
      <c r="O1205" s="493"/>
      <c r="P1205" s="493"/>
      <c r="Q1205" s="493"/>
      <c r="R1205" s="493"/>
      <c r="S1205" s="493"/>
      <c r="T1205" s="493"/>
      <c r="U1205" s="493"/>
      <c r="V1205" s="493"/>
      <c r="W1205" s="493"/>
      <c r="X1205" s="493"/>
      <c r="Y1205" s="493"/>
      <c r="Z1205" s="493"/>
      <c r="AA1205" s="493"/>
      <c r="AB1205" s="493"/>
      <c r="AC1205" s="493"/>
      <c r="AD1205" s="493"/>
      <c r="AE1205" s="493"/>
      <c r="AF1205" s="493"/>
      <c r="AG1205" s="493"/>
      <c r="AH1205" s="493"/>
      <c r="AI1205" s="493"/>
      <c r="AJ1205" s="493"/>
      <c r="AK1205" s="493"/>
      <c r="AL1205" s="493"/>
      <c r="AM1205" s="493"/>
      <c r="AN1205" s="493"/>
      <c r="AO1205" s="493"/>
      <c r="AP1205" s="493"/>
      <c r="AQ1205" s="493"/>
      <c r="AR1205" s="493"/>
      <c r="AS1205" s="493"/>
      <c r="AT1205" s="493"/>
      <c r="AU1205" s="493"/>
      <c r="AV1205" s="493"/>
      <c r="AW1205" s="493"/>
      <c r="AX1205" s="493"/>
      <c r="AY1205" s="493"/>
      <c r="AZ1205" s="493"/>
      <c r="BA1205" s="493"/>
      <c r="BB1205" s="493"/>
    </row>
    <row collapsed="false" customFormat="false" customHeight="true" hidden="false" ht="12.6" outlineLevel="0" r="1206">
      <c r="A1206" s="493"/>
      <c r="B1206" s="493"/>
      <c r="C1206" s="493"/>
      <c r="D1206" s="493"/>
      <c r="E1206" s="493"/>
      <c r="F1206" s="493"/>
      <c r="G1206" s="493"/>
      <c r="H1206" s="493"/>
      <c r="I1206" s="493"/>
      <c r="J1206" s="493"/>
      <c r="K1206" s="493"/>
      <c r="L1206" s="493"/>
      <c r="M1206" s="493"/>
      <c r="N1206" s="493"/>
      <c r="O1206" s="493"/>
      <c r="P1206" s="493"/>
      <c r="Q1206" s="493"/>
      <c r="R1206" s="493"/>
      <c r="S1206" s="493"/>
      <c r="T1206" s="493"/>
      <c r="U1206" s="493"/>
      <c r="V1206" s="493"/>
      <c r="W1206" s="493"/>
      <c r="X1206" s="493"/>
      <c r="Y1206" s="493"/>
      <c r="Z1206" s="493"/>
      <c r="AA1206" s="493"/>
      <c r="AB1206" s="493"/>
      <c r="AC1206" s="493"/>
      <c r="AD1206" s="493"/>
      <c r="AE1206" s="493"/>
      <c r="AF1206" s="493"/>
      <c r="AG1206" s="493"/>
      <c r="AH1206" s="493"/>
      <c r="AI1206" s="493"/>
      <c r="AJ1206" s="493"/>
      <c r="AK1206" s="493"/>
      <c r="AL1206" s="493"/>
      <c r="AM1206" s="493"/>
      <c r="AN1206" s="493"/>
      <c r="AO1206" s="493"/>
      <c r="AP1206" s="493"/>
      <c r="AQ1206" s="493"/>
      <c r="AR1206" s="493"/>
      <c r="AS1206" s="493"/>
      <c r="AT1206" s="493"/>
      <c r="AU1206" s="493"/>
      <c r="AV1206" s="493"/>
      <c r="AW1206" s="493"/>
      <c r="AX1206" s="493"/>
      <c r="AY1206" s="493"/>
      <c r="AZ1206" s="493"/>
      <c r="BA1206" s="493"/>
      <c r="BB1206" s="493"/>
    </row>
    <row collapsed="false" customFormat="false" customHeight="true" hidden="false" ht="12.6" outlineLevel="0" r="1207">
      <c r="A1207" s="493"/>
      <c r="B1207" s="493"/>
      <c r="C1207" s="493"/>
      <c r="D1207" s="493"/>
      <c r="E1207" s="493"/>
      <c r="F1207" s="493"/>
      <c r="G1207" s="493"/>
      <c r="H1207" s="493"/>
      <c r="I1207" s="493"/>
      <c r="J1207" s="493"/>
      <c r="K1207" s="493"/>
      <c r="L1207" s="493"/>
      <c r="M1207" s="493"/>
      <c r="N1207" s="493"/>
      <c r="O1207" s="493"/>
      <c r="P1207" s="493"/>
      <c r="Q1207" s="493"/>
      <c r="R1207" s="493"/>
      <c r="S1207" s="493"/>
      <c r="T1207" s="493"/>
      <c r="U1207" s="493"/>
      <c r="V1207" s="493"/>
      <c r="W1207" s="493"/>
      <c r="X1207" s="493"/>
      <c r="Y1207" s="493"/>
      <c r="Z1207" s="493"/>
      <c r="AA1207" s="493"/>
      <c r="AB1207" s="493"/>
      <c r="AC1207" s="493"/>
      <c r="AD1207" s="493"/>
      <c r="AE1207" s="493"/>
      <c r="AF1207" s="493"/>
      <c r="AG1207" s="493"/>
      <c r="AH1207" s="493"/>
      <c r="AI1207" s="493"/>
      <c r="AJ1207" s="493"/>
      <c r="AK1207" s="493"/>
      <c r="AL1207" s="493"/>
      <c r="AM1207" s="493"/>
      <c r="AN1207" s="493"/>
      <c r="AO1207" s="493"/>
      <c r="AP1207" s="493"/>
      <c r="AQ1207" s="493"/>
      <c r="AR1207" s="493"/>
      <c r="AS1207" s="493"/>
      <c r="AT1207" s="493"/>
      <c r="AU1207" s="493"/>
      <c r="AV1207" s="493"/>
      <c r="AW1207" s="493"/>
      <c r="AX1207" s="493"/>
      <c r="AY1207" s="493"/>
      <c r="AZ1207" s="493"/>
      <c r="BA1207" s="493"/>
      <c r="BB1207" s="493"/>
    </row>
    <row collapsed="false" customFormat="false" customHeight="true" hidden="false" ht="12.6" outlineLevel="0" r="1208">
      <c r="A1208" s="493"/>
      <c r="B1208" s="493"/>
      <c r="C1208" s="493"/>
      <c r="D1208" s="493"/>
      <c r="E1208" s="493"/>
      <c r="F1208" s="493"/>
      <c r="G1208" s="493"/>
      <c r="H1208" s="493"/>
      <c r="I1208" s="493"/>
      <c r="J1208" s="493"/>
      <c r="K1208" s="493"/>
      <c r="L1208" s="493"/>
      <c r="M1208" s="493"/>
      <c r="N1208" s="493"/>
      <c r="O1208" s="493"/>
      <c r="P1208" s="493"/>
      <c r="Q1208" s="493"/>
      <c r="R1208" s="493"/>
      <c r="S1208" s="493"/>
      <c r="T1208" s="493"/>
      <c r="U1208" s="493"/>
      <c r="V1208" s="493"/>
      <c r="W1208" s="493"/>
      <c r="X1208" s="493"/>
      <c r="Y1208" s="493"/>
      <c r="Z1208" s="493"/>
      <c r="AA1208" s="493"/>
      <c r="AB1208" s="493"/>
      <c r="AC1208" s="493"/>
      <c r="AD1208" s="493"/>
      <c r="AE1208" s="493"/>
      <c r="AF1208" s="493"/>
      <c r="AG1208" s="493"/>
      <c r="AH1208" s="493"/>
      <c r="AI1208" s="493"/>
      <c r="AJ1208" s="493"/>
      <c r="AK1208" s="493"/>
      <c r="AL1208" s="493"/>
      <c r="AM1208" s="493"/>
      <c r="AN1208" s="493"/>
      <c r="AO1208" s="493"/>
      <c r="AP1208" s="493"/>
      <c r="AQ1208" s="493"/>
      <c r="AR1208" s="493"/>
      <c r="AS1208" s="493"/>
      <c r="AT1208" s="493"/>
      <c r="AU1208" s="493"/>
      <c r="AV1208" s="493"/>
      <c r="AW1208" s="493"/>
      <c r="AX1208" s="493"/>
      <c r="AY1208" s="493"/>
      <c r="AZ1208" s="493"/>
      <c r="BA1208" s="493"/>
      <c r="BB1208" s="493"/>
    </row>
    <row collapsed="false" customFormat="false" customHeight="true" hidden="false" ht="12.6" outlineLevel="0" r="1209">
      <c r="A1209" s="493"/>
      <c r="B1209" s="493"/>
      <c r="C1209" s="493"/>
      <c r="D1209" s="493"/>
      <c r="E1209" s="493"/>
      <c r="F1209" s="493"/>
      <c r="G1209" s="493"/>
      <c r="H1209" s="493"/>
      <c r="I1209" s="493"/>
      <c r="J1209" s="493"/>
      <c r="K1209" s="493"/>
      <c r="L1209" s="493"/>
      <c r="M1209" s="493"/>
      <c r="N1209" s="493"/>
      <c r="O1209" s="493"/>
      <c r="P1209" s="493"/>
      <c r="Q1209" s="493"/>
      <c r="R1209" s="493"/>
      <c r="S1209" s="493"/>
      <c r="T1209" s="493"/>
      <c r="U1209" s="493"/>
      <c r="V1209" s="493"/>
      <c r="W1209" s="493"/>
      <c r="X1209" s="493"/>
      <c r="Y1209" s="493"/>
      <c r="Z1209" s="493"/>
      <c r="AA1209" s="493"/>
      <c r="AB1209" s="493"/>
      <c r="AC1209" s="493"/>
      <c r="AD1209" s="493"/>
      <c r="AE1209" s="493"/>
      <c r="AF1209" s="493"/>
      <c r="AG1209" s="493"/>
      <c r="AH1209" s="493"/>
      <c r="AI1209" s="493"/>
      <c r="AJ1209" s="493"/>
      <c r="AK1209" s="493"/>
      <c r="AL1209" s="493"/>
      <c r="AM1209" s="493"/>
      <c r="AN1209" s="493"/>
      <c r="AO1209" s="493"/>
      <c r="AP1209" s="493"/>
      <c r="AQ1209" s="493"/>
      <c r="AR1209" s="493"/>
      <c r="AS1209" s="493"/>
      <c r="AT1209" s="493"/>
      <c r="AU1209" s="493"/>
      <c r="AV1209" s="493"/>
      <c r="AW1209" s="493"/>
      <c r="AX1209" s="493"/>
      <c r="AY1209" s="493"/>
      <c r="AZ1209" s="493"/>
      <c r="BA1209" s="493"/>
      <c r="BB1209" s="493"/>
    </row>
    <row collapsed="false" customFormat="false" customHeight="true" hidden="false" ht="12.6" outlineLevel="0" r="1210">
      <c r="A1210" s="408" t="s">
        <v>50</v>
      </c>
    </row>
    <row collapsed="false" customFormat="false" customHeight="true" hidden="false" ht="12.6" outlineLevel="0" r="1211">
      <c r="A1211" s="408" t="s">
        <v>420</v>
      </c>
      <c r="B1211" s="409"/>
      <c r="C1211" s="410" t="str">
        <f aca="false">$C$2</f>
        <v>Agro-eko Lovinobaňa, s.r.o.</v>
      </c>
      <c r="D1211" s="410"/>
      <c r="E1211" s="410"/>
      <c r="F1211" s="410"/>
      <c r="G1211" s="410"/>
      <c r="H1211" s="410"/>
      <c r="I1211" s="410"/>
      <c r="J1211" s="410"/>
      <c r="K1211" s="410"/>
      <c r="L1211" s="410"/>
      <c r="M1211" s="410"/>
      <c r="N1211" s="410"/>
      <c r="O1211" s="410"/>
      <c r="P1211" s="410"/>
      <c r="Q1211" s="410"/>
      <c r="R1211" s="410"/>
      <c r="S1211" s="410"/>
      <c r="T1211" s="410"/>
      <c r="U1211" s="410"/>
      <c r="V1211" s="410"/>
      <c r="W1211" s="410"/>
      <c r="X1211" s="410"/>
      <c r="Y1211" s="410"/>
      <c r="Z1211" s="410"/>
      <c r="AB1211" s="89" t="s">
        <v>28</v>
      </c>
      <c r="AD1211" s="411" t="n">
        <f aca="false">$AD$2</f>
        <v>43979971</v>
      </c>
      <c r="AE1211" s="411"/>
      <c r="AF1211" s="411"/>
      <c r="AG1211" s="411"/>
      <c r="AH1211" s="411"/>
      <c r="AI1211" s="411"/>
      <c r="AJ1211" s="411"/>
      <c r="AK1211" s="411"/>
      <c r="AL1211" s="89" t="s">
        <v>29</v>
      </c>
      <c r="AN1211" s="412" t="str">
        <f aca="false">$AN$1099</f>
        <v>2022534844</v>
      </c>
      <c r="AO1211" s="412"/>
      <c r="AP1211" s="412"/>
      <c r="AQ1211" s="412"/>
      <c r="AR1211" s="412"/>
      <c r="AS1211" s="412"/>
      <c r="AT1211" s="412"/>
      <c r="AU1211" s="412"/>
      <c r="AV1211" s="412"/>
      <c r="AW1211" s="412"/>
      <c r="AX1211" s="412"/>
      <c r="AY1211" s="412"/>
      <c r="AZ1211" s="412"/>
      <c r="BA1211" s="412"/>
      <c r="BB1211" s="412"/>
    </row>
    <row collapsed="false" customFormat="false" customHeight="true" hidden="false" ht="12.6" outlineLevel="0" r="1212">
      <c r="AR1212" s="646"/>
      <c r="AS1212" s="646"/>
      <c r="AT1212" s="646"/>
      <c r="AU1212" s="646"/>
      <c r="AV1212" s="646"/>
      <c r="AW1212" s="646"/>
      <c r="AX1212" s="646"/>
      <c r="AY1212" s="646"/>
      <c r="AZ1212" s="646"/>
      <c r="BA1212" s="646"/>
      <c r="BB1212" s="646"/>
    </row>
    <row collapsed="false" customFormat="false" customHeight="true" hidden="false" ht="12.6" outlineLevel="0" r="1213">
      <c r="A1213" s="645" t="s">
        <v>1010</v>
      </c>
      <c r="B1213" s="646"/>
      <c r="C1213" s="646"/>
      <c r="D1213" s="646"/>
      <c r="E1213" s="646"/>
      <c r="F1213" s="646"/>
      <c r="G1213" s="646"/>
      <c r="H1213" s="646"/>
      <c r="I1213" s="646"/>
      <c r="J1213" s="646"/>
      <c r="K1213" s="646"/>
      <c r="L1213" s="646"/>
      <c r="M1213" s="646"/>
      <c r="N1213" s="646"/>
      <c r="O1213" s="646"/>
      <c r="P1213" s="646"/>
      <c r="Q1213" s="646"/>
      <c r="R1213" s="646"/>
      <c r="S1213" s="646"/>
      <c r="T1213" s="646"/>
      <c r="U1213" s="646"/>
      <c r="V1213" s="646"/>
      <c r="W1213" s="646"/>
      <c r="X1213" s="646"/>
      <c r="Y1213" s="646"/>
      <c r="Z1213" s="646"/>
      <c r="AA1213" s="646"/>
      <c r="AB1213" s="646"/>
      <c r="AC1213" s="646"/>
      <c r="AD1213" s="646"/>
      <c r="AE1213" s="646"/>
      <c r="AF1213" s="646"/>
      <c r="AG1213" s="646"/>
      <c r="AH1213" s="646"/>
      <c r="AI1213" s="646"/>
      <c r="AJ1213" s="646"/>
      <c r="AK1213" s="646"/>
      <c r="AL1213" s="646"/>
      <c r="AM1213" s="646"/>
      <c r="AN1213" s="646"/>
      <c r="AO1213" s="646"/>
      <c r="AP1213" s="646"/>
      <c r="AQ1213" s="646"/>
      <c r="AR1213" s="646"/>
      <c r="AS1213" s="646"/>
      <c r="AT1213" s="646"/>
      <c r="AU1213" s="646"/>
      <c r="AV1213" s="646"/>
      <c r="AW1213" s="646"/>
      <c r="AX1213" s="646"/>
      <c r="AY1213" s="646"/>
      <c r="AZ1213" s="646"/>
      <c r="BA1213" s="646"/>
      <c r="BB1213" s="646"/>
    </row>
    <row collapsed="false" customFormat="false" customHeight="true" hidden="false" ht="12.6" outlineLevel="0" r="1214">
      <c r="A1214" s="493"/>
      <c r="B1214" s="493"/>
      <c r="C1214" s="493"/>
      <c r="D1214" s="493"/>
      <c r="E1214" s="493"/>
      <c r="F1214" s="493"/>
      <c r="G1214" s="493"/>
      <c r="H1214" s="493"/>
      <c r="I1214" s="493"/>
      <c r="J1214" s="493"/>
      <c r="K1214" s="493"/>
      <c r="L1214" s="493"/>
      <c r="M1214" s="493"/>
      <c r="N1214" s="493"/>
      <c r="O1214" s="493"/>
      <c r="P1214" s="493"/>
      <c r="Q1214" s="493"/>
      <c r="R1214" s="493"/>
      <c r="S1214" s="493"/>
      <c r="T1214" s="493"/>
      <c r="U1214" s="493"/>
      <c r="V1214" s="493"/>
      <c r="W1214" s="493"/>
      <c r="X1214" s="493"/>
      <c r="Y1214" s="493"/>
      <c r="Z1214" s="493"/>
      <c r="AA1214" s="493"/>
      <c r="AB1214" s="493"/>
      <c r="AC1214" s="493"/>
      <c r="AD1214" s="493"/>
      <c r="AE1214" s="493"/>
      <c r="AF1214" s="493"/>
      <c r="AG1214" s="493"/>
      <c r="AH1214" s="493"/>
      <c r="AI1214" s="493"/>
      <c r="AJ1214" s="493"/>
      <c r="AK1214" s="493"/>
      <c r="AL1214" s="493"/>
      <c r="AM1214" s="493"/>
      <c r="AN1214" s="493"/>
      <c r="AO1214" s="493"/>
      <c r="AP1214" s="493"/>
      <c r="AQ1214" s="493"/>
      <c r="AR1214" s="493"/>
      <c r="AS1214" s="493"/>
      <c r="AT1214" s="493"/>
      <c r="AU1214" s="493"/>
      <c r="AV1214" s="493"/>
      <c r="AW1214" s="493"/>
      <c r="AX1214" s="493"/>
      <c r="AY1214" s="493"/>
      <c r="AZ1214" s="493"/>
      <c r="BA1214" s="493"/>
      <c r="BB1214" s="493"/>
    </row>
    <row collapsed="false" customFormat="false" customHeight="true" hidden="false" ht="12.6" outlineLevel="0" r="1215">
      <c r="A1215" s="493"/>
      <c r="B1215" s="493"/>
      <c r="C1215" s="493"/>
      <c r="D1215" s="493"/>
      <c r="E1215" s="493"/>
      <c r="F1215" s="493"/>
      <c r="G1215" s="493"/>
      <c r="H1215" s="493"/>
      <c r="I1215" s="493"/>
      <c r="J1215" s="493"/>
      <c r="K1215" s="493"/>
      <c r="L1215" s="493"/>
      <c r="M1215" s="493"/>
      <c r="N1215" s="493"/>
      <c r="O1215" s="493"/>
      <c r="P1215" s="493"/>
      <c r="Q1215" s="493"/>
      <c r="R1215" s="493"/>
      <c r="S1215" s="493"/>
      <c r="T1215" s="493"/>
      <c r="U1215" s="493"/>
      <c r="V1215" s="493"/>
      <c r="W1215" s="493"/>
      <c r="X1215" s="493"/>
      <c r="Y1215" s="493"/>
      <c r="Z1215" s="493"/>
      <c r="AA1215" s="493"/>
      <c r="AB1215" s="493"/>
      <c r="AC1215" s="493"/>
      <c r="AD1215" s="493"/>
      <c r="AE1215" s="493"/>
      <c r="AF1215" s="493"/>
      <c r="AG1215" s="493"/>
      <c r="AH1215" s="493"/>
      <c r="AI1215" s="493"/>
      <c r="AJ1215" s="493"/>
      <c r="AK1215" s="493"/>
      <c r="AL1215" s="493"/>
      <c r="AM1215" s="493"/>
      <c r="AN1215" s="493"/>
      <c r="AO1215" s="493"/>
      <c r="AP1215" s="493"/>
      <c r="AQ1215" s="493"/>
      <c r="AR1215" s="493"/>
      <c r="AS1215" s="493"/>
      <c r="AT1215" s="493"/>
      <c r="AU1215" s="493"/>
      <c r="AV1215" s="493"/>
      <c r="AW1215" s="493"/>
      <c r="AX1215" s="493"/>
      <c r="AY1215" s="493"/>
      <c r="AZ1215" s="493"/>
      <c r="BA1215" s="493"/>
      <c r="BB1215" s="493"/>
    </row>
    <row collapsed="false" customFormat="false" customHeight="true" hidden="false" ht="12.6" outlineLevel="0" r="1216">
      <c r="A1216" s="493"/>
      <c r="B1216" s="493"/>
      <c r="C1216" s="493"/>
      <c r="D1216" s="493"/>
      <c r="E1216" s="493"/>
      <c r="F1216" s="493"/>
      <c r="G1216" s="493"/>
      <c r="H1216" s="493"/>
      <c r="I1216" s="493"/>
      <c r="J1216" s="493"/>
      <c r="K1216" s="493"/>
      <c r="L1216" s="493"/>
      <c r="M1216" s="493"/>
      <c r="N1216" s="493"/>
      <c r="O1216" s="493"/>
      <c r="P1216" s="493"/>
      <c r="Q1216" s="493"/>
      <c r="R1216" s="493"/>
      <c r="S1216" s="493"/>
      <c r="T1216" s="493"/>
      <c r="U1216" s="493"/>
      <c r="V1216" s="493"/>
      <c r="W1216" s="493"/>
      <c r="X1216" s="493"/>
      <c r="Y1216" s="493"/>
      <c r="Z1216" s="493"/>
      <c r="AA1216" s="493"/>
      <c r="AB1216" s="493"/>
      <c r="AC1216" s="493"/>
      <c r="AD1216" s="493"/>
      <c r="AE1216" s="493"/>
      <c r="AF1216" s="493"/>
      <c r="AG1216" s="493"/>
      <c r="AH1216" s="493"/>
      <c r="AI1216" s="493"/>
      <c r="AJ1216" s="493"/>
      <c r="AK1216" s="493"/>
      <c r="AL1216" s="493"/>
      <c r="AM1216" s="493"/>
      <c r="AN1216" s="493"/>
      <c r="AO1216" s="493"/>
      <c r="AP1216" s="493"/>
      <c r="AQ1216" s="493"/>
      <c r="AR1216" s="493"/>
      <c r="AS1216" s="493"/>
      <c r="AT1216" s="493"/>
      <c r="AU1216" s="493"/>
      <c r="AV1216" s="493"/>
      <c r="AW1216" s="493"/>
      <c r="AX1216" s="493"/>
      <c r="AY1216" s="493"/>
      <c r="AZ1216" s="493"/>
      <c r="BA1216" s="493"/>
      <c r="BB1216" s="493"/>
    </row>
    <row collapsed="false" customFormat="false" customHeight="true" hidden="false" ht="12.6" outlineLevel="0" r="1217">
      <c r="A1217" s="493"/>
      <c r="B1217" s="493"/>
      <c r="C1217" s="493"/>
      <c r="D1217" s="493"/>
      <c r="E1217" s="493"/>
      <c r="F1217" s="493"/>
      <c r="G1217" s="493"/>
      <c r="H1217" s="493"/>
      <c r="I1217" s="493"/>
      <c r="J1217" s="493"/>
      <c r="K1217" s="493"/>
      <c r="L1217" s="493"/>
      <c r="M1217" s="493"/>
      <c r="N1217" s="493"/>
      <c r="O1217" s="493"/>
      <c r="P1217" s="493"/>
      <c r="Q1217" s="493"/>
      <c r="R1217" s="493"/>
      <c r="S1217" s="493"/>
      <c r="T1217" s="493"/>
      <c r="U1217" s="493"/>
      <c r="V1217" s="493"/>
      <c r="W1217" s="493"/>
      <c r="X1217" s="493"/>
      <c r="Y1217" s="493"/>
      <c r="Z1217" s="493"/>
      <c r="AA1217" s="493"/>
      <c r="AB1217" s="493"/>
      <c r="AC1217" s="493"/>
      <c r="AD1217" s="493"/>
      <c r="AE1217" s="493"/>
      <c r="AF1217" s="493"/>
      <c r="AG1217" s="493"/>
      <c r="AH1217" s="493"/>
      <c r="AI1217" s="493"/>
      <c r="AJ1217" s="493"/>
      <c r="AK1217" s="493"/>
      <c r="AL1217" s="493"/>
      <c r="AM1217" s="493"/>
      <c r="AN1217" s="493"/>
      <c r="AO1217" s="493"/>
      <c r="AP1217" s="493"/>
      <c r="AQ1217" s="493"/>
      <c r="AR1217" s="493"/>
      <c r="AS1217" s="493"/>
      <c r="AT1217" s="493"/>
      <c r="AU1217" s="493"/>
      <c r="AV1217" s="493"/>
      <c r="AW1217" s="493"/>
      <c r="AX1217" s="493"/>
      <c r="AY1217" s="493"/>
      <c r="AZ1217" s="493"/>
      <c r="BA1217" s="493"/>
      <c r="BB1217" s="493"/>
    </row>
    <row collapsed="false" customFormat="false" customHeight="true" hidden="false" ht="12.6" outlineLevel="0" r="1218">
      <c r="A1218" s="493"/>
      <c r="B1218" s="493"/>
      <c r="C1218" s="493"/>
      <c r="D1218" s="493"/>
      <c r="E1218" s="493"/>
      <c r="F1218" s="493"/>
      <c r="G1218" s="493"/>
      <c r="H1218" s="493"/>
      <c r="I1218" s="493"/>
      <c r="J1218" s="493"/>
      <c r="K1218" s="493"/>
      <c r="L1218" s="493"/>
      <c r="M1218" s="493"/>
      <c r="N1218" s="493"/>
      <c r="O1218" s="493"/>
      <c r="P1218" s="493"/>
      <c r="Q1218" s="493"/>
      <c r="R1218" s="493"/>
      <c r="S1218" s="493"/>
      <c r="T1218" s="493"/>
      <c r="U1218" s="493"/>
      <c r="V1218" s="493"/>
      <c r="W1218" s="493"/>
      <c r="X1218" s="493"/>
      <c r="Y1218" s="493"/>
      <c r="Z1218" s="493"/>
      <c r="AA1218" s="493"/>
      <c r="AB1218" s="493"/>
      <c r="AC1218" s="493"/>
      <c r="AD1218" s="493"/>
      <c r="AE1218" s="493"/>
      <c r="AF1218" s="493"/>
      <c r="AG1218" s="493"/>
      <c r="AH1218" s="493"/>
      <c r="AI1218" s="493"/>
      <c r="AJ1218" s="493"/>
      <c r="AK1218" s="493"/>
      <c r="AL1218" s="493"/>
      <c r="AM1218" s="493"/>
      <c r="AN1218" s="493"/>
      <c r="AO1218" s="493"/>
      <c r="AP1218" s="493"/>
      <c r="AQ1218" s="493"/>
      <c r="AR1218" s="493"/>
      <c r="AS1218" s="493"/>
      <c r="AT1218" s="493"/>
      <c r="AU1218" s="493"/>
      <c r="AV1218" s="493"/>
      <c r="AW1218" s="493"/>
      <c r="AX1218" s="493"/>
      <c r="AY1218" s="493"/>
      <c r="AZ1218" s="493"/>
      <c r="BA1218" s="493"/>
      <c r="BB1218" s="493"/>
    </row>
    <row collapsed="false" customFormat="false" customHeight="true" hidden="false" ht="12.6" outlineLevel="0" r="1219">
      <c r="A1219" s="493"/>
      <c r="B1219" s="493"/>
      <c r="C1219" s="493"/>
      <c r="D1219" s="493"/>
      <c r="E1219" s="493"/>
      <c r="F1219" s="493"/>
      <c r="G1219" s="493"/>
      <c r="H1219" s="493"/>
      <c r="I1219" s="493"/>
      <c r="J1219" s="493"/>
      <c r="K1219" s="493"/>
      <c r="L1219" s="493"/>
      <c r="M1219" s="493"/>
      <c r="N1219" s="493"/>
      <c r="O1219" s="493"/>
      <c r="P1219" s="493"/>
      <c r="Q1219" s="493"/>
      <c r="R1219" s="493"/>
      <c r="S1219" s="493"/>
      <c r="T1219" s="493"/>
      <c r="U1219" s="493"/>
      <c r="V1219" s="493"/>
      <c r="W1219" s="493"/>
      <c r="X1219" s="493"/>
      <c r="Y1219" s="493"/>
      <c r="Z1219" s="493"/>
      <c r="AA1219" s="493"/>
      <c r="AB1219" s="493"/>
      <c r="AC1219" s="493"/>
      <c r="AD1219" s="493"/>
      <c r="AE1219" s="493"/>
      <c r="AF1219" s="493"/>
      <c r="AG1219" s="493"/>
      <c r="AH1219" s="493"/>
      <c r="AI1219" s="493"/>
      <c r="AJ1219" s="493"/>
      <c r="AK1219" s="493"/>
      <c r="AL1219" s="493"/>
      <c r="AM1219" s="493"/>
      <c r="AN1219" s="493"/>
      <c r="AO1219" s="493"/>
      <c r="AP1219" s="493"/>
      <c r="AQ1219" s="493"/>
      <c r="AR1219" s="493"/>
      <c r="AS1219" s="493"/>
      <c r="AT1219" s="493"/>
      <c r="AU1219" s="493"/>
      <c r="AV1219" s="493"/>
      <c r="AW1219" s="493"/>
      <c r="AX1219" s="493"/>
      <c r="AY1219" s="493"/>
      <c r="AZ1219" s="493"/>
      <c r="BA1219" s="493"/>
      <c r="BB1219" s="493"/>
    </row>
    <row collapsed="false" customFormat="false" customHeight="true" hidden="false" ht="12.6" outlineLevel="0" r="1220">
      <c r="A1220" s="493"/>
      <c r="B1220" s="493"/>
      <c r="C1220" s="493"/>
      <c r="D1220" s="493"/>
      <c r="E1220" s="493"/>
      <c r="F1220" s="493"/>
      <c r="G1220" s="493"/>
      <c r="H1220" s="493"/>
      <c r="I1220" s="493"/>
      <c r="J1220" s="493"/>
      <c r="K1220" s="493"/>
      <c r="L1220" s="493"/>
      <c r="M1220" s="493"/>
      <c r="N1220" s="493"/>
      <c r="O1220" s="493"/>
      <c r="P1220" s="493"/>
      <c r="Q1220" s="493"/>
      <c r="R1220" s="493"/>
      <c r="S1220" s="493"/>
      <c r="T1220" s="493"/>
      <c r="U1220" s="493"/>
      <c r="V1220" s="493"/>
      <c r="W1220" s="493"/>
      <c r="X1220" s="493"/>
      <c r="Y1220" s="493"/>
      <c r="Z1220" s="493"/>
      <c r="AA1220" s="493"/>
      <c r="AB1220" s="493"/>
      <c r="AC1220" s="493"/>
      <c r="AD1220" s="493"/>
      <c r="AE1220" s="493"/>
      <c r="AF1220" s="493"/>
      <c r="AG1220" s="493"/>
      <c r="AH1220" s="493"/>
      <c r="AI1220" s="493"/>
      <c r="AJ1220" s="493"/>
      <c r="AK1220" s="493"/>
      <c r="AL1220" s="493"/>
      <c r="AM1220" s="493"/>
      <c r="AN1220" s="493"/>
      <c r="AO1220" s="493"/>
      <c r="AP1220" s="493"/>
      <c r="AQ1220" s="493"/>
      <c r="AR1220" s="493"/>
      <c r="AS1220" s="493"/>
      <c r="AT1220" s="493"/>
      <c r="AU1220" s="493"/>
      <c r="AV1220" s="493"/>
      <c r="AW1220" s="493"/>
      <c r="AX1220" s="493"/>
      <c r="AY1220" s="493"/>
      <c r="AZ1220" s="493"/>
      <c r="BA1220" s="493"/>
      <c r="BB1220" s="493"/>
    </row>
    <row collapsed="false" customFormat="false" customHeight="true" hidden="false" ht="12.6" outlineLevel="0" r="1221">
      <c r="A1221" s="493"/>
      <c r="B1221" s="493"/>
      <c r="C1221" s="493"/>
      <c r="D1221" s="493"/>
      <c r="E1221" s="493"/>
      <c r="F1221" s="493"/>
      <c r="G1221" s="493"/>
      <c r="H1221" s="493"/>
      <c r="I1221" s="493"/>
      <c r="J1221" s="493"/>
      <c r="K1221" s="493"/>
      <c r="L1221" s="493"/>
      <c r="M1221" s="493"/>
      <c r="N1221" s="493"/>
      <c r="O1221" s="493"/>
      <c r="P1221" s="493"/>
      <c r="Q1221" s="493"/>
      <c r="R1221" s="493"/>
      <c r="S1221" s="493"/>
      <c r="T1221" s="493"/>
      <c r="U1221" s="493"/>
      <c r="V1221" s="493"/>
      <c r="W1221" s="493"/>
      <c r="X1221" s="493"/>
      <c r="Y1221" s="493"/>
      <c r="Z1221" s="493"/>
      <c r="AA1221" s="493"/>
      <c r="AB1221" s="493"/>
      <c r="AC1221" s="493"/>
      <c r="AD1221" s="493"/>
      <c r="AE1221" s="493"/>
      <c r="AF1221" s="493"/>
      <c r="AG1221" s="493"/>
      <c r="AH1221" s="493"/>
      <c r="AI1221" s="493"/>
      <c r="AJ1221" s="493"/>
      <c r="AK1221" s="493"/>
      <c r="AL1221" s="493"/>
      <c r="AM1221" s="493"/>
      <c r="AN1221" s="493"/>
      <c r="AO1221" s="493"/>
      <c r="AP1221" s="493"/>
      <c r="AQ1221" s="493"/>
      <c r="AR1221" s="493"/>
      <c r="AS1221" s="493"/>
      <c r="AT1221" s="493"/>
      <c r="AU1221" s="493"/>
      <c r="AV1221" s="493"/>
      <c r="AW1221" s="493"/>
      <c r="AX1221" s="493"/>
      <c r="AY1221" s="493"/>
      <c r="AZ1221" s="493"/>
      <c r="BA1221" s="493"/>
      <c r="BB1221" s="493"/>
    </row>
    <row collapsed="false" customFormat="false" customHeight="true" hidden="false" ht="12.6" outlineLevel="0" r="1222">
      <c r="A1222" s="493"/>
      <c r="B1222" s="493"/>
      <c r="C1222" s="493"/>
      <c r="D1222" s="493"/>
      <c r="E1222" s="493"/>
      <c r="F1222" s="493"/>
      <c r="G1222" s="493"/>
      <c r="H1222" s="493"/>
      <c r="I1222" s="493"/>
      <c r="J1222" s="493"/>
      <c r="K1222" s="493"/>
      <c r="L1222" s="493"/>
      <c r="M1222" s="493"/>
      <c r="N1222" s="493"/>
      <c r="O1222" s="493"/>
      <c r="P1222" s="493"/>
      <c r="Q1222" s="493"/>
      <c r="R1222" s="493"/>
      <c r="S1222" s="493"/>
      <c r="T1222" s="493"/>
      <c r="U1222" s="493"/>
      <c r="V1222" s="493"/>
      <c r="W1222" s="493"/>
      <c r="X1222" s="493"/>
      <c r="Y1222" s="493"/>
      <c r="Z1222" s="493"/>
      <c r="AA1222" s="493"/>
      <c r="AB1222" s="493"/>
      <c r="AC1222" s="493"/>
      <c r="AD1222" s="493"/>
      <c r="AE1222" s="493"/>
      <c r="AF1222" s="493"/>
      <c r="AG1222" s="493"/>
      <c r="AH1222" s="493"/>
      <c r="AI1222" s="493"/>
      <c r="AJ1222" s="493"/>
      <c r="AK1222" s="493"/>
      <c r="AL1222" s="493"/>
      <c r="AM1222" s="493"/>
      <c r="AN1222" s="493"/>
      <c r="AO1222" s="493"/>
      <c r="AP1222" s="493"/>
      <c r="AQ1222" s="493"/>
      <c r="AR1222" s="493"/>
      <c r="AS1222" s="493"/>
      <c r="AT1222" s="493"/>
      <c r="AU1222" s="493"/>
      <c r="AV1222" s="493"/>
      <c r="AW1222" s="493"/>
      <c r="AX1222" s="493"/>
      <c r="AY1222" s="493"/>
      <c r="AZ1222" s="493"/>
      <c r="BA1222" s="493"/>
      <c r="BB1222" s="493"/>
    </row>
    <row collapsed="false" customFormat="false" customHeight="true" hidden="false" ht="12.6" outlineLevel="0" r="1223">
      <c r="A1223" s="493"/>
      <c r="B1223" s="493"/>
      <c r="C1223" s="493"/>
      <c r="D1223" s="493"/>
      <c r="E1223" s="493"/>
      <c r="F1223" s="493"/>
      <c r="G1223" s="493"/>
      <c r="H1223" s="493"/>
      <c r="I1223" s="493"/>
      <c r="J1223" s="493"/>
      <c r="K1223" s="493"/>
      <c r="L1223" s="493"/>
      <c r="M1223" s="493"/>
      <c r="N1223" s="493"/>
      <c r="O1223" s="493"/>
      <c r="P1223" s="493"/>
      <c r="Q1223" s="493"/>
      <c r="R1223" s="493"/>
      <c r="S1223" s="493"/>
      <c r="T1223" s="493"/>
      <c r="U1223" s="493"/>
      <c r="V1223" s="493"/>
      <c r="W1223" s="493"/>
      <c r="X1223" s="493"/>
      <c r="Y1223" s="493"/>
      <c r="Z1223" s="493"/>
      <c r="AA1223" s="493"/>
      <c r="AB1223" s="493"/>
      <c r="AC1223" s="493"/>
      <c r="AD1223" s="493"/>
      <c r="AE1223" s="493"/>
      <c r="AF1223" s="493"/>
      <c r="AG1223" s="493"/>
      <c r="AH1223" s="493"/>
      <c r="AI1223" s="493"/>
      <c r="AJ1223" s="493"/>
      <c r="AK1223" s="493"/>
      <c r="AL1223" s="493"/>
      <c r="AM1223" s="493"/>
      <c r="AN1223" s="493"/>
      <c r="AO1223" s="493"/>
      <c r="AP1223" s="493"/>
      <c r="AQ1223" s="493"/>
      <c r="AR1223" s="493"/>
      <c r="AS1223" s="493"/>
      <c r="AT1223" s="493"/>
      <c r="AU1223" s="493"/>
      <c r="AV1223" s="493"/>
      <c r="AW1223" s="493"/>
      <c r="AX1223" s="493"/>
      <c r="AY1223" s="493"/>
      <c r="AZ1223" s="493"/>
      <c r="BA1223" s="493"/>
      <c r="BB1223" s="493"/>
    </row>
    <row collapsed="false" customFormat="false" customHeight="true" hidden="false" ht="12.6" outlineLevel="0" r="1224">
      <c r="A1224" s="493"/>
      <c r="B1224" s="493"/>
      <c r="C1224" s="493"/>
      <c r="D1224" s="493"/>
      <c r="E1224" s="493"/>
      <c r="F1224" s="493"/>
      <c r="G1224" s="493"/>
      <c r="H1224" s="493"/>
      <c r="I1224" s="493"/>
      <c r="J1224" s="493"/>
      <c r="K1224" s="493"/>
      <c r="L1224" s="493"/>
      <c r="M1224" s="493"/>
      <c r="N1224" s="493"/>
      <c r="O1224" s="493"/>
      <c r="P1224" s="493"/>
      <c r="Q1224" s="493"/>
      <c r="R1224" s="493"/>
      <c r="S1224" s="493"/>
      <c r="T1224" s="493"/>
      <c r="U1224" s="493"/>
      <c r="V1224" s="493"/>
      <c r="W1224" s="493"/>
      <c r="X1224" s="493"/>
      <c r="Y1224" s="493"/>
      <c r="Z1224" s="493"/>
      <c r="AA1224" s="493"/>
      <c r="AB1224" s="493"/>
      <c r="AC1224" s="493"/>
      <c r="AD1224" s="493"/>
      <c r="AE1224" s="493"/>
      <c r="AF1224" s="493"/>
      <c r="AG1224" s="493"/>
      <c r="AH1224" s="493"/>
      <c r="AI1224" s="493"/>
      <c r="AJ1224" s="493"/>
      <c r="AK1224" s="493"/>
      <c r="AL1224" s="493"/>
      <c r="AM1224" s="493"/>
      <c r="AN1224" s="493"/>
      <c r="AO1224" s="493"/>
      <c r="AP1224" s="493"/>
      <c r="AQ1224" s="493"/>
      <c r="AR1224" s="493"/>
      <c r="AS1224" s="493"/>
      <c r="AT1224" s="493"/>
      <c r="AU1224" s="493"/>
      <c r="AV1224" s="493"/>
      <c r="AW1224" s="493"/>
      <c r="AX1224" s="493"/>
      <c r="AY1224" s="493"/>
      <c r="AZ1224" s="493"/>
      <c r="BA1224" s="493"/>
      <c r="BB1224" s="493"/>
    </row>
    <row collapsed="false" customFormat="false" customHeight="true" hidden="false" ht="12.6" outlineLevel="0" r="1225">
      <c r="A1225" s="493"/>
      <c r="B1225" s="493"/>
      <c r="C1225" s="493"/>
      <c r="D1225" s="493"/>
      <c r="E1225" s="493"/>
      <c r="F1225" s="493"/>
      <c r="G1225" s="493"/>
      <c r="H1225" s="493"/>
      <c r="I1225" s="493"/>
      <c r="J1225" s="493"/>
      <c r="K1225" s="493"/>
      <c r="L1225" s="493"/>
      <c r="M1225" s="493"/>
      <c r="N1225" s="493"/>
      <c r="O1225" s="493"/>
      <c r="P1225" s="493"/>
      <c r="Q1225" s="493"/>
      <c r="R1225" s="493"/>
      <c r="S1225" s="493"/>
      <c r="T1225" s="493"/>
      <c r="U1225" s="493"/>
      <c r="V1225" s="493"/>
      <c r="W1225" s="493"/>
      <c r="X1225" s="493"/>
      <c r="Y1225" s="493"/>
      <c r="Z1225" s="493"/>
      <c r="AA1225" s="493"/>
      <c r="AB1225" s="493"/>
      <c r="AC1225" s="493"/>
      <c r="AD1225" s="493"/>
      <c r="AE1225" s="493"/>
      <c r="AF1225" s="493"/>
      <c r="AG1225" s="493"/>
      <c r="AH1225" s="493"/>
      <c r="AI1225" s="493"/>
      <c r="AJ1225" s="493"/>
      <c r="AK1225" s="493"/>
      <c r="AL1225" s="493"/>
      <c r="AM1225" s="493"/>
      <c r="AN1225" s="493"/>
      <c r="AO1225" s="493"/>
      <c r="AP1225" s="493"/>
      <c r="AQ1225" s="493"/>
      <c r="AR1225" s="493"/>
      <c r="AS1225" s="493"/>
      <c r="AT1225" s="493"/>
      <c r="AU1225" s="493"/>
      <c r="AV1225" s="493"/>
      <c r="AW1225" s="493"/>
      <c r="AX1225" s="493"/>
      <c r="AY1225" s="493"/>
      <c r="AZ1225" s="493"/>
      <c r="BA1225" s="493"/>
      <c r="BB1225" s="493"/>
    </row>
    <row collapsed="false" customFormat="false" customHeight="true" hidden="false" ht="12.6" outlineLevel="0" r="1226">
      <c r="A1226" s="493"/>
      <c r="B1226" s="493"/>
      <c r="C1226" s="493"/>
      <c r="D1226" s="493"/>
      <c r="E1226" s="493"/>
      <c r="F1226" s="493"/>
      <c r="G1226" s="493"/>
      <c r="H1226" s="493"/>
      <c r="I1226" s="493"/>
      <c r="J1226" s="493"/>
      <c r="K1226" s="493"/>
      <c r="L1226" s="493"/>
      <c r="M1226" s="493"/>
      <c r="N1226" s="493"/>
      <c r="O1226" s="493"/>
      <c r="P1226" s="493"/>
      <c r="Q1226" s="493"/>
      <c r="R1226" s="493"/>
      <c r="S1226" s="493"/>
      <c r="T1226" s="493"/>
      <c r="U1226" s="493"/>
      <c r="V1226" s="493"/>
      <c r="W1226" s="493"/>
      <c r="X1226" s="493"/>
      <c r="Y1226" s="493"/>
      <c r="Z1226" s="493"/>
      <c r="AA1226" s="493"/>
      <c r="AB1226" s="493"/>
      <c r="AC1226" s="493"/>
      <c r="AD1226" s="493"/>
      <c r="AE1226" s="493"/>
      <c r="AF1226" s="493"/>
      <c r="AG1226" s="493"/>
      <c r="AH1226" s="493"/>
      <c r="AI1226" s="493"/>
      <c r="AJ1226" s="493"/>
      <c r="AK1226" s="493"/>
      <c r="AL1226" s="493"/>
      <c r="AM1226" s="493"/>
      <c r="AN1226" s="493"/>
      <c r="AO1226" s="493"/>
      <c r="AP1226" s="493"/>
      <c r="AQ1226" s="493"/>
      <c r="AR1226" s="493"/>
      <c r="AS1226" s="493"/>
      <c r="AT1226" s="493"/>
      <c r="AU1226" s="493"/>
      <c r="AV1226" s="493"/>
      <c r="AW1226" s="493"/>
      <c r="AX1226" s="493"/>
      <c r="AY1226" s="493"/>
      <c r="AZ1226" s="493"/>
      <c r="BA1226" s="493"/>
      <c r="BB1226" s="493"/>
    </row>
    <row collapsed="false" customFormat="false" customHeight="true" hidden="false" ht="12.6" outlineLevel="0" r="1227">
      <c r="A1227" s="646"/>
      <c r="B1227" s="646"/>
      <c r="C1227" s="646"/>
      <c r="D1227" s="646"/>
      <c r="E1227" s="646"/>
      <c r="F1227" s="646"/>
      <c r="G1227" s="646"/>
      <c r="H1227" s="646"/>
      <c r="I1227" s="646"/>
      <c r="J1227" s="646"/>
      <c r="K1227" s="646"/>
      <c r="L1227" s="646"/>
      <c r="M1227" s="646"/>
      <c r="N1227" s="646"/>
      <c r="O1227" s="646"/>
      <c r="P1227" s="646"/>
      <c r="Q1227" s="646"/>
      <c r="R1227" s="646"/>
      <c r="S1227" s="646"/>
      <c r="T1227" s="646"/>
      <c r="U1227" s="646"/>
      <c r="V1227" s="646"/>
      <c r="W1227" s="646"/>
      <c r="X1227" s="646"/>
      <c r="Y1227" s="646"/>
      <c r="Z1227" s="646"/>
      <c r="AA1227" s="646"/>
      <c r="AB1227" s="646"/>
      <c r="AC1227" s="646"/>
      <c r="AD1227" s="646"/>
      <c r="AE1227" s="646"/>
      <c r="AF1227" s="646"/>
      <c r="AG1227" s="646"/>
      <c r="AH1227" s="646"/>
      <c r="AI1227" s="646"/>
      <c r="AJ1227" s="646"/>
      <c r="AK1227" s="646"/>
      <c r="AL1227" s="646"/>
      <c r="AM1227" s="646"/>
      <c r="AN1227" s="646"/>
      <c r="AO1227" s="646"/>
      <c r="AP1227" s="646"/>
      <c r="AQ1227" s="646"/>
      <c r="AR1227" s="646"/>
      <c r="AS1227" s="646"/>
      <c r="AT1227" s="646"/>
      <c r="AU1227" s="646"/>
      <c r="AV1227" s="646"/>
      <c r="AW1227" s="646"/>
      <c r="AX1227" s="646"/>
      <c r="AY1227" s="646"/>
      <c r="AZ1227" s="646"/>
      <c r="BA1227" s="646"/>
      <c r="BB1227" s="646"/>
    </row>
    <row collapsed="false" customFormat="false" customHeight="true" hidden="false" ht="12.6" outlineLevel="0" r="1228">
      <c r="A1228" s="645" t="s">
        <v>1011</v>
      </c>
      <c r="B1228" s="646"/>
      <c r="C1228" s="646"/>
      <c r="D1228" s="646"/>
      <c r="E1228" s="646"/>
      <c r="F1228" s="646"/>
      <c r="G1228" s="646"/>
      <c r="H1228" s="646"/>
      <c r="I1228" s="646"/>
      <c r="J1228" s="646"/>
      <c r="K1228" s="646"/>
      <c r="L1228" s="646"/>
      <c r="M1228" s="646"/>
      <c r="N1228" s="646"/>
      <c r="O1228" s="646"/>
      <c r="P1228" s="646"/>
      <c r="Q1228" s="646"/>
      <c r="R1228" s="646"/>
      <c r="S1228" s="646"/>
      <c r="T1228" s="646"/>
      <c r="U1228" s="646"/>
      <c r="V1228" s="646"/>
      <c r="W1228" s="646"/>
      <c r="X1228" s="646"/>
      <c r="Y1228" s="646"/>
      <c r="Z1228" s="646"/>
      <c r="AA1228" s="646"/>
      <c r="AB1228" s="646"/>
      <c r="AC1228" s="646"/>
      <c r="AD1228" s="646"/>
      <c r="AE1228" s="646"/>
      <c r="AF1228" s="646"/>
      <c r="AG1228" s="646"/>
      <c r="AH1228" s="646"/>
      <c r="AI1228" s="646"/>
      <c r="AJ1228" s="646"/>
      <c r="AK1228" s="646"/>
      <c r="AL1228" s="646"/>
      <c r="AM1228" s="646"/>
      <c r="AN1228" s="646"/>
      <c r="AO1228" s="646"/>
      <c r="AP1228" s="646"/>
      <c r="AQ1228" s="646"/>
      <c r="AR1228" s="646"/>
      <c r="AS1228" s="646"/>
      <c r="AT1228" s="646"/>
      <c r="AU1228" s="646"/>
      <c r="AV1228" s="646"/>
      <c r="AW1228" s="646"/>
      <c r="AX1228" s="646"/>
      <c r="AY1228" s="646"/>
      <c r="AZ1228" s="646"/>
      <c r="BA1228" s="646"/>
      <c r="BB1228" s="646"/>
    </row>
    <row collapsed="false" customFormat="false" customHeight="true" hidden="false" ht="12.6" outlineLevel="0" r="1229">
      <c r="A1229" s="493"/>
      <c r="B1229" s="493"/>
      <c r="C1229" s="493"/>
      <c r="D1229" s="493"/>
      <c r="E1229" s="493"/>
      <c r="F1229" s="493"/>
      <c r="G1229" s="493"/>
      <c r="H1229" s="493"/>
      <c r="I1229" s="493"/>
      <c r="J1229" s="493"/>
      <c r="K1229" s="493"/>
      <c r="L1229" s="493"/>
      <c r="M1229" s="493"/>
      <c r="N1229" s="493"/>
      <c r="O1229" s="493"/>
      <c r="P1229" s="493"/>
      <c r="Q1229" s="493"/>
      <c r="R1229" s="493"/>
      <c r="S1229" s="493"/>
      <c r="T1229" s="493"/>
      <c r="U1229" s="493"/>
      <c r="V1229" s="493"/>
      <c r="W1229" s="493"/>
      <c r="X1229" s="493"/>
      <c r="Y1229" s="493"/>
      <c r="Z1229" s="493"/>
      <c r="AA1229" s="493"/>
      <c r="AB1229" s="493"/>
      <c r="AC1229" s="493"/>
      <c r="AD1229" s="493"/>
      <c r="AE1229" s="493"/>
      <c r="AF1229" s="493"/>
      <c r="AG1229" s="493"/>
      <c r="AH1229" s="493"/>
      <c r="AI1229" s="493"/>
      <c r="AJ1229" s="493"/>
      <c r="AK1229" s="493"/>
      <c r="AL1229" s="493"/>
      <c r="AM1229" s="493"/>
      <c r="AN1229" s="493"/>
      <c r="AO1229" s="493"/>
      <c r="AP1229" s="493"/>
      <c r="AQ1229" s="493"/>
      <c r="AR1229" s="493"/>
      <c r="AS1229" s="493"/>
      <c r="AT1229" s="493"/>
      <c r="AU1229" s="493"/>
      <c r="AV1229" s="493"/>
      <c r="AW1229" s="493"/>
      <c r="AX1229" s="493"/>
      <c r="AY1229" s="493"/>
      <c r="AZ1229" s="493"/>
      <c r="BA1229" s="493"/>
      <c r="BB1229" s="493"/>
    </row>
    <row collapsed="false" customFormat="false" customHeight="true" hidden="false" ht="12.6" outlineLevel="0" r="1230">
      <c r="A1230" s="493"/>
      <c r="B1230" s="493"/>
      <c r="C1230" s="493"/>
      <c r="D1230" s="493"/>
      <c r="E1230" s="493"/>
      <c r="F1230" s="493"/>
      <c r="G1230" s="493"/>
      <c r="H1230" s="493"/>
      <c r="I1230" s="493"/>
      <c r="J1230" s="493"/>
      <c r="K1230" s="493"/>
      <c r="L1230" s="493"/>
      <c r="M1230" s="493"/>
      <c r="N1230" s="493"/>
      <c r="O1230" s="493"/>
      <c r="P1230" s="493"/>
      <c r="Q1230" s="493"/>
      <c r="R1230" s="493"/>
      <c r="S1230" s="493"/>
      <c r="T1230" s="493"/>
      <c r="U1230" s="493"/>
      <c r="V1230" s="493"/>
      <c r="W1230" s="493"/>
      <c r="X1230" s="493"/>
      <c r="Y1230" s="493"/>
      <c r="Z1230" s="493"/>
      <c r="AA1230" s="493"/>
      <c r="AB1230" s="493"/>
      <c r="AC1230" s="493"/>
      <c r="AD1230" s="493"/>
      <c r="AE1230" s="493"/>
      <c r="AF1230" s="493"/>
      <c r="AG1230" s="493"/>
      <c r="AH1230" s="493"/>
      <c r="AI1230" s="493"/>
      <c r="AJ1230" s="493"/>
      <c r="AK1230" s="493"/>
      <c r="AL1230" s="493"/>
      <c r="AM1230" s="493"/>
      <c r="AN1230" s="493"/>
      <c r="AO1230" s="493"/>
      <c r="AP1230" s="493"/>
      <c r="AQ1230" s="493"/>
      <c r="AR1230" s="493"/>
      <c r="AS1230" s="493"/>
      <c r="AT1230" s="493"/>
      <c r="AU1230" s="493"/>
      <c r="AV1230" s="493"/>
      <c r="AW1230" s="493"/>
      <c r="AX1230" s="493"/>
      <c r="AY1230" s="493"/>
      <c r="AZ1230" s="493"/>
      <c r="BA1230" s="493"/>
      <c r="BB1230" s="493"/>
    </row>
    <row collapsed="false" customFormat="false" customHeight="true" hidden="false" ht="12.6" outlineLevel="0" r="1231">
      <c r="A1231" s="493"/>
      <c r="B1231" s="493"/>
      <c r="C1231" s="493"/>
      <c r="D1231" s="493"/>
      <c r="E1231" s="493"/>
      <c r="F1231" s="493"/>
      <c r="G1231" s="493"/>
      <c r="H1231" s="493"/>
      <c r="I1231" s="493"/>
      <c r="J1231" s="493"/>
      <c r="K1231" s="493"/>
      <c r="L1231" s="493"/>
      <c r="M1231" s="493"/>
      <c r="N1231" s="493"/>
      <c r="O1231" s="493"/>
      <c r="P1231" s="493"/>
      <c r="Q1231" s="493"/>
      <c r="R1231" s="493"/>
      <c r="S1231" s="493"/>
      <c r="T1231" s="493"/>
      <c r="U1231" s="493"/>
      <c r="V1231" s="493"/>
      <c r="W1231" s="493"/>
      <c r="X1231" s="493"/>
      <c r="Y1231" s="493"/>
      <c r="Z1231" s="493"/>
      <c r="AA1231" s="493"/>
      <c r="AB1231" s="493"/>
      <c r="AC1231" s="493"/>
      <c r="AD1231" s="493"/>
      <c r="AE1231" s="493"/>
      <c r="AF1231" s="493"/>
      <c r="AG1231" s="493"/>
      <c r="AH1231" s="493"/>
      <c r="AI1231" s="493"/>
      <c r="AJ1231" s="493"/>
      <c r="AK1231" s="493"/>
      <c r="AL1231" s="493"/>
      <c r="AM1231" s="493"/>
      <c r="AN1231" s="493"/>
      <c r="AO1231" s="493"/>
      <c r="AP1231" s="493"/>
      <c r="AQ1231" s="493"/>
      <c r="AR1231" s="493"/>
      <c r="AS1231" s="493"/>
      <c r="AT1231" s="493"/>
      <c r="AU1231" s="493"/>
      <c r="AV1231" s="493"/>
      <c r="AW1231" s="493"/>
      <c r="AX1231" s="493"/>
      <c r="AY1231" s="493"/>
      <c r="AZ1231" s="493"/>
      <c r="BA1231" s="493"/>
      <c r="BB1231" s="493"/>
    </row>
    <row collapsed="false" customFormat="false" customHeight="true" hidden="false" ht="12.6" outlineLevel="0" r="1232">
      <c r="A1232" s="493"/>
      <c r="B1232" s="493"/>
      <c r="C1232" s="493"/>
      <c r="D1232" s="493"/>
      <c r="E1232" s="493"/>
      <c r="F1232" s="493"/>
      <c r="G1232" s="493"/>
      <c r="H1232" s="493"/>
      <c r="I1232" s="493"/>
      <c r="J1232" s="493"/>
      <c r="K1232" s="493"/>
      <c r="L1232" s="493"/>
      <c r="M1232" s="493"/>
      <c r="N1232" s="493"/>
      <c r="O1232" s="493"/>
      <c r="P1232" s="493"/>
      <c r="Q1232" s="493"/>
      <c r="R1232" s="493"/>
      <c r="S1232" s="493"/>
      <c r="T1232" s="493"/>
      <c r="U1232" s="493"/>
      <c r="V1232" s="493"/>
      <c r="W1232" s="493"/>
      <c r="X1232" s="493"/>
      <c r="Y1232" s="493"/>
      <c r="Z1232" s="493"/>
      <c r="AA1232" s="493"/>
      <c r="AB1232" s="493"/>
      <c r="AC1232" s="493"/>
      <c r="AD1232" s="493"/>
      <c r="AE1232" s="493"/>
      <c r="AF1232" s="493"/>
      <c r="AG1232" s="493"/>
      <c r="AH1232" s="493"/>
      <c r="AI1232" s="493"/>
      <c r="AJ1232" s="493"/>
      <c r="AK1232" s="493"/>
      <c r="AL1232" s="493"/>
      <c r="AM1232" s="493"/>
      <c r="AN1232" s="493"/>
      <c r="AO1232" s="493"/>
      <c r="AP1232" s="493"/>
      <c r="AQ1232" s="493"/>
      <c r="AR1232" s="493"/>
      <c r="AS1232" s="493"/>
      <c r="AT1232" s="493"/>
      <c r="AU1232" s="493"/>
      <c r="AV1232" s="493"/>
      <c r="AW1232" s="493"/>
      <c r="AX1232" s="493"/>
      <c r="AY1232" s="493"/>
      <c r="AZ1232" s="493"/>
      <c r="BA1232" s="493"/>
      <c r="BB1232" s="493"/>
    </row>
    <row collapsed="false" customFormat="false" customHeight="true" hidden="false" ht="12.6" outlineLevel="0" r="1233">
      <c r="A1233" s="493"/>
      <c r="B1233" s="493"/>
      <c r="C1233" s="493"/>
      <c r="D1233" s="493"/>
      <c r="E1233" s="493"/>
      <c r="F1233" s="493"/>
      <c r="G1233" s="493"/>
      <c r="H1233" s="493"/>
      <c r="I1233" s="493"/>
      <c r="J1233" s="493"/>
      <c r="K1233" s="493"/>
      <c r="L1233" s="493"/>
      <c r="M1233" s="493"/>
      <c r="N1233" s="493"/>
      <c r="O1233" s="493"/>
      <c r="P1233" s="493"/>
      <c r="Q1233" s="493"/>
      <c r="R1233" s="493"/>
      <c r="S1233" s="493"/>
      <c r="T1233" s="493"/>
      <c r="U1233" s="493"/>
      <c r="V1233" s="493"/>
      <c r="W1233" s="493"/>
      <c r="X1233" s="493"/>
      <c r="Y1233" s="493"/>
      <c r="Z1233" s="493"/>
      <c r="AA1233" s="493"/>
      <c r="AB1233" s="493"/>
      <c r="AC1233" s="493"/>
      <c r="AD1233" s="493"/>
      <c r="AE1233" s="493"/>
      <c r="AF1233" s="493"/>
      <c r="AG1233" s="493"/>
      <c r="AH1233" s="493"/>
      <c r="AI1233" s="493"/>
      <c r="AJ1233" s="493"/>
      <c r="AK1233" s="493"/>
      <c r="AL1233" s="493"/>
      <c r="AM1233" s="493"/>
      <c r="AN1233" s="493"/>
      <c r="AO1233" s="493"/>
      <c r="AP1233" s="493"/>
      <c r="AQ1233" s="493"/>
      <c r="AR1233" s="493"/>
      <c r="AS1233" s="493"/>
      <c r="AT1233" s="493"/>
      <c r="AU1233" s="493"/>
      <c r="AV1233" s="493"/>
      <c r="AW1233" s="493"/>
      <c r="AX1233" s="493"/>
      <c r="AY1233" s="493"/>
      <c r="AZ1233" s="493"/>
      <c r="BA1233" s="493"/>
      <c r="BB1233" s="493"/>
    </row>
    <row collapsed="false" customFormat="false" customHeight="true" hidden="false" ht="12.6" outlineLevel="0" r="1234">
      <c r="A1234" s="493"/>
      <c r="B1234" s="493"/>
      <c r="C1234" s="493"/>
      <c r="D1234" s="493"/>
      <c r="E1234" s="493"/>
      <c r="F1234" s="493"/>
      <c r="G1234" s="493"/>
      <c r="H1234" s="493"/>
      <c r="I1234" s="493"/>
      <c r="J1234" s="493"/>
      <c r="K1234" s="493"/>
      <c r="L1234" s="493"/>
      <c r="M1234" s="493"/>
      <c r="N1234" s="493"/>
      <c r="O1234" s="493"/>
      <c r="P1234" s="493"/>
      <c r="Q1234" s="493"/>
      <c r="R1234" s="493"/>
      <c r="S1234" s="493"/>
      <c r="T1234" s="493"/>
      <c r="U1234" s="493"/>
      <c r="V1234" s="493"/>
      <c r="W1234" s="493"/>
      <c r="X1234" s="493"/>
      <c r="Y1234" s="493"/>
      <c r="Z1234" s="493"/>
      <c r="AA1234" s="493"/>
      <c r="AB1234" s="493"/>
      <c r="AC1234" s="493"/>
      <c r="AD1234" s="493"/>
      <c r="AE1234" s="493"/>
      <c r="AF1234" s="493"/>
      <c r="AG1234" s="493"/>
      <c r="AH1234" s="493"/>
      <c r="AI1234" s="493"/>
      <c r="AJ1234" s="493"/>
      <c r="AK1234" s="493"/>
      <c r="AL1234" s="493"/>
      <c r="AM1234" s="493"/>
      <c r="AN1234" s="493"/>
      <c r="AO1234" s="493"/>
      <c r="AP1234" s="493"/>
      <c r="AQ1234" s="493"/>
      <c r="AR1234" s="493"/>
      <c r="AS1234" s="493"/>
      <c r="AT1234" s="493"/>
      <c r="AU1234" s="493"/>
      <c r="AV1234" s="493"/>
      <c r="AW1234" s="493"/>
      <c r="AX1234" s="493"/>
      <c r="AY1234" s="493"/>
      <c r="AZ1234" s="493"/>
      <c r="BA1234" s="493"/>
      <c r="BB1234" s="493"/>
    </row>
    <row collapsed="false" customFormat="false" customHeight="true" hidden="false" ht="12.6" outlineLevel="0" r="1235">
      <c r="A1235" s="493"/>
      <c r="B1235" s="493"/>
      <c r="C1235" s="493"/>
      <c r="D1235" s="493"/>
      <c r="E1235" s="493"/>
      <c r="F1235" s="493"/>
      <c r="G1235" s="493"/>
      <c r="H1235" s="493"/>
      <c r="I1235" s="493"/>
      <c r="J1235" s="493"/>
      <c r="K1235" s="493"/>
      <c r="L1235" s="493"/>
      <c r="M1235" s="493"/>
      <c r="N1235" s="493"/>
      <c r="O1235" s="493"/>
      <c r="P1235" s="493"/>
      <c r="Q1235" s="493"/>
      <c r="R1235" s="493"/>
      <c r="S1235" s="493"/>
      <c r="T1235" s="493"/>
      <c r="U1235" s="493"/>
      <c r="V1235" s="493"/>
      <c r="W1235" s="493"/>
      <c r="X1235" s="493"/>
      <c r="Y1235" s="493"/>
      <c r="Z1235" s="493"/>
      <c r="AA1235" s="493"/>
      <c r="AB1235" s="493"/>
      <c r="AC1235" s="493"/>
      <c r="AD1235" s="493"/>
      <c r="AE1235" s="493"/>
      <c r="AF1235" s="493"/>
      <c r="AG1235" s="493"/>
      <c r="AH1235" s="493"/>
      <c r="AI1235" s="493"/>
      <c r="AJ1235" s="493"/>
      <c r="AK1235" s="493"/>
      <c r="AL1235" s="493"/>
      <c r="AM1235" s="493"/>
      <c r="AN1235" s="493"/>
      <c r="AO1235" s="493"/>
      <c r="AP1235" s="493"/>
      <c r="AQ1235" s="493"/>
      <c r="AR1235" s="493"/>
      <c r="AS1235" s="493"/>
      <c r="AT1235" s="493"/>
      <c r="AU1235" s="493"/>
      <c r="AV1235" s="493"/>
      <c r="AW1235" s="493"/>
      <c r="AX1235" s="493"/>
      <c r="AY1235" s="493"/>
      <c r="AZ1235" s="493"/>
      <c r="BA1235" s="493"/>
      <c r="BB1235" s="493"/>
    </row>
    <row collapsed="false" customFormat="false" customHeight="true" hidden="false" ht="12.6" outlineLevel="0" r="1236">
      <c r="A1236" s="493"/>
      <c r="B1236" s="493"/>
      <c r="C1236" s="493"/>
      <c r="D1236" s="493"/>
      <c r="E1236" s="493"/>
      <c r="F1236" s="493"/>
      <c r="G1236" s="493"/>
      <c r="H1236" s="493"/>
      <c r="I1236" s="493"/>
      <c r="J1236" s="493"/>
      <c r="K1236" s="493"/>
      <c r="L1236" s="493"/>
      <c r="M1236" s="493"/>
      <c r="N1236" s="493"/>
      <c r="O1236" s="493"/>
      <c r="P1236" s="493"/>
      <c r="Q1236" s="493"/>
      <c r="R1236" s="493"/>
      <c r="S1236" s="493"/>
      <c r="T1236" s="493"/>
      <c r="U1236" s="493"/>
      <c r="V1236" s="493"/>
      <c r="W1236" s="493"/>
      <c r="X1236" s="493"/>
      <c r="Y1236" s="493"/>
      <c r="Z1236" s="493"/>
      <c r="AA1236" s="493"/>
      <c r="AB1236" s="493"/>
      <c r="AC1236" s="493"/>
      <c r="AD1236" s="493"/>
      <c r="AE1236" s="493"/>
      <c r="AF1236" s="493"/>
      <c r="AG1236" s="493"/>
      <c r="AH1236" s="493"/>
      <c r="AI1236" s="493"/>
      <c r="AJ1236" s="493"/>
      <c r="AK1236" s="493"/>
      <c r="AL1236" s="493"/>
      <c r="AM1236" s="493"/>
      <c r="AN1236" s="493"/>
      <c r="AO1236" s="493"/>
      <c r="AP1236" s="493"/>
      <c r="AQ1236" s="493"/>
      <c r="AR1236" s="493"/>
      <c r="AS1236" s="493"/>
      <c r="AT1236" s="493"/>
      <c r="AU1236" s="493"/>
      <c r="AV1236" s="493"/>
      <c r="AW1236" s="493"/>
      <c r="AX1236" s="493"/>
      <c r="AY1236" s="493"/>
      <c r="AZ1236" s="493"/>
      <c r="BA1236" s="493"/>
      <c r="BB1236" s="493"/>
    </row>
    <row collapsed="false" customFormat="false" customHeight="true" hidden="false" ht="12.6" outlineLevel="0" r="1237">
      <c r="A1237" s="493"/>
      <c r="B1237" s="493"/>
      <c r="C1237" s="493"/>
      <c r="D1237" s="493"/>
      <c r="E1237" s="493"/>
      <c r="F1237" s="493"/>
      <c r="G1237" s="493"/>
      <c r="H1237" s="493"/>
      <c r="I1237" s="493"/>
      <c r="J1237" s="493"/>
      <c r="K1237" s="493"/>
      <c r="L1237" s="493"/>
      <c r="M1237" s="493"/>
      <c r="N1237" s="493"/>
      <c r="O1237" s="493"/>
      <c r="P1237" s="493"/>
      <c r="Q1237" s="493"/>
      <c r="R1237" s="493"/>
      <c r="S1237" s="493"/>
      <c r="T1237" s="493"/>
      <c r="U1237" s="493"/>
      <c r="V1237" s="493"/>
      <c r="W1237" s="493"/>
      <c r="X1237" s="493"/>
      <c r="Y1237" s="493"/>
      <c r="Z1237" s="493"/>
      <c r="AA1237" s="493"/>
      <c r="AB1237" s="493"/>
      <c r="AC1237" s="493"/>
      <c r="AD1237" s="493"/>
      <c r="AE1237" s="493"/>
      <c r="AF1237" s="493"/>
      <c r="AG1237" s="493"/>
      <c r="AH1237" s="493"/>
      <c r="AI1237" s="493"/>
      <c r="AJ1237" s="493"/>
      <c r="AK1237" s="493"/>
      <c r="AL1237" s="493"/>
      <c r="AM1237" s="493"/>
      <c r="AN1237" s="493"/>
      <c r="AO1237" s="493"/>
      <c r="AP1237" s="493"/>
      <c r="AQ1237" s="493"/>
      <c r="AR1237" s="493"/>
      <c r="AS1237" s="493"/>
      <c r="AT1237" s="493"/>
      <c r="AU1237" s="493"/>
      <c r="AV1237" s="493"/>
      <c r="AW1237" s="493"/>
      <c r="AX1237" s="493"/>
      <c r="AY1237" s="493"/>
      <c r="AZ1237" s="493"/>
      <c r="BA1237" s="493"/>
      <c r="BB1237" s="493"/>
    </row>
    <row collapsed="false" customFormat="false" customHeight="true" hidden="false" ht="12.6" outlineLevel="0" r="1238">
      <c r="A1238" s="493"/>
      <c r="B1238" s="493"/>
      <c r="C1238" s="493"/>
      <c r="D1238" s="493"/>
      <c r="E1238" s="493"/>
      <c r="F1238" s="493"/>
      <c r="G1238" s="493"/>
      <c r="H1238" s="493"/>
      <c r="I1238" s="493"/>
      <c r="J1238" s="493"/>
      <c r="K1238" s="493"/>
      <c r="L1238" s="493"/>
      <c r="M1238" s="493"/>
      <c r="N1238" s="493"/>
      <c r="O1238" s="493"/>
      <c r="P1238" s="493"/>
      <c r="Q1238" s="493"/>
      <c r="R1238" s="493"/>
      <c r="S1238" s="493"/>
      <c r="T1238" s="493"/>
      <c r="U1238" s="493"/>
      <c r="V1238" s="493"/>
      <c r="W1238" s="493"/>
      <c r="X1238" s="493"/>
      <c r="Y1238" s="493"/>
      <c r="Z1238" s="493"/>
      <c r="AA1238" s="493"/>
      <c r="AB1238" s="493"/>
      <c r="AC1238" s="493"/>
      <c r="AD1238" s="493"/>
      <c r="AE1238" s="493"/>
      <c r="AF1238" s="493"/>
      <c r="AG1238" s="493"/>
      <c r="AH1238" s="493"/>
      <c r="AI1238" s="493"/>
      <c r="AJ1238" s="493"/>
      <c r="AK1238" s="493"/>
      <c r="AL1238" s="493"/>
      <c r="AM1238" s="493"/>
      <c r="AN1238" s="493"/>
      <c r="AO1238" s="493"/>
      <c r="AP1238" s="493"/>
      <c r="AQ1238" s="493"/>
      <c r="AR1238" s="493"/>
      <c r="AS1238" s="493"/>
      <c r="AT1238" s="493"/>
      <c r="AU1238" s="493"/>
      <c r="AV1238" s="493"/>
      <c r="AW1238" s="493"/>
      <c r="AX1238" s="493"/>
      <c r="AY1238" s="493"/>
      <c r="AZ1238" s="493"/>
      <c r="BA1238" s="493"/>
      <c r="BB1238" s="493"/>
    </row>
    <row collapsed="false" customFormat="false" customHeight="true" hidden="false" ht="12.6" outlineLevel="0" r="1239">
      <c r="A1239" s="493"/>
      <c r="B1239" s="493"/>
      <c r="C1239" s="493"/>
      <c r="D1239" s="493"/>
      <c r="E1239" s="493"/>
      <c r="F1239" s="493"/>
      <c r="G1239" s="493"/>
      <c r="H1239" s="493"/>
      <c r="I1239" s="493"/>
      <c r="J1239" s="493"/>
      <c r="K1239" s="493"/>
      <c r="L1239" s="493"/>
      <c r="M1239" s="493"/>
      <c r="N1239" s="493"/>
      <c r="O1239" s="493"/>
      <c r="P1239" s="493"/>
      <c r="Q1239" s="493"/>
      <c r="R1239" s="493"/>
      <c r="S1239" s="493"/>
      <c r="T1239" s="493"/>
      <c r="U1239" s="493"/>
      <c r="V1239" s="493"/>
      <c r="W1239" s="493"/>
      <c r="X1239" s="493"/>
      <c r="Y1239" s="493"/>
      <c r="Z1239" s="493"/>
      <c r="AA1239" s="493"/>
      <c r="AB1239" s="493"/>
      <c r="AC1239" s="493"/>
      <c r="AD1239" s="493"/>
      <c r="AE1239" s="493"/>
      <c r="AF1239" s="493"/>
      <c r="AG1239" s="493"/>
      <c r="AH1239" s="493"/>
      <c r="AI1239" s="493"/>
      <c r="AJ1239" s="493"/>
      <c r="AK1239" s="493"/>
      <c r="AL1239" s="493"/>
      <c r="AM1239" s="493"/>
      <c r="AN1239" s="493"/>
      <c r="AO1239" s="493"/>
      <c r="AP1239" s="493"/>
      <c r="AQ1239" s="493"/>
      <c r="AR1239" s="493"/>
      <c r="AS1239" s="493"/>
      <c r="AT1239" s="493"/>
      <c r="AU1239" s="493"/>
      <c r="AV1239" s="493"/>
      <c r="AW1239" s="493"/>
      <c r="AX1239" s="493"/>
      <c r="AY1239" s="493"/>
      <c r="AZ1239" s="493"/>
      <c r="BA1239" s="493"/>
      <c r="BB1239" s="493"/>
    </row>
    <row collapsed="false" customFormat="false" customHeight="true" hidden="false" ht="12.6" outlineLevel="0" r="1240">
      <c r="A1240" s="493"/>
      <c r="B1240" s="493"/>
      <c r="C1240" s="493"/>
      <c r="D1240" s="493"/>
      <c r="E1240" s="493"/>
      <c r="F1240" s="493"/>
      <c r="G1240" s="493"/>
      <c r="H1240" s="493"/>
      <c r="I1240" s="493"/>
      <c r="J1240" s="493"/>
      <c r="K1240" s="493"/>
      <c r="L1240" s="493"/>
      <c r="M1240" s="493"/>
      <c r="N1240" s="493"/>
      <c r="O1240" s="493"/>
      <c r="P1240" s="493"/>
      <c r="Q1240" s="493"/>
      <c r="R1240" s="493"/>
      <c r="S1240" s="493"/>
      <c r="T1240" s="493"/>
      <c r="U1240" s="493"/>
      <c r="V1240" s="493"/>
      <c r="W1240" s="493"/>
      <c r="X1240" s="493"/>
      <c r="Y1240" s="493"/>
      <c r="Z1240" s="493"/>
      <c r="AA1240" s="493"/>
      <c r="AB1240" s="493"/>
      <c r="AC1240" s="493"/>
      <c r="AD1240" s="493"/>
      <c r="AE1240" s="493"/>
      <c r="AF1240" s="493"/>
      <c r="AG1240" s="493"/>
      <c r="AH1240" s="493"/>
      <c r="AI1240" s="493"/>
      <c r="AJ1240" s="493"/>
      <c r="AK1240" s="493"/>
      <c r="AL1240" s="493"/>
      <c r="AM1240" s="493"/>
      <c r="AN1240" s="493"/>
      <c r="AO1240" s="493"/>
      <c r="AP1240" s="493"/>
      <c r="AQ1240" s="493"/>
      <c r="AR1240" s="493"/>
      <c r="AS1240" s="493"/>
      <c r="AT1240" s="493"/>
      <c r="AU1240" s="493"/>
      <c r="AV1240" s="493"/>
      <c r="AW1240" s="493"/>
      <c r="AX1240" s="493"/>
      <c r="AY1240" s="493"/>
      <c r="AZ1240" s="493"/>
      <c r="BA1240" s="493"/>
      <c r="BB1240" s="493"/>
    </row>
    <row collapsed="false" customFormat="false" customHeight="true" hidden="false" ht="12.6" outlineLevel="0" r="1241">
      <c r="A1241" s="493"/>
      <c r="B1241" s="493"/>
      <c r="C1241" s="493"/>
      <c r="D1241" s="493"/>
      <c r="E1241" s="493"/>
      <c r="F1241" s="493"/>
      <c r="G1241" s="493"/>
      <c r="H1241" s="493"/>
      <c r="I1241" s="493"/>
      <c r="J1241" s="493"/>
      <c r="K1241" s="493"/>
      <c r="L1241" s="493"/>
      <c r="M1241" s="493"/>
      <c r="N1241" s="493"/>
      <c r="O1241" s="493"/>
      <c r="P1241" s="493"/>
      <c r="Q1241" s="493"/>
      <c r="R1241" s="493"/>
      <c r="S1241" s="493"/>
      <c r="T1241" s="493"/>
      <c r="U1241" s="493"/>
      <c r="V1241" s="493"/>
      <c r="W1241" s="493"/>
      <c r="X1241" s="493"/>
      <c r="Y1241" s="493"/>
      <c r="Z1241" s="493"/>
      <c r="AA1241" s="493"/>
      <c r="AB1241" s="493"/>
      <c r="AC1241" s="493"/>
      <c r="AD1241" s="493"/>
      <c r="AE1241" s="493"/>
      <c r="AF1241" s="493"/>
      <c r="AG1241" s="493"/>
      <c r="AH1241" s="493"/>
      <c r="AI1241" s="493"/>
      <c r="AJ1241" s="493"/>
      <c r="AK1241" s="493"/>
      <c r="AL1241" s="493"/>
      <c r="AM1241" s="493"/>
      <c r="AN1241" s="493"/>
      <c r="AO1241" s="493"/>
      <c r="AP1241" s="493"/>
      <c r="AQ1241" s="493"/>
      <c r="AR1241" s="493"/>
      <c r="AS1241" s="493"/>
      <c r="AT1241" s="493"/>
      <c r="AU1241" s="493"/>
      <c r="AV1241" s="493"/>
      <c r="AW1241" s="493"/>
      <c r="AX1241" s="493"/>
      <c r="AY1241" s="493"/>
      <c r="AZ1241" s="493"/>
      <c r="BA1241" s="493"/>
      <c r="BB1241" s="493"/>
    </row>
    <row collapsed="false" customFormat="false" customHeight="true" hidden="false" ht="12.6" outlineLevel="0" r="1242">
      <c r="A1242" s="493"/>
      <c r="B1242" s="493"/>
      <c r="C1242" s="493"/>
      <c r="D1242" s="493"/>
      <c r="E1242" s="493"/>
      <c r="F1242" s="493"/>
      <c r="G1242" s="493"/>
      <c r="H1242" s="493"/>
      <c r="I1242" s="493"/>
      <c r="J1242" s="493"/>
      <c r="K1242" s="493"/>
      <c r="L1242" s="493"/>
      <c r="M1242" s="493"/>
      <c r="N1242" s="493"/>
      <c r="O1242" s="493"/>
      <c r="P1242" s="493"/>
      <c r="Q1242" s="493"/>
      <c r="R1242" s="493"/>
      <c r="S1242" s="493"/>
      <c r="T1242" s="493"/>
      <c r="U1242" s="493"/>
      <c r="V1242" s="493"/>
      <c r="W1242" s="493"/>
      <c r="X1242" s="493"/>
      <c r="Y1242" s="493"/>
      <c r="Z1242" s="493"/>
      <c r="AA1242" s="493"/>
      <c r="AB1242" s="493"/>
      <c r="AC1242" s="493"/>
      <c r="AD1242" s="493"/>
      <c r="AE1242" s="493"/>
      <c r="AF1242" s="493"/>
      <c r="AG1242" s="493"/>
      <c r="AH1242" s="493"/>
      <c r="AI1242" s="493"/>
      <c r="AJ1242" s="493"/>
      <c r="AK1242" s="493"/>
      <c r="AL1242" s="493"/>
      <c r="AM1242" s="493"/>
      <c r="AN1242" s="493"/>
      <c r="AO1242" s="493"/>
      <c r="AP1242" s="493"/>
      <c r="AQ1242" s="493"/>
      <c r="AR1242" s="493"/>
      <c r="AS1242" s="493"/>
      <c r="AT1242" s="493"/>
      <c r="AU1242" s="493"/>
      <c r="AV1242" s="493"/>
      <c r="AW1242" s="493"/>
      <c r="AX1242" s="493"/>
      <c r="AY1242" s="493"/>
      <c r="AZ1242" s="493"/>
      <c r="BA1242" s="493"/>
      <c r="BB1242" s="493"/>
    </row>
    <row collapsed="false" customFormat="false" customHeight="true" hidden="false" ht="12.6" outlineLevel="0" r="1243">
      <c r="A1243" s="493"/>
      <c r="B1243" s="493"/>
      <c r="C1243" s="493"/>
      <c r="D1243" s="493"/>
      <c r="E1243" s="493"/>
      <c r="F1243" s="493"/>
      <c r="G1243" s="493"/>
      <c r="H1243" s="493"/>
      <c r="I1243" s="493"/>
      <c r="J1243" s="493"/>
      <c r="K1243" s="493"/>
      <c r="L1243" s="493"/>
      <c r="M1243" s="493"/>
      <c r="N1243" s="493"/>
      <c r="O1243" s="493"/>
      <c r="P1243" s="493"/>
      <c r="Q1243" s="493"/>
      <c r="R1243" s="493"/>
      <c r="S1243" s="493"/>
      <c r="T1243" s="493"/>
      <c r="U1243" s="493"/>
      <c r="V1243" s="493"/>
      <c r="W1243" s="493"/>
      <c r="X1243" s="493"/>
      <c r="Y1243" s="493"/>
      <c r="Z1243" s="493"/>
      <c r="AA1243" s="493"/>
      <c r="AB1243" s="493"/>
      <c r="AC1243" s="493"/>
      <c r="AD1243" s="493"/>
      <c r="AE1243" s="493"/>
      <c r="AF1243" s="493"/>
      <c r="AG1243" s="493"/>
      <c r="AH1243" s="493"/>
      <c r="AI1243" s="493"/>
      <c r="AJ1243" s="493"/>
      <c r="AK1243" s="493"/>
      <c r="AL1243" s="493"/>
      <c r="AM1243" s="493"/>
      <c r="AN1243" s="493"/>
      <c r="AO1243" s="493"/>
      <c r="AP1243" s="493"/>
      <c r="AQ1243" s="493"/>
      <c r="AR1243" s="493"/>
      <c r="AS1243" s="493"/>
      <c r="AT1243" s="493"/>
      <c r="AU1243" s="493"/>
      <c r="AV1243" s="493"/>
      <c r="AW1243" s="493"/>
      <c r="AX1243" s="493"/>
      <c r="AY1243" s="493"/>
      <c r="AZ1243" s="493"/>
      <c r="BA1243" s="493"/>
      <c r="BB1243" s="493"/>
    </row>
    <row collapsed="false" customFormat="false" customHeight="true" hidden="false" ht="12.6" outlineLevel="0" r="1245">
      <c r="A1245" s="89" t="s">
        <v>1012</v>
      </c>
    </row>
    <row collapsed="false" customFormat="false" customHeight="true" hidden="false" ht="12.6" outlineLevel="0" r="1246">
      <c r="A1246" s="493"/>
      <c r="B1246" s="493"/>
      <c r="C1246" s="493"/>
      <c r="D1246" s="493"/>
      <c r="E1246" s="493"/>
      <c r="F1246" s="493"/>
      <c r="G1246" s="493"/>
      <c r="H1246" s="493"/>
      <c r="I1246" s="493"/>
      <c r="J1246" s="493"/>
      <c r="K1246" s="493"/>
      <c r="L1246" s="493"/>
      <c r="M1246" s="493"/>
      <c r="N1246" s="493"/>
      <c r="O1246" s="493"/>
      <c r="P1246" s="493"/>
      <c r="Q1246" s="493"/>
      <c r="R1246" s="493"/>
      <c r="S1246" s="493"/>
      <c r="T1246" s="493"/>
      <c r="U1246" s="493"/>
      <c r="V1246" s="493"/>
      <c r="W1246" s="493"/>
      <c r="X1246" s="493"/>
      <c r="Y1246" s="493"/>
      <c r="Z1246" s="493"/>
      <c r="AA1246" s="493"/>
      <c r="AB1246" s="493"/>
      <c r="AC1246" s="493"/>
      <c r="AD1246" s="493"/>
      <c r="AE1246" s="493"/>
      <c r="AF1246" s="493"/>
      <c r="AG1246" s="493"/>
      <c r="AH1246" s="493"/>
      <c r="AI1246" s="493"/>
      <c r="AJ1246" s="493"/>
      <c r="AK1246" s="493"/>
      <c r="AL1246" s="493"/>
      <c r="AM1246" s="493"/>
      <c r="AN1246" s="493"/>
      <c r="AO1246" s="493"/>
      <c r="AP1246" s="493"/>
      <c r="AQ1246" s="493"/>
      <c r="AR1246" s="493"/>
      <c r="AS1246" s="493"/>
      <c r="AT1246" s="493"/>
      <c r="AU1246" s="493"/>
      <c r="AV1246" s="493"/>
      <c r="AW1246" s="493"/>
      <c r="AX1246" s="493"/>
      <c r="AY1246" s="493"/>
      <c r="AZ1246" s="493"/>
      <c r="BA1246" s="493"/>
      <c r="BB1246" s="493"/>
    </row>
    <row collapsed="false" customFormat="false" customHeight="true" hidden="false" ht="21.75" outlineLevel="0" r="1247">
      <c r="A1247" s="493"/>
      <c r="B1247" s="493"/>
      <c r="C1247" s="493"/>
      <c r="D1247" s="493"/>
      <c r="E1247" s="493"/>
      <c r="F1247" s="493"/>
      <c r="G1247" s="493"/>
      <c r="H1247" s="493"/>
      <c r="I1247" s="493"/>
      <c r="J1247" s="493"/>
      <c r="K1247" s="493"/>
      <c r="L1247" s="493"/>
      <c r="M1247" s="493"/>
      <c r="N1247" s="493"/>
      <c r="O1247" s="493"/>
      <c r="P1247" s="493"/>
      <c r="Q1247" s="493"/>
      <c r="R1247" s="493"/>
      <c r="S1247" s="493"/>
      <c r="T1247" s="493"/>
      <c r="U1247" s="493"/>
      <c r="V1247" s="493"/>
      <c r="W1247" s="493"/>
      <c r="X1247" s="493"/>
      <c r="Y1247" s="493"/>
      <c r="Z1247" s="493"/>
      <c r="AA1247" s="493"/>
      <c r="AB1247" s="493"/>
      <c r="AC1247" s="493"/>
      <c r="AD1247" s="493"/>
      <c r="AE1247" s="493"/>
      <c r="AF1247" s="493"/>
      <c r="AG1247" s="493"/>
      <c r="AH1247" s="493"/>
      <c r="AI1247" s="493"/>
      <c r="AJ1247" s="493"/>
      <c r="AK1247" s="493"/>
      <c r="AL1247" s="493"/>
      <c r="AM1247" s="493"/>
      <c r="AN1247" s="493"/>
      <c r="AO1247" s="493"/>
      <c r="AP1247" s="493"/>
      <c r="AQ1247" s="493"/>
      <c r="AR1247" s="493"/>
      <c r="AS1247" s="493"/>
      <c r="AT1247" s="493"/>
      <c r="AU1247" s="493"/>
      <c r="AV1247" s="493"/>
      <c r="AW1247" s="493"/>
      <c r="AX1247" s="493"/>
      <c r="AY1247" s="493"/>
      <c r="AZ1247" s="493"/>
      <c r="BA1247" s="493"/>
      <c r="BB1247" s="493"/>
    </row>
    <row collapsed="false" customFormat="false" customHeight="true" hidden="false" ht="21.75" outlineLevel="0" r="1248">
      <c r="A1248" s="493"/>
      <c r="B1248" s="493"/>
      <c r="C1248" s="493"/>
      <c r="D1248" s="493"/>
      <c r="E1248" s="493"/>
      <c r="F1248" s="493"/>
      <c r="G1248" s="493"/>
      <c r="H1248" s="493"/>
      <c r="I1248" s="493"/>
      <c r="J1248" s="493"/>
      <c r="K1248" s="493"/>
      <c r="L1248" s="493"/>
      <c r="M1248" s="493"/>
      <c r="N1248" s="493"/>
      <c r="O1248" s="493"/>
      <c r="P1248" s="493"/>
      <c r="Q1248" s="493"/>
      <c r="R1248" s="493"/>
      <c r="S1248" s="493"/>
      <c r="T1248" s="493"/>
      <c r="U1248" s="493"/>
      <c r="V1248" s="493"/>
      <c r="W1248" s="493"/>
      <c r="X1248" s="493"/>
      <c r="Y1248" s="493"/>
      <c r="Z1248" s="493"/>
      <c r="AA1248" s="493"/>
      <c r="AB1248" s="493"/>
      <c r="AC1248" s="493"/>
      <c r="AD1248" s="493"/>
      <c r="AE1248" s="493"/>
      <c r="AF1248" s="493"/>
      <c r="AG1248" s="493"/>
      <c r="AH1248" s="493"/>
      <c r="AI1248" s="493"/>
      <c r="AJ1248" s="493"/>
      <c r="AK1248" s="493"/>
      <c r="AL1248" s="493"/>
      <c r="AM1248" s="493"/>
      <c r="AN1248" s="493"/>
      <c r="AO1248" s="493"/>
      <c r="AP1248" s="493"/>
      <c r="AQ1248" s="493"/>
      <c r="AR1248" s="493"/>
      <c r="AS1248" s="493"/>
      <c r="AT1248" s="493"/>
      <c r="AU1248" s="493"/>
      <c r="AV1248" s="493"/>
      <c r="AW1248" s="493"/>
      <c r="AX1248" s="493"/>
      <c r="AY1248" s="493"/>
      <c r="AZ1248" s="493"/>
      <c r="BA1248" s="493"/>
      <c r="BB1248" s="493"/>
    </row>
    <row collapsed="false" customFormat="false" customHeight="true" hidden="false" ht="21.75" outlineLevel="0" r="1249">
      <c r="A1249" s="493"/>
      <c r="B1249" s="493"/>
      <c r="C1249" s="493"/>
      <c r="D1249" s="493"/>
      <c r="E1249" s="493"/>
      <c r="F1249" s="493"/>
      <c r="G1249" s="493"/>
      <c r="H1249" s="493"/>
      <c r="I1249" s="493"/>
      <c r="J1249" s="493"/>
      <c r="K1249" s="493"/>
      <c r="L1249" s="493"/>
      <c r="M1249" s="493"/>
      <c r="N1249" s="493"/>
      <c r="O1249" s="493"/>
      <c r="P1249" s="493"/>
      <c r="Q1249" s="493"/>
      <c r="R1249" s="493"/>
      <c r="S1249" s="493"/>
      <c r="T1249" s="493"/>
      <c r="U1249" s="493"/>
      <c r="V1249" s="493"/>
      <c r="W1249" s="493"/>
      <c r="X1249" s="493"/>
      <c r="Y1249" s="493"/>
      <c r="Z1249" s="493"/>
      <c r="AA1249" s="493"/>
      <c r="AB1249" s="493"/>
      <c r="AC1249" s="493"/>
      <c r="AD1249" s="493"/>
      <c r="AE1249" s="493"/>
      <c r="AF1249" s="493"/>
      <c r="AG1249" s="493"/>
      <c r="AH1249" s="493"/>
      <c r="AI1249" s="493"/>
      <c r="AJ1249" s="493"/>
      <c r="AK1249" s="493"/>
      <c r="AL1249" s="493"/>
      <c r="AM1249" s="493"/>
      <c r="AN1249" s="493"/>
      <c r="AO1249" s="493"/>
      <c r="AP1249" s="493"/>
      <c r="AQ1249" s="493"/>
      <c r="AR1249" s="493"/>
      <c r="AS1249" s="493"/>
      <c r="AT1249" s="493"/>
      <c r="AU1249" s="493"/>
      <c r="AV1249" s="493"/>
      <c r="AW1249" s="493"/>
      <c r="AX1249" s="493"/>
      <c r="AY1249" s="493"/>
      <c r="AZ1249" s="493"/>
      <c r="BA1249" s="493"/>
      <c r="BB1249" s="493"/>
    </row>
    <row collapsed="false" customFormat="false" customHeight="true" hidden="false" ht="12.6" outlineLevel="0" r="1250">
      <c r="A1250" s="493"/>
      <c r="B1250" s="493"/>
      <c r="C1250" s="493"/>
      <c r="D1250" s="493"/>
      <c r="E1250" s="493"/>
      <c r="F1250" s="493"/>
      <c r="G1250" s="493"/>
      <c r="H1250" s="493"/>
      <c r="I1250" s="493"/>
      <c r="J1250" s="493"/>
      <c r="K1250" s="493"/>
      <c r="L1250" s="493"/>
      <c r="M1250" s="493"/>
      <c r="N1250" s="493"/>
      <c r="O1250" s="493"/>
      <c r="P1250" s="493"/>
      <c r="Q1250" s="493"/>
      <c r="R1250" s="493"/>
      <c r="S1250" s="493"/>
      <c r="T1250" s="493"/>
      <c r="U1250" s="493"/>
      <c r="V1250" s="493"/>
      <c r="W1250" s="493"/>
      <c r="X1250" s="493"/>
      <c r="Y1250" s="493"/>
      <c r="Z1250" s="493"/>
      <c r="AA1250" s="493"/>
      <c r="AB1250" s="493"/>
      <c r="AC1250" s="493"/>
      <c r="AD1250" s="493"/>
      <c r="AE1250" s="493"/>
      <c r="AF1250" s="493"/>
      <c r="AG1250" s="493"/>
      <c r="AH1250" s="493"/>
      <c r="AI1250" s="493"/>
      <c r="AJ1250" s="493"/>
      <c r="AK1250" s="493"/>
      <c r="AL1250" s="493"/>
      <c r="AM1250" s="493"/>
      <c r="AN1250" s="493"/>
      <c r="AO1250" s="493"/>
      <c r="AP1250" s="493"/>
      <c r="AQ1250" s="493"/>
      <c r="AR1250" s="493"/>
      <c r="AS1250" s="493"/>
      <c r="AT1250" s="493"/>
      <c r="AU1250" s="493"/>
      <c r="AV1250" s="493"/>
      <c r="AW1250" s="493"/>
      <c r="AX1250" s="493"/>
      <c r="AY1250" s="493"/>
      <c r="AZ1250" s="493"/>
      <c r="BA1250" s="493"/>
      <c r="BB1250" s="493"/>
    </row>
    <row collapsed="false" customFormat="false" customHeight="true" hidden="false" ht="12.6" outlineLevel="0" r="1251">
      <c r="A1251" s="493"/>
      <c r="B1251" s="493"/>
      <c r="C1251" s="493"/>
      <c r="D1251" s="493"/>
      <c r="E1251" s="493"/>
      <c r="F1251" s="493"/>
      <c r="G1251" s="493"/>
      <c r="H1251" s="493"/>
      <c r="I1251" s="493"/>
      <c r="J1251" s="493"/>
      <c r="K1251" s="493"/>
      <c r="L1251" s="493"/>
      <c r="M1251" s="493"/>
      <c r="N1251" s="493"/>
      <c r="O1251" s="493"/>
      <c r="P1251" s="493"/>
      <c r="Q1251" s="493"/>
      <c r="R1251" s="493"/>
      <c r="S1251" s="493"/>
      <c r="T1251" s="493"/>
      <c r="U1251" s="493"/>
      <c r="V1251" s="493"/>
      <c r="W1251" s="493"/>
      <c r="X1251" s="493"/>
      <c r="Y1251" s="493"/>
      <c r="Z1251" s="493"/>
      <c r="AA1251" s="493"/>
      <c r="AB1251" s="493"/>
      <c r="AC1251" s="493"/>
      <c r="AD1251" s="493"/>
      <c r="AE1251" s="493"/>
      <c r="AF1251" s="493"/>
      <c r="AG1251" s="493"/>
      <c r="AH1251" s="493"/>
      <c r="AI1251" s="493"/>
      <c r="AJ1251" s="493"/>
      <c r="AK1251" s="493"/>
      <c r="AL1251" s="493"/>
      <c r="AM1251" s="493"/>
      <c r="AN1251" s="493"/>
      <c r="AO1251" s="493"/>
      <c r="AP1251" s="493"/>
      <c r="AQ1251" s="493"/>
      <c r="AR1251" s="493"/>
      <c r="AS1251" s="493"/>
      <c r="AT1251" s="493"/>
      <c r="AU1251" s="493"/>
      <c r="AV1251" s="493"/>
      <c r="AW1251" s="493"/>
      <c r="AX1251" s="493"/>
      <c r="AY1251" s="493"/>
      <c r="AZ1251" s="493"/>
      <c r="BA1251" s="493"/>
      <c r="BB1251" s="493"/>
    </row>
    <row collapsed="false" customFormat="false" customHeight="true" hidden="false" ht="12.6" outlineLevel="0" r="1252">
      <c r="A1252" s="493"/>
      <c r="B1252" s="493"/>
      <c r="C1252" s="493"/>
      <c r="D1252" s="493"/>
      <c r="E1252" s="493"/>
      <c r="F1252" s="493"/>
      <c r="G1252" s="493"/>
      <c r="H1252" s="493"/>
      <c r="I1252" s="493"/>
      <c r="J1252" s="493"/>
      <c r="K1252" s="493"/>
      <c r="L1252" s="493"/>
      <c r="M1252" s="493"/>
      <c r="N1252" s="493"/>
      <c r="O1252" s="493"/>
      <c r="P1252" s="493"/>
      <c r="Q1252" s="493"/>
      <c r="R1252" s="493"/>
      <c r="S1252" s="493"/>
      <c r="T1252" s="493"/>
      <c r="U1252" s="493"/>
      <c r="V1252" s="493"/>
      <c r="W1252" s="493"/>
      <c r="X1252" s="493"/>
      <c r="Y1252" s="493"/>
      <c r="Z1252" s="493"/>
      <c r="AA1252" s="493"/>
      <c r="AB1252" s="493"/>
      <c r="AC1252" s="493"/>
      <c r="AD1252" s="493"/>
      <c r="AE1252" s="493"/>
      <c r="AF1252" s="493"/>
      <c r="AG1252" s="493"/>
      <c r="AH1252" s="493"/>
      <c r="AI1252" s="493"/>
      <c r="AJ1252" s="493"/>
      <c r="AK1252" s="493"/>
      <c r="AL1252" s="493"/>
      <c r="AM1252" s="493"/>
      <c r="AN1252" s="493"/>
      <c r="AO1252" s="493"/>
      <c r="AP1252" s="493"/>
      <c r="AQ1252" s="493"/>
      <c r="AR1252" s="493"/>
      <c r="AS1252" s="493"/>
      <c r="AT1252" s="493"/>
      <c r="AU1252" s="493"/>
      <c r="AV1252" s="493"/>
      <c r="AW1252" s="493"/>
      <c r="AX1252" s="493"/>
      <c r="AY1252" s="493"/>
      <c r="AZ1252" s="493"/>
      <c r="BA1252" s="493"/>
      <c r="BB1252" s="493"/>
    </row>
    <row collapsed="false" customFormat="false" customHeight="true" hidden="false" ht="12.6" outlineLevel="0" r="1253">
      <c r="A1253" s="493"/>
      <c r="B1253" s="493"/>
      <c r="C1253" s="493"/>
      <c r="D1253" s="493"/>
      <c r="E1253" s="493"/>
      <c r="F1253" s="493"/>
      <c r="G1253" s="493"/>
      <c r="H1253" s="493"/>
      <c r="I1253" s="493"/>
      <c r="J1253" s="493"/>
      <c r="K1253" s="493"/>
      <c r="L1253" s="493"/>
      <c r="M1253" s="493"/>
      <c r="N1253" s="493"/>
      <c r="O1253" s="493"/>
      <c r="P1253" s="493"/>
      <c r="Q1253" s="493"/>
      <c r="R1253" s="493"/>
      <c r="S1253" s="493"/>
      <c r="T1253" s="493"/>
      <c r="U1253" s="493"/>
      <c r="V1253" s="493"/>
      <c r="W1253" s="493"/>
      <c r="X1253" s="493"/>
      <c r="Y1253" s="493"/>
      <c r="Z1253" s="493"/>
      <c r="AA1253" s="493"/>
      <c r="AB1253" s="493"/>
      <c r="AC1253" s="493"/>
      <c r="AD1253" s="493"/>
      <c r="AE1253" s="493"/>
      <c r="AF1253" s="493"/>
      <c r="AG1253" s="493"/>
      <c r="AH1253" s="493"/>
      <c r="AI1253" s="493"/>
      <c r="AJ1253" s="493"/>
      <c r="AK1253" s="493"/>
      <c r="AL1253" s="493"/>
      <c r="AM1253" s="493"/>
      <c r="AN1253" s="493"/>
      <c r="AO1253" s="493"/>
      <c r="AP1253" s="493"/>
      <c r="AQ1253" s="493"/>
      <c r="AR1253" s="493"/>
      <c r="AS1253" s="493"/>
      <c r="AT1253" s="493"/>
      <c r="AU1253" s="493"/>
      <c r="AV1253" s="493"/>
      <c r="AW1253" s="493"/>
      <c r="AX1253" s="493"/>
      <c r="AY1253" s="493"/>
      <c r="AZ1253" s="493"/>
      <c r="BA1253" s="493"/>
      <c r="BB1253" s="493"/>
    </row>
    <row collapsed="false" customFormat="false" customHeight="true" hidden="false" ht="12.6" outlineLevel="0" r="1254">
      <c r="A1254" s="493"/>
      <c r="B1254" s="493"/>
      <c r="C1254" s="493"/>
      <c r="D1254" s="493"/>
      <c r="E1254" s="493"/>
      <c r="F1254" s="493"/>
      <c r="G1254" s="493"/>
      <c r="H1254" s="493"/>
      <c r="I1254" s="493"/>
      <c r="J1254" s="493"/>
      <c r="K1254" s="493"/>
      <c r="L1254" s="493"/>
      <c r="M1254" s="493"/>
      <c r="N1254" s="493"/>
      <c r="O1254" s="493"/>
      <c r="P1254" s="493"/>
      <c r="Q1254" s="493"/>
      <c r="R1254" s="493"/>
      <c r="S1254" s="493"/>
      <c r="T1254" s="493"/>
      <c r="U1254" s="493"/>
      <c r="V1254" s="493"/>
      <c r="W1254" s="493"/>
      <c r="X1254" s="493"/>
      <c r="Y1254" s="493"/>
      <c r="Z1254" s="493"/>
      <c r="AA1254" s="493"/>
      <c r="AB1254" s="493"/>
      <c r="AC1254" s="493"/>
      <c r="AD1254" s="493"/>
      <c r="AE1254" s="493"/>
      <c r="AF1254" s="493"/>
      <c r="AG1254" s="493"/>
      <c r="AH1254" s="493"/>
      <c r="AI1254" s="493"/>
      <c r="AJ1254" s="493"/>
      <c r="AK1254" s="493"/>
      <c r="AL1254" s="493"/>
      <c r="AM1254" s="493"/>
      <c r="AN1254" s="493"/>
      <c r="AO1254" s="493"/>
      <c r="AP1254" s="493"/>
      <c r="AQ1254" s="493"/>
      <c r="AR1254" s="493"/>
      <c r="AS1254" s="493"/>
      <c r="AT1254" s="493"/>
      <c r="AU1254" s="493"/>
      <c r="AV1254" s="493"/>
      <c r="AW1254" s="493"/>
      <c r="AX1254" s="493"/>
      <c r="AY1254" s="493"/>
      <c r="AZ1254" s="493"/>
      <c r="BA1254" s="493"/>
      <c r="BB1254" s="493"/>
    </row>
    <row collapsed="false" customFormat="false" customHeight="true" hidden="false" ht="12.6" outlineLevel="0" r="1255">
      <c r="A1255" s="493"/>
      <c r="B1255" s="493"/>
      <c r="C1255" s="493"/>
      <c r="D1255" s="493"/>
      <c r="E1255" s="493"/>
      <c r="F1255" s="493"/>
      <c r="G1255" s="493"/>
      <c r="H1255" s="493"/>
      <c r="I1255" s="493"/>
      <c r="J1255" s="493"/>
      <c r="K1255" s="493"/>
      <c r="L1255" s="493"/>
      <c r="M1255" s="493"/>
      <c r="N1255" s="493"/>
      <c r="O1255" s="493"/>
      <c r="P1255" s="493"/>
      <c r="Q1255" s="493"/>
      <c r="R1255" s="493"/>
      <c r="S1255" s="493"/>
      <c r="T1255" s="493"/>
      <c r="U1255" s="493"/>
      <c r="V1255" s="493"/>
      <c r="W1255" s="493"/>
      <c r="X1255" s="493"/>
      <c r="Y1255" s="493"/>
      <c r="Z1255" s="493"/>
      <c r="AA1255" s="493"/>
      <c r="AB1255" s="493"/>
      <c r="AC1255" s="493"/>
      <c r="AD1255" s="493"/>
      <c r="AE1255" s="493"/>
      <c r="AF1255" s="493"/>
      <c r="AG1255" s="493"/>
      <c r="AH1255" s="493"/>
      <c r="AI1255" s="493"/>
      <c r="AJ1255" s="493"/>
      <c r="AK1255" s="493"/>
      <c r="AL1255" s="493"/>
      <c r="AM1255" s="493"/>
      <c r="AN1255" s="493"/>
      <c r="AO1255" s="493"/>
      <c r="AP1255" s="493"/>
      <c r="AQ1255" s="493"/>
      <c r="AR1255" s="493"/>
      <c r="AS1255" s="493"/>
      <c r="AT1255" s="493"/>
      <c r="AU1255" s="493"/>
      <c r="AV1255" s="493"/>
      <c r="AW1255" s="493"/>
      <c r="AX1255" s="493"/>
      <c r="AY1255" s="493"/>
      <c r="AZ1255" s="493"/>
      <c r="BA1255" s="493"/>
      <c r="BB1255" s="493"/>
    </row>
    <row collapsed="false" customFormat="false" customHeight="true" hidden="false" ht="12.6" outlineLevel="0" r="1256">
      <c r="A1256" s="493"/>
      <c r="B1256" s="493"/>
      <c r="C1256" s="493"/>
      <c r="D1256" s="493"/>
      <c r="E1256" s="493"/>
      <c r="F1256" s="493"/>
      <c r="G1256" s="493"/>
      <c r="H1256" s="493"/>
      <c r="I1256" s="493"/>
      <c r="J1256" s="493"/>
      <c r="K1256" s="493"/>
      <c r="L1256" s="493"/>
      <c r="M1256" s="493"/>
      <c r="N1256" s="493"/>
      <c r="O1256" s="493"/>
      <c r="P1256" s="493"/>
      <c r="Q1256" s="493"/>
      <c r="R1256" s="493"/>
      <c r="S1256" s="493"/>
      <c r="T1256" s="493"/>
      <c r="U1256" s="493"/>
      <c r="V1256" s="493"/>
      <c r="W1256" s="493"/>
      <c r="X1256" s="493"/>
      <c r="Y1256" s="493"/>
      <c r="Z1256" s="493"/>
      <c r="AA1256" s="493"/>
      <c r="AB1256" s="493"/>
      <c r="AC1256" s="493"/>
      <c r="AD1256" s="493"/>
      <c r="AE1256" s="493"/>
      <c r="AF1256" s="493"/>
      <c r="AG1256" s="493"/>
      <c r="AH1256" s="493"/>
      <c r="AI1256" s="493"/>
      <c r="AJ1256" s="493"/>
      <c r="AK1256" s="493"/>
      <c r="AL1256" s="493"/>
      <c r="AM1256" s="493"/>
      <c r="AN1256" s="493"/>
      <c r="AO1256" s="493"/>
      <c r="AP1256" s="493"/>
      <c r="AQ1256" s="493"/>
      <c r="AR1256" s="493"/>
      <c r="AS1256" s="493"/>
      <c r="AT1256" s="493"/>
      <c r="AU1256" s="493"/>
      <c r="AV1256" s="493"/>
      <c r="AW1256" s="493"/>
      <c r="AX1256" s="493"/>
      <c r="AY1256" s="493"/>
      <c r="AZ1256" s="493"/>
      <c r="BA1256" s="493"/>
      <c r="BB1256" s="493"/>
    </row>
    <row collapsed="false" customFormat="false" customHeight="true" hidden="false" ht="12.6" outlineLevel="0" r="1257">
      <c r="A1257" s="493"/>
      <c r="B1257" s="493"/>
      <c r="C1257" s="493"/>
      <c r="D1257" s="493"/>
      <c r="E1257" s="493"/>
      <c r="F1257" s="493"/>
      <c r="G1257" s="493"/>
      <c r="H1257" s="493"/>
      <c r="I1257" s="493"/>
      <c r="J1257" s="493"/>
      <c r="K1257" s="493"/>
      <c r="L1257" s="493"/>
      <c r="M1257" s="493"/>
      <c r="N1257" s="493"/>
      <c r="O1257" s="493"/>
      <c r="P1257" s="493"/>
      <c r="Q1257" s="493"/>
      <c r="R1257" s="493"/>
      <c r="S1257" s="493"/>
      <c r="T1257" s="493"/>
      <c r="U1257" s="493"/>
      <c r="V1257" s="493"/>
      <c r="W1257" s="493"/>
      <c r="X1257" s="493"/>
      <c r="Y1257" s="493"/>
      <c r="Z1257" s="493"/>
      <c r="AA1257" s="493"/>
      <c r="AB1257" s="493"/>
      <c r="AC1257" s="493"/>
      <c r="AD1257" s="493"/>
      <c r="AE1257" s="493"/>
      <c r="AF1257" s="493"/>
      <c r="AG1257" s="493"/>
      <c r="AH1257" s="493"/>
      <c r="AI1257" s="493"/>
      <c r="AJ1257" s="493"/>
      <c r="AK1257" s="493"/>
      <c r="AL1257" s="493"/>
      <c r="AM1257" s="493"/>
      <c r="AN1257" s="493"/>
      <c r="AO1257" s="493"/>
      <c r="AP1257" s="493"/>
      <c r="AQ1257" s="493"/>
      <c r="AR1257" s="493"/>
      <c r="AS1257" s="493"/>
      <c r="AT1257" s="493"/>
      <c r="AU1257" s="493"/>
      <c r="AV1257" s="493"/>
      <c r="AW1257" s="493"/>
      <c r="AX1257" s="493"/>
      <c r="AY1257" s="493"/>
      <c r="AZ1257" s="493"/>
      <c r="BA1257" s="493"/>
      <c r="BB1257" s="493"/>
    </row>
    <row collapsed="false" customFormat="false" customHeight="true" hidden="false" ht="12.6" outlineLevel="0" r="1258">
      <c r="A1258" s="493"/>
      <c r="B1258" s="493"/>
      <c r="C1258" s="493"/>
      <c r="D1258" s="493"/>
      <c r="E1258" s="493"/>
      <c r="F1258" s="493"/>
      <c r="G1258" s="493"/>
      <c r="H1258" s="493"/>
      <c r="I1258" s="493"/>
      <c r="J1258" s="493"/>
      <c r="K1258" s="493"/>
      <c r="L1258" s="493"/>
      <c r="M1258" s="493"/>
      <c r="N1258" s="493"/>
      <c r="O1258" s="493"/>
      <c r="P1258" s="493"/>
      <c r="Q1258" s="493"/>
      <c r="R1258" s="493"/>
      <c r="S1258" s="493"/>
      <c r="T1258" s="493"/>
      <c r="U1258" s="493"/>
      <c r="V1258" s="493"/>
      <c r="W1258" s="493"/>
      <c r="X1258" s="493"/>
      <c r="Y1258" s="493"/>
      <c r="Z1258" s="493"/>
      <c r="AA1258" s="493"/>
      <c r="AB1258" s="493"/>
      <c r="AC1258" s="493"/>
      <c r="AD1258" s="493"/>
      <c r="AE1258" s="493"/>
      <c r="AF1258" s="493"/>
      <c r="AG1258" s="493"/>
      <c r="AH1258" s="493"/>
      <c r="AI1258" s="493"/>
      <c r="AJ1258" s="493"/>
      <c r="AK1258" s="493"/>
      <c r="AL1258" s="493"/>
      <c r="AM1258" s="493"/>
      <c r="AN1258" s="493"/>
      <c r="AO1258" s="493"/>
      <c r="AP1258" s="493"/>
      <c r="AQ1258" s="493"/>
      <c r="AR1258" s="493"/>
      <c r="AS1258" s="493"/>
      <c r="AT1258" s="493"/>
      <c r="AU1258" s="493"/>
      <c r="AV1258" s="493"/>
      <c r="AW1258" s="493"/>
      <c r="AX1258" s="493"/>
      <c r="AY1258" s="493"/>
      <c r="AZ1258" s="493"/>
      <c r="BA1258" s="493"/>
      <c r="BB1258" s="493"/>
    </row>
    <row collapsed="false" customFormat="false" customHeight="true" hidden="false" ht="12.6" outlineLevel="0" r="1259">
      <c r="A1259" s="493"/>
      <c r="B1259" s="493"/>
      <c r="C1259" s="493"/>
      <c r="D1259" s="493"/>
      <c r="E1259" s="493"/>
      <c r="F1259" s="493"/>
      <c r="G1259" s="493"/>
      <c r="H1259" s="493"/>
      <c r="I1259" s="493"/>
      <c r="J1259" s="493"/>
      <c r="K1259" s="493"/>
      <c r="L1259" s="493"/>
      <c r="M1259" s="493"/>
      <c r="N1259" s="493"/>
      <c r="O1259" s="493"/>
      <c r="P1259" s="493"/>
      <c r="Q1259" s="493"/>
      <c r="R1259" s="493"/>
      <c r="S1259" s="493"/>
      <c r="T1259" s="493"/>
      <c r="U1259" s="493"/>
      <c r="V1259" s="493"/>
      <c r="W1259" s="493"/>
      <c r="X1259" s="493"/>
      <c r="Y1259" s="493"/>
      <c r="Z1259" s="493"/>
      <c r="AA1259" s="493"/>
      <c r="AB1259" s="493"/>
      <c r="AC1259" s="493"/>
      <c r="AD1259" s="493"/>
      <c r="AE1259" s="493"/>
      <c r="AF1259" s="493"/>
      <c r="AG1259" s="493"/>
      <c r="AH1259" s="493"/>
      <c r="AI1259" s="493"/>
      <c r="AJ1259" s="493"/>
      <c r="AK1259" s="493"/>
      <c r="AL1259" s="493"/>
      <c r="AM1259" s="493"/>
      <c r="AN1259" s="493"/>
      <c r="AO1259" s="493"/>
      <c r="AP1259" s="493"/>
      <c r="AQ1259" s="493"/>
      <c r="AR1259" s="493"/>
      <c r="AS1259" s="493"/>
      <c r="AT1259" s="493"/>
      <c r="AU1259" s="493"/>
      <c r="AV1259" s="493"/>
      <c r="AW1259" s="493"/>
      <c r="AX1259" s="493"/>
      <c r="AY1259" s="493"/>
      <c r="AZ1259" s="493"/>
      <c r="BA1259" s="493"/>
      <c r="BB1259" s="493"/>
    </row>
    <row collapsed="false" customFormat="false" customHeight="true" hidden="false" ht="12.6" outlineLevel="0" r="1261">
      <c r="A1261" s="408" t="s">
        <v>50</v>
      </c>
    </row>
    <row collapsed="false" customFormat="false" customHeight="true" hidden="false" ht="12.6" outlineLevel="0" r="1262">
      <c r="A1262" s="408" t="s">
        <v>420</v>
      </c>
      <c r="B1262" s="409"/>
      <c r="C1262" s="410" t="str">
        <f aca="false">$C$2</f>
        <v>Agro-eko Lovinobaňa, s.r.o.</v>
      </c>
      <c r="D1262" s="410"/>
      <c r="E1262" s="410"/>
      <c r="F1262" s="410"/>
      <c r="G1262" s="410"/>
      <c r="H1262" s="410"/>
      <c r="I1262" s="410"/>
      <c r="J1262" s="410"/>
      <c r="K1262" s="410"/>
      <c r="L1262" s="410"/>
      <c r="M1262" s="410"/>
      <c r="N1262" s="410"/>
      <c r="O1262" s="410"/>
      <c r="P1262" s="410"/>
      <c r="Q1262" s="410"/>
      <c r="R1262" s="410"/>
      <c r="S1262" s="410"/>
      <c r="T1262" s="410"/>
      <c r="U1262" s="410"/>
      <c r="V1262" s="410"/>
      <c r="W1262" s="410"/>
      <c r="X1262" s="410"/>
      <c r="Y1262" s="410"/>
      <c r="Z1262" s="410"/>
      <c r="AB1262" s="89" t="s">
        <v>28</v>
      </c>
      <c r="AD1262" s="411" t="n">
        <f aca="false">$AD$2</f>
        <v>43979971</v>
      </c>
      <c r="AE1262" s="411"/>
      <c r="AF1262" s="411"/>
      <c r="AG1262" s="411"/>
      <c r="AH1262" s="411"/>
      <c r="AI1262" s="411"/>
      <c r="AJ1262" s="411"/>
      <c r="AK1262" s="411"/>
      <c r="AL1262" s="89" t="s">
        <v>29</v>
      </c>
      <c r="AN1262" s="412" t="str">
        <f aca="false">$AN$1099</f>
        <v>2022534844</v>
      </c>
      <c r="AO1262" s="412"/>
      <c r="AP1262" s="412"/>
      <c r="AQ1262" s="412"/>
      <c r="AR1262" s="412"/>
      <c r="AS1262" s="412"/>
      <c r="AT1262" s="412"/>
      <c r="AU1262" s="412"/>
      <c r="AV1262" s="412"/>
      <c r="AW1262" s="412"/>
      <c r="AX1262" s="412"/>
      <c r="AY1262" s="412"/>
      <c r="AZ1262" s="412"/>
      <c r="BA1262" s="412"/>
      <c r="BB1262" s="412"/>
    </row>
    <row collapsed="false" customFormat="false" customHeight="true" hidden="false" ht="12.6" outlineLevel="0" r="1263">
      <c r="A1263" s="425"/>
    </row>
    <row collapsed="false" customFormat="false" customHeight="true" hidden="false" ht="12.6" outlineLevel="0" r="1264">
      <c r="A1264" s="425" t="s">
        <v>1013</v>
      </c>
    </row>
    <row collapsed="false" customFormat="false" customHeight="true" hidden="false" ht="12.6" outlineLevel="0" r="1265">
      <c r="A1265" s="89" t="s">
        <v>454</v>
      </c>
    </row>
    <row collapsed="false" customFormat="false" customHeight="true" hidden="false" ht="12.6" outlineLevel="0" r="1266">
      <c r="A1266" s="454"/>
      <c r="B1266" s="455"/>
      <c r="C1266" s="455"/>
      <c r="D1266" s="455"/>
      <c r="E1266" s="455"/>
      <c r="F1266" s="455"/>
      <c r="G1266" s="455"/>
      <c r="H1266" s="455"/>
      <c r="I1266" s="455"/>
      <c r="J1266" s="455"/>
      <c r="K1266" s="455"/>
      <c r="L1266" s="495"/>
      <c r="M1266" s="647" t="s">
        <v>435</v>
      </c>
      <c r="N1266" s="629"/>
      <c r="O1266" s="629"/>
      <c r="P1266" s="629"/>
      <c r="Q1266" s="629"/>
      <c r="R1266" s="629"/>
      <c r="S1266" s="629"/>
      <c r="T1266" s="629"/>
      <c r="U1266" s="629"/>
      <c r="V1266" s="629"/>
      <c r="W1266" s="629"/>
      <c r="X1266" s="629"/>
      <c r="Y1266" s="629"/>
      <c r="Z1266" s="629"/>
      <c r="AA1266" s="629"/>
      <c r="AB1266" s="629"/>
      <c r="AC1266" s="629"/>
      <c r="AD1266" s="629"/>
      <c r="AE1266" s="629"/>
      <c r="AF1266" s="629"/>
      <c r="AG1266" s="629"/>
      <c r="AH1266" s="629"/>
      <c r="AI1266" s="629"/>
      <c r="AJ1266" s="629"/>
      <c r="AK1266" s="629"/>
      <c r="AL1266" s="629"/>
      <c r="AM1266" s="629"/>
      <c r="AN1266" s="629"/>
      <c r="AO1266" s="629"/>
      <c r="AP1266" s="629"/>
      <c r="AQ1266" s="629"/>
      <c r="AR1266" s="629"/>
      <c r="AS1266" s="629"/>
      <c r="AT1266" s="629"/>
      <c r="AU1266" s="629"/>
      <c r="AV1266" s="648"/>
      <c r="AW1266" s="464"/>
      <c r="AX1266" s="457"/>
      <c r="AY1266" s="457"/>
      <c r="AZ1266" s="457"/>
      <c r="BA1266" s="457"/>
      <c r="BB1266" s="457"/>
    </row>
    <row collapsed="false" customFormat="false" customHeight="true" hidden="false" ht="12.6" outlineLevel="0" r="1267">
      <c r="A1267" s="458"/>
      <c r="B1267" s="414"/>
      <c r="C1267" s="414"/>
      <c r="D1267" s="414"/>
      <c r="E1267" s="414"/>
      <c r="F1267" s="414"/>
      <c r="G1267" s="414"/>
      <c r="H1267" s="414"/>
      <c r="I1267" s="414"/>
      <c r="J1267" s="414"/>
      <c r="K1267" s="414"/>
      <c r="L1267" s="496"/>
      <c r="M1267" s="454"/>
      <c r="N1267" s="455"/>
      <c r="O1267" s="455"/>
      <c r="P1267" s="455"/>
      <c r="Q1267" s="455"/>
      <c r="R1267" s="455"/>
      <c r="S1267" s="455"/>
      <c r="T1267" s="495"/>
      <c r="U1267" s="454"/>
      <c r="V1267" s="455"/>
      <c r="W1267" s="455"/>
      <c r="X1267" s="455"/>
      <c r="Y1267" s="455"/>
      <c r="Z1267" s="455"/>
      <c r="AA1267" s="495"/>
      <c r="AB1267" s="454"/>
      <c r="AC1267" s="455"/>
      <c r="AD1267" s="455"/>
      <c r="AE1267" s="455"/>
      <c r="AF1267" s="455"/>
      <c r="AG1267" s="455"/>
      <c r="AH1267" s="495"/>
      <c r="AI1267" s="454"/>
      <c r="AJ1267" s="455"/>
      <c r="AK1267" s="455"/>
      <c r="AL1267" s="455"/>
      <c r="AM1267" s="455"/>
      <c r="AN1267" s="455"/>
      <c r="AO1267" s="495"/>
      <c r="AP1267" s="556" t="s">
        <v>536</v>
      </c>
      <c r="AQ1267" s="557"/>
      <c r="AR1267" s="557"/>
      <c r="AS1267" s="557"/>
      <c r="AT1267" s="557"/>
      <c r="AU1267" s="557"/>
      <c r="AV1267" s="558"/>
      <c r="AW1267" s="457"/>
      <c r="AX1267" s="457"/>
      <c r="AY1267" s="457"/>
      <c r="AZ1267" s="457"/>
      <c r="BA1267" s="457"/>
      <c r="BB1267" s="457"/>
    </row>
    <row collapsed="false" customFormat="false" customHeight="true" hidden="false" ht="12.6" outlineLevel="0" r="1268">
      <c r="A1268" s="459" t="s">
        <v>1014</v>
      </c>
      <c r="B1268" s="459"/>
      <c r="C1268" s="459"/>
      <c r="D1268" s="459"/>
      <c r="E1268" s="459"/>
      <c r="F1268" s="459"/>
      <c r="G1268" s="459"/>
      <c r="H1268" s="459"/>
      <c r="I1268" s="459"/>
      <c r="J1268" s="459"/>
      <c r="K1268" s="459"/>
      <c r="L1268" s="459"/>
      <c r="M1268" s="459" t="s">
        <v>485</v>
      </c>
      <c r="N1268" s="459"/>
      <c r="O1268" s="459"/>
      <c r="P1268" s="459"/>
      <c r="Q1268" s="459"/>
      <c r="R1268" s="459"/>
      <c r="S1268" s="459"/>
      <c r="T1268" s="459"/>
      <c r="U1268" s="459" t="s">
        <v>487</v>
      </c>
      <c r="V1268" s="459"/>
      <c r="W1268" s="459"/>
      <c r="X1268" s="459"/>
      <c r="Y1268" s="459"/>
      <c r="Z1268" s="459"/>
      <c r="AA1268" s="459"/>
      <c r="AB1268" s="459" t="s">
        <v>488</v>
      </c>
      <c r="AC1268" s="459"/>
      <c r="AD1268" s="459"/>
      <c r="AE1268" s="459"/>
      <c r="AF1268" s="459"/>
      <c r="AG1268" s="459"/>
      <c r="AH1268" s="459"/>
      <c r="AI1268" s="459" t="s">
        <v>489</v>
      </c>
      <c r="AJ1268" s="459"/>
      <c r="AK1268" s="459"/>
      <c r="AL1268" s="459"/>
      <c r="AM1268" s="459"/>
      <c r="AN1268" s="459"/>
      <c r="AO1268" s="459"/>
      <c r="AP1268" s="464" t="s">
        <v>605</v>
      </c>
      <c r="AQ1268" s="457"/>
      <c r="AR1268" s="457"/>
      <c r="AS1268" s="457"/>
      <c r="AT1268" s="457"/>
      <c r="AU1268" s="457"/>
      <c r="AV1268" s="589"/>
      <c r="AW1268" s="457"/>
      <c r="AX1268" s="457"/>
      <c r="AY1268" s="457"/>
      <c r="AZ1268" s="457"/>
      <c r="BA1268" s="457"/>
      <c r="BB1268" s="457"/>
    </row>
    <row collapsed="false" customFormat="false" customHeight="true" hidden="false" ht="12.6" outlineLevel="0" r="1269">
      <c r="A1269" s="459" t="s">
        <v>1015</v>
      </c>
      <c r="B1269" s="459"/>
      <c r="C1269" s="459"/>
      <c r="D1269" s="459"/>
      <c r="E1269" s="459"/>
      <c r="F1269" s="459"/>
      <c r="G1269" s="459"/>
      <c r="H1269" s="459"/>
      <c r="I1269" s="459"/>
      <c r="J1269" s="459"/>
      <c r="K1269" s="459"/>
      <c r="L1269" s="459"/>
      <c r="M1269" s="459" t="s">
        <v>486</v>
      </c>
      <c r="N1269" s="459"/>
      <c r="O1269" s="459"/>
      <c r="P1269" s="459"/>
      <c r="Q1269" s="459"/>
      <c r="R1269" s="459"/>
      <c r="S1269" s="459"/>
      <c r="T1269" s="459"/>
      <c r="U1269" s="458"/>
      <c r="V1269" s="414"/>
      <c r="W1269" s="414"/>
      <c r="X1269" s="414"/>
      <c r="Y1269" s="414"/>
      <c r="Z1269" s="414"/>
      <c r="AA1269" s="496"/>
      <c r="AB1269" s="458"/>
      <c r="AC1269" s="414"/>
      <c r="AD1269" s="414"/>
      <c r="AE1269" s="414"/>
      <c r="AF1269" s="414"/>
      <c r="AG1269" s="414"/>
      <c r="AH1269" s="496"/>
      <c r="AI1269" s="458"/>
      <c r="AJ1269" s="414"/>
      <c r="AK1269" s="414"/>
      <c r="AL1269" s="414"/>
      <c r="AM1269" s="414"/>
      <c r="AN1269" s="414"/>
      <c r="AO1269" s="496"/>
      <c r="AP1269" s="464" t="s">
        <v>538</v>
      </c>
      <c r="AQ1269" s="457"/>
      <c r="AR1269" s="457"/>
      <c r="AS1269" s="457"/>
      <c r="AT1269" s="457"/>
      <c r="AU1269" s="457"/>
      <c r="AV1269" s="589"/>
      <c r="AW1269" s="457"/>
      <c r="AX1269" s="457"/>
      <c r="AY1269" s="457"/>
      <c r="AZ1269" s="457"/>
      <c r="BA1269" s="457"/>
      <c r="BB1269" s="457"/>
    </row>
    <row collapsed="false" customFormat="false" customHeight="true" hidden="false" ht="12.6" outlineLevel="0" r="1270">
      <c r="A1270" s="458"/>
      <c r="B1270" s="414"/>
      <c r="C1270" s="414"/>
      <c r="D1270" s="414"/>
      <c r="E1270" s="414"/>
      <c r="F1270" s="414"/>
      <c r="G1270" s="414"/>
      <c r="H1270" s="414"/>
      <c r="I1270" s="414"/>
      <c r="J1270" s="414"/>
      <c r="K1270" s="414"/>
      <c r="L1270" s="496"/>
      <c r="M1270" s="458"/>
      <c r="N1270" s="414"/>
      <c r="O1270" s="414"/>
      <c r="P1270" s="414"/>
      <c r="Q1270" s="414"/>
      <c r="R1270" s="414"/>
      <c r="S1270" s="414"/>
      <c r="T1270" s="496"/>
      <c r="U1270" s="458"/>
      <c r="V1270" s="414"/>
      <c r="W1270" s="414"/>
      <c r="X1270" s="414"/>
      <c r="Y1270" s="414"/>
      <c r="Z1270" s="414"/>
      <c r="AA1270" s="496"/>
      <c r="AB1270" s="458"/>
      <c r="AC1270" s="414"/>
      <c r="AD1270" s="414"/>
      <c r="AE1270" s="414"/>
      <c r="AF1270" s="414"/>
      <c r="AG1270" s="414"/>
      <c r="AH1270" s="496"/>
      <c r="AI1270" s="458"/>
      <c r="AJ1270" s="414"/>
      <c r="AK1270" s="414"/>
      <c r="AL1270" s="414"/>
      <c r="AM1270" s="414"/>
      <c r="AN1270" s="414"/>
      <c r="AO1270" s="496"/>
      <c r="AP1270" s="464" t="s">
        <v>539</v>
      </c>
      <c r="AQ1270" s="457"/>
      <c r="AR1270" s="457"/>
      <c r="AS1270" s="457"/>
      <c r="AT1270" s="457"/>
      <c r="AU1270" s="457"/>
      <c r="AV1270" s="589"/>
      <c r="AW1270" s="457"/>
      <c r="AX1270" s="457"/>
      <c r="AY1270" s="457"/>
      <c r="AZ1270" s="457"/>
      <c r="BA1270" s="457"/>
      <c r="BB1270" s="457"/>
    </row>
    <row collapsed="false" customFormat="false" customHeight="true" hidden="false" ht="12.6" outlineLevel="0" r="1271">
      <c r="A1271" s="459" t="s">
        <v>475</v>
      </c>
      <c r="B1271" s="459"/>
      <c r="C1271" s="459"/>
      <c r="D1271" s="459"/>
      <c r="E1271" s="459"/>
      <c r="F1271" s="459"/>
      <c r="G1271" s="459"/>
      <c r="H1271" s="459"/>
      <c r="I1271" s="459"/>
      <c r="J1271" s="459"/>
      <c r="K1271" s="459"/>
      <c r="L1271" s="459"/>
      <c r="M1271" s="459" t="s">
        <v>476</v>
      </c>
      <c r="N1271" s="459"/>
      <c r="O1271" s="459"/>
      <c r="P1271" s="459"/>
      <c r="Q1271" s="459"/>
      <c r="R1271" s="459"/>
      <c r="S1271" s="459"/>
      <c r="T1271" s="459"/>
      <c r="U1271" s="459" t="s">
        <v>477</v>
      </c>
      <c r="V1271" s="459"/>
      <c r="W1271" s="459"/>
      <c r="X1271" s="459"/>
      <c r="Y1271" s="459"/>
      <c r="Z1271" s="459"/>
      <c r="AA1271" s="459"/>
      <c r="AB1271" s="459" t="s">
        <v>478</v>
      </c>
      <c r="AC1271" s="459"/>
      <c r="AD1271" s="459"/>
      <c r="AE1271" s="459"/>
      <c r="AF1271" s="459"/>
      <c r="AG1271" s="459"/>
      <c r="AH1271" s="459"/>
      <c r="AI1271" s="459" t="s">
        <v>479</v>
      </c>
      <c r="AJ1271" s="459"/>
      <c r="AK1271" s="459"/>
      <c r="AL1271" s="459"/>
      <c r="AM1271" s="459"/>
      <c r="AN1271" s="459"/>
      <c r="AO1271" s="459"/>
      <c r="AP1271" s="580" t="s">
        <v>480</v>
      </c>
      <c r="AQ1271" s="581"/>
      <c r="AR1271" s="581"/>
      <c r="AS1271" s="581"/>
      <c r="AT1271" s="581"/>
      <c r="AU1271" s="581"/>
      <c r="AV1271" s="582"/>
      <c r="AW1271" s="457"/>
      <c r="AX1271" s="457"/>
      <c r="AY1271" s="457"/>
      <c r="AZ1271" s="457"/>
      <c r="BA1271" s="457"/>
      <c r="BB1271" s="457"/>
    </row>
    <row collapsed="false" customFormat="false" customHeight="true" hidden="false" ht="12.6" outlineLevel="0" r="1272">
      <c r="A1272" s="429" t="s">
        <v>1016</v>
      </c>
      <c r="B1272" s="430"/>
      <c r="C1272" s="430"/>
      <c r="D1272" s="430"/>
      <c r="E1272" s="430"/>
      <c r="F1272" s="430"/>
      <c r="G1272" s="430"/>
      <c r="H1272" s="430"/>
      <c r="I1272" s="430"/>
      <c r="J1272" s="430"/>
      <c r="K1272" s="430"/>
      <c r="L1272" s="431"/>
      <c r="M1272" s="466" t="n">
        <v>6639</v>
      </c>
      <c r="N1272" s="466"/>
      <c r="O1272" s="466"/>
      <c r="P1272" s="466"/>
      <c r="Q1272" s="466"/>
      <c r="R1272" s="466"/>
      <c r="S1272" s="466"/>
      <c r="T1272" s="466"/>
      <c r="U1272" s="466"/>
      <c r="V1272" s="466"/>
      <c r="W1272" s="466"/>
      <c r="X1272" s="466"/>
      <c r="Y1272" s="466"/>
      <c r="Z1272" s="466"/>
      <c r="AA1272" s="466"/>
      <c r="AB1272" s="466"/>
      <c r="AC1272" s="466"/>
      <c r="AD1272" s="466"/>
      <c r="AE1272" s="466"/>
      <c r="AF1272" s="466"/>
      <c r="AG1272" s="466"/>
      <c r="AH1272" s="466"/>
      <c r="AI1272" s="473"/>
      <c r="AJ1272" s="473"/>
      <c r="AK1272" s="473"/>
      <c r="AL1272" s="473"/>
      <c r="AM1272" s="473"/>
      <c r="AN1272" s="473"/>
      <c r="AO1272" s="473"/>
      <c r="AP1272" s="466" t="n">
        <v>6639</v>
      </c>
      <c r="AQ1272" s="466"/>
      <c r="AR1272" s="466"/>
      <c r="AS1272" s="466"/>
      <c r="AT1272" s="466"/>
      <c r="AU1272" s="466"/>
      <c r="AV1272" s="466"/>
      <c r="AW1272" s="649"/>
      <c r="AX1272" s="649"/>
      <c r="AY1272" s="649"/>
      <c r="AZ1272" s="649"/>
      <c r="BA1272" s="649"/>
      <c r="BB1272" s="649"/>
    </row>
    <row collapsed="false" customFormat="false" customHeight="true" hidden="false" ht="12.6" outlineLevel="0" r="1273">
      <c r="A1273" s="435" t="s">
        <v>1017</v>
      </c>
      <c r="B1273" s="436"/>
      <c r="C1273" s="436"/>
      <c r="D1273" s="436"/>
      <c r="E1273" s="436"/>
      <c r="F1273" s="436"/>
      <c r="G1273" s="436"/>
      <c r="H1273" s="436"/>
      <c r="I1273" s="436"/>
      <c r="J1273" s="436"/>
      <c r="K1273" s="436"/>
      <c r="L1273" s="437"/>
      <c r="M1273" s="473"/>
      <c r="N1273" s="473"/>
      <c r="O1273" s="473"/>
      <c r="P1273" s="473"/>
      <c r="Q1273" s="473"/>
      <c r="R1273" s="473"/>
      <c r="S1273" s="473"/>
      <c r="T1273" s="473"/>
      <c r="U1273" s="473"/>
      <c r="V1273" s="473"/>
      <c r="W1273" s="473"/>
      <c r="X1273" s="473"/>
      <c r="Y1273" s="473"/>
      <c r="Z1273" s="473"/>
      <c r="AA1273" s="473"/>
      <c r="AB1273" s="473"/>
      <c r="AC1273" s="473"/>
      <c r="AD1273" s="473"/>
      <c r="AE1273" s="473"/>
      <c r="AF1273" s="473"/>
      <c r="AG1273" s="473"/>
      <c r="AH1273" s="473"/>
      <c r="AI1273" s="473"/>
      <c r="AJ1273" s="473"/>
      <c r="AK1273" s="473"/>
      <c r="AL1273" s="473"/>
      <c r="AM1273" s="473"/>
      <c r="AN1273" s="473"/>
      <c r="AO1273" s="473"/>
      <c r="AP1273" s="473" t="n">
        <f aca="false">SUM(M1273+U1273-AB1273+AI1273)</f>
        <v>0</v>
      </c>
      <c r="AQ1273" s="473"/>
      <c r="AR1273" s="473"/>
      <c r="AS1273" s="473"/>
      <c r="AT1273" s="473"/>
      <c r="AU1273" s="473"/>
      <c r="AV1273" s="473"/>
      <c r="AW1273" s="649"/>
      <c r="AX1273" s="649"/>
      <c r="AY1273" s="649"/>
      <c r="AZ1273" s="649"/>
      <c r="BA1273" s="649"/>
      <c r="BB1273" s="649"/>
    </row>
    <row collapsed="false" customFormat="false" customHeight="true" hidden="false" ht="12.6" outlineLevel="0" r="1274">
      <c r="A1274" s="438" t="s">
        <v>1018</v>
      </c>
      <c r="B1274" s="439"/>
      <c r="C1274" s="439"/>
      <c r="D1274" s="439"/>
      <c r="E1274" s="439"/>
      <c r="F1274" s="439"/>
      <c r="G1274" s="439"/>
      <c r="H1274" s="439"/>
      <c r="I1274" s="439"/>
      <c r="J1274" s="439"/>
      <c r="K1274" s="439"/>
      <c r="L1274" s="440"/>
      <c r="M1274" s="473"/>
      <c r="N1274" s="473"/>
      <c r="O1274" s="473"/>
      <c r="P1274" s="473"/>
      <c r="Q1274" s="473"/>
      <c r="R1274" s="473"/>
      <c r="S1274" s="473"/>
      <c r="T1274" s="473"/>
      <c r="U1274" s="473"/>
      <c r="V1274" s="473"/>
      <c r="W1274" s="473"/>
      <c r="X1274" s="473"/>
      <c r="Y1274" s="473"/>
      <c r="Z1274" s="473"/>
      <c r="AA1274" s="473"/>
      <c r="AB1274" s="473"/>
      <c r="AC1274" s="473"/>
      <c r="AD1274" s="473"/>
      <c r="AE1274" s="473"/>
      <c r="AF1274" s="473"/>
      <c r="AG1274" s="473"/>
      <c r="AH1274" s="473"/>
      <c r="AI1274" s="473"/>
      <c r="AJ1274" s="473"/>
      <c r="AK1274" s="473"/>
      <c r="AL1274" s="473"/>
      <c r="AM1274" s="473"/>
      <c r="AN1274" s="473"/>
      <c r="AO1274" s="473"/>
      <c r="AP1274" s="473"/>
      <c r="AQ1274" s="473"/>
      <c r="AR1274" s="473"/>
      <c r="AS1274" s="473"/>
      <c r="AT1274" s="473"/>
      <c r="AU1274" s="473"/>
      <c r="AV1274" s="473"/>
      <c r="AW1274" s="649"/>
      <c r="AX1274" s="649"/>
      <c r="AY1274" s="649"/>
      <c r="AZ1274" s="649"/>
      <c r="BA1274" s="649"/>
      <c r="BB1274" s="649"/>
    </row>
    <row collapsed="false" customFormat="false" customHeight="true" hidden="false" ht="12.6" outlineLevel="0" r="1275">
      <c r="A1275" s="435" t="s">
        <v>1019</v>
      </c>
      <c r="B1275" s="436"/>
      <c r="C1275" s="436"/>
      <c r="D1275" s="436"/>
      <c r="E1275" s="436"/>
      <c r="F1275" s="436"/>
      <c r="G1275" s="436"/>
      <c r="H1275" s="436"/>
      <c r="I1275" s="436"/>
      <c r="J1275" s="436"/>
      <c r="K1275" s="436"/>
      <c r="L1275" s="437"/>
      <c r="M1275" s="466" t="n">
        <f aca="false">SUM('HL KNIHA VYPOC'!D223)*-1</f>
        <v>-0</v>
      </c>
      <c r="N1275" s="466"/>
      <c r="O1275" s="466"/>
      <c r="P1275" s="466"/>
      <c r="Q1275" s="466"/>
      <c r="R1275" s="466"/>
      <c r="S1275" s="466"/>
      <c r="T1275" s="466"/>
      <c r="U1275" s="466" t="n">
        <f aca="false">SUM('HL KNIHA VYPOC'!F223)</f>
        <v>0</v>
      </c>
      <c r="V1275" s="466"/>
      <c r="W1275" s="466"/>
      <c r="X1275" s="466"/>
      <c r="Y1275" s="466"/>
      <c r="Z1275" s="466"/>
      <c r="AA1275" s="466"/>
      <c r="AB1275" s="466" t="n">
        <f aca="false">SUM('HL KNIHA VYPOC'!E223)</f>
        <v>0</v>
      </c>
      <c r="AC1275" s="466"/>
      <c r="AD1275" s="466"/>
      <c r="AE1275" s="466"/>
      <c r="AF1275" s="466"/>
      <c r="AG1275" s="466"/>
      <c r="AH1275" s="466"/>
      <c r="AI1275" s="473"/>
      <c r="AJ1275" s="473"/>
      <c r="AK1275" s="473"/>
      <c r="AL1275" s="473"/>
      <c r="AM1275" s="473"/>
      <c r="AN1275" s="473"/>
      <c r="AO1275" s="473"/>
      <c r="AP1275" s="466" t="n">
        <f aca="false">SUM(M1275+U1275-AB1275+AI1275)</f>
        <v>0</v>
      </c>
      <c r="AQ1275" s="466"/>
      <c r="AR1275" s="466"/>
      <c r="AS1275" s="466"/>
      <c r="AT1275" s="466"/>
      <c r="AU1275" s="466"/>
      <c r="AV1275" s="466"/>
      <c r="AW1275" s="649"/>
      <c r="AX1275" s="649"/>
      <c r="AY1275" s="649"/>
      <c r="AZ1275" s="649"/>
      <c r="BA1275" s="649"/>
      <c r="BB1275" s="649"/>
    </row>
    <row collapsed="false" customFormat="false" customHeight="true" hidden="false" ht="12.6" outlineLevel="0" r="1276">
      <c r="A1276" s="435" t="s">
        <v>1020</v>
      </c>
      <c r="B1276" s="436"/>
      <c r="C1276" s="436"/>
      <c r="D1276" s="436"/>
      <c r="E1276" s="436"/>
      <c r="F1276" s="436"/>
      <c r="G1276" s="436"/>
      <c r="H1276" s="436"/>
      <c r="I1276" s="436"/>
      <c r="J1276" s="436"/>
      <c r="K1276" s="436"/>
      <c r="L1276" s="437"/>
      <c r="M1276" s="466" t="n">
        <f aca="false">SUM('HL KNIHA VYPOC'!D172)</f>
        <v>0</v>
      </c>
      <c r="N1276" s="466"/>
      <c r="O1276" s="466"/>
      <c r="P1276" s="466"/>
      <c r="Q1276" s="466"/>
      <c r="R1276" s="466"/>
      <c r="S1276" s="466"/>
      <c r="T1276" s="466"/>
      <c r="U1276" s="466" t="n">
        <f aca="false">SUM('HL KNIHA VYPOC'!F172)</f>
        <v>0</v>
      </c>
      <c r="V1276" s="466"/>
      <c r="W1276" s="466"/>
      <c r="X1276" s="466"/>
      <c r="Y1276" s="466"/>
      <c r="Z1276" s="466"/>
      <c r="AA1276" s="466"/>
      <c r="AB1276" s="466" t="n">
        <f aca="false">SUM('HL KNIHA VYPOC'!E172)</f>
        <v>0</v>
      </c>
      <c r="AC1276" s="466"/>
      <c r="AD1276" s="466"/>
      <c r="AE1276" s="466"/>
      <c r="AF1276" s="466"/>
      <c r="AG1276" s="466"/>
      <c r="AH1276" s="466"/>
      <c r="AI1276" s="473"/>
      <c r="AJ1276" s="473"/>
      <c r="AK1276" s="473"/>
      <c r="AL1276" s="473"/>
      <c r="AM1276" s="473"/>
      <c r="AN1276" s="473"/>
      <c r="AO1276" s="473"/>
      <c r="AP1276" s="466" t="n">
        <f aca="false">SUM(M1276+U1276-AB1276+AI1276)</f>
        <v>0</v>
      </c>
      <c r="AQ1276" s="466"/>
      <c r="AR1276" s="466"/>
      <c r="AS1276" s="466"/>
      <c r="AT1276" s="466"/>
      <c r="AU1276" s="466"/>
      <c r="AV1276" s="466"/>
      <c r="AW1276" s="649"/>
      <c r="AX1276" s="649"/>
      <c r="AY1276" s="649"/>
      <c r="AZ1276" s="649"/>
      <c r="BA1276" s="649"/>
      <c r="BB1276" s="649"/>
    </row>
    <row collapsed="false" customFormat="false" customHeight="true" hidden="false" ht="12.6" outlineLevel="0" r="1277">
      <c r="A1277" s="438" t="s">
        <v>1021</v>
      </c>
      <c r="B1277" s="439"/>
      <c r="C1277" s="439"/>
      <c r="D1277" s="439"/>
      <c r="E1277" s="439"/>
      <c r="F1277" s="439"/>
      <c r="G1277" s="439"/>
      <c r="H1277" s="439"/>
      <c r="I1277" s="439"/>
      <c r="J1277" s="439"/>
      <c r="K1277" s="439"/>
      <c r="L1277" s="440"/>
      <c r="M1277" s="466"/>
      <c r="N1277" s="466"/>
      <c r="O1277" s="466"/>
      <c r="P1277" s="466"/>
      <c r="Q1277" s="466"/>
      <c r="R1277" s="466"/>
      <c r="S1277" s="466"/>
      <c r="T1277" s="466"/>
      <c r="U1277" s="466"/>
      <c r="V1277" s="466"/>
      <c r="W1277" s="466"/>
      <c r="X1277" s="466"/>
      <c r="Y1277" s="466"/>
      <c r="Z1277" s="466"/>
      <c r="AA1277" s="466"/>
      <c r="AB1277" s="466"/>
      <c r="AC1277" s="466"/>
      <c r="AD1277" s="466"/>
      <c r="AE1277" s="466"/>
      <c r="AF1277" s="466"/>
      <c r="AG1277" s="466"/>
      <c r="AH1277" s="466"/>
      <c r="AI1277" s="473"/>
      <c r="AJ1277" s="473"/>
      <c r="AK1277" s="473"/>
      <c r="AL1277" s="473"/>
      <c r="AM1277" s="473"/>
      <c r="AN1277" s="473"/>
      <c r="AO1277" s="473"/>
      <c r="AP1277" s="466"/>
      <c r="AQ1277" s="466"/>
      <c r="AR1277" s="466"/>
      <c r="AS1277" s="466"/>
      <c r="AT1277" s="466"/>
      <c r="AU1277" s="466"/>
      <c r="AV1277" s="466"/>
      <c r="AW1277" s="649"/>
      <c r="AX1277" s="649"/>
      <c r="AY1277" s="649"/>
      <c r="AZ1277" s="649"/>
      <c r="BA1277" s="649"/>
      <c r="BB1277" s="649"/>
    </row>
    <row collapsed="false" customFormat="false" customHeight="true" hidden="false" ht="12.6" outlineLevel="0" r="1278">
      <c r="A1278" s="429" t="s">
        <v>1022</v>
      </c>
      <c r="B1278" s="430"/>
      <c r="C1278" s="430"/>
      <c r="D1278" s="430"/>
      <c r="E1278" s="430"/>
      <c r="F1278" s="430"/>
      <c r="G1278" s="430"/>
      <c r="H1278" s="430"/>
      <c r="I1278" s="430"/>
      <c r="J1278" s="430"/>
      <c r="K1278" s="430"/>
      <c r="L1278" s="431"/>
      <c r="M1278" s="466" t="n">
        <f aca="false">SUM('HL KNIHA VYPOC'!D216)*-1</f>
        <v>-0</v>
      </c>
      <c r="N1278" s="466"/>
      <c r="O1278" s="466"/>
      <c r="P1278" s="466"/>
      <c r="Q1278" s="466"/>
      <c r="R1278" s="466"/>
      <c r="S1278" s="466"/>
      <c r="T1278" s="466"/>
      <c r="U1278" s="466" t="n">
        <f aca="false">SUM('HL KNIHA VYPOC'!F216)</f>
        <v>0</v>
      </c>
      <c r="V1278" s="466"/>
      <c r="W1278" s="466"/>
      <c r="X1278" s="466"/>
      <c r="Y1278" s="466"/>
      <c r="Z1278" s="466"/>
      <c r="AA1278" s="466"/>
      <c r="AB1278" s="466" t="n">
        <f aca="false">SUM('HL KNIHA VYPOC'!E216)</f>
        <v>0</v>
      </c>
      <c r="AC1278" s="466"/>
      <c r="AD1278" s="466"/>
      <c r="AE1278" s="466"/>
      <c r="AF1278" s="466"/>
      <c r="AG1278" s="466"/>
      <c r="AH1278" s="466"/>
      <c r="AI1278" s="473"/>
      <c r="AJ1278" s="473"/>
      <c r="AK1278" s="473"/>
      <c r="AL1278" s="473"/>
      <c r="AM1278" s="473"/>
      <c r="AN1278" s="473"/>
      <c r="AO1278" s="473"/>
      <c r="AP1278" s="466" t="n">
        <f aca="false">SUM(M1278+U1278-AB1278+AI1278)</f>
        <v>0</v>
      </c>
      <c r="AQ1278" s="466"/>
      <c r="AR1278" s="466"/>
      <c r="AS1278" s="466"/>
      <c r="AT1278" s="466"/>
      <c r="AU1278" s="466"/>
      <c r="AV1278" s="466"/>
      <c r="AW1278" s="649"/>
      <c r="AX1278" s="649"/>
      <c r="AY1278" s="649"/>
      <c r="AZ1278" s="649"/>
      <c r="BA1278" s="649"/>
      <c r="BB1278" s="649"/>
    </row>
    <row collapsed="false" customFormat="false" customHeight="true" hidden="false" ht="12.6" outlineLevel="0" r="1279">
      <c r="A1279" s="429" t="s">
        <v>1023</v>
      </c>
      <c r="B1279" s="430"/>
      <c r="C1279" s="430"/>
      <c r="D1279" s="430"/>
      <c r="E1279" s="430"/>
      <c r="F1279" s="430"/>
      <c r="G1279" s="430"/>
      <c r="H1279" s="430"/>
      <c r="I1279" s="430"/>
      <c r="J1279" s="430"/>
      <c r="K1279" s="430"/>
      <c r="L1279" s="431"/>
      <c r="M1279" s="466" t="n">
        <f aca="false">SUM('HL KNIHA VYPOC'!D217)*-1</f>
        <v>-0</v>
      </c>
      <c r="N1279" s="466"/>
      <c r="O1279" s="466"/>
      <c r="P1279" s="466"/>
      <c r="Q1279" s="466"/>
      <c r="R1279" s="466"/>
      <c r="S1279" s="466"/>
      <c r="T1279" s="466"/>
      <c r="U1279" s="466" t="n">
        <f aca="false">SUM('HL KNIHA VYPOC'!F217)</f>
        <v>0</v>
      </c>
      <c r="V1279" s="466"/>
      <c r="W1279" s="466"/>
      <c r="X1279" s="466"/>
      <c r="Y1279" s="466"/>
      <c r="Z1279" s="466"/>
      <c r="AA1279" s="466"/>
      <c r="AB1279" s="466" t="n">
        <f aca="false">SUM('HL KNIHA VYPOC'!E217)</f>
        <v>0</v>
      </c>
      <c r="AC1279" s="466"/>
      <c r="AD1279" s="466"/>
      <c r="AE1279" s="466"/>
      <c r="AF1279" s="466"/>
      <c r="AG1279" s="466"/>
      <c r="AH1279" s="466"/>
      <c r="AI1279" s="473"/>
      <c r="AJ1279" s="473"/>
      <c r="AK1279" s="473"/>
      <c r="AL1279" s="473"/>
      <c r="AM1279" s="473"/>
      <c r="AN1279" s="473"/>
      <c r="AO1279" s="473"/>
      <c r="AP1279" s="466" t="n">
        <f aca="false">SUM(M1279+U1279-AB1279+AI1279)</f>
        <v>0</v>
      </c>
      <c r="AQ1279" s="466"/>
      <c r="AR1279" s="466"/>
      <c r="AS1279" s="466"/>
      <c r="AT1279" s="466"/>
      <c r="AU1279" s="466"/>
      <c r="AV1279" s="466"/>
      <c r="AW1279" s="649"/>
      <c r="AX1279" s="649"/>
      <c r="AY1279" s="649"/>
      <c r="AZ1279" s="649"/>
      <c r="BA1279" s="649"/>
      <c r="BB1279" s="649"/>
    </row>
    <row collapsed="false" customFormat="false" customHeight="true" hidden="false" ht="27" outlineLevel="0" r="1280">
      <c r="A1280" s="590" t="s">
        <v>1024</v>
      </c>
      <c r="B1280" s="590"/>
      <c r="C1280" s="590"/>
      <c r="D1280" s="590"/>
      <c r="E1280" s="590"/>
      <c r="F1280" s="590"/>
      <c r="G1280" s="590"/>
      <c r="H1280" s="590"/>
      <c r="I1280" s="590"/>
      <c r="J1280" s="590"/>
      <c r="K1280" s="590"/>
      <c r="L1280" s="590"/>
      <c r="M1280" s="466" t="n">
        <v>288</v>
      </c>
      <c r="N1280" s="466"/>
      <c r="O1280" s="466"/>
      <c r="P1280" s="466"/>
      <c r="Q1280" s="466"/>
      <c r="R1280" s="466"/>
      <c r="S1280" s="466"/>
      <c r="T1280" s="466"/>
      <c r="U1280" s="466" t="n">
        <f aca="false">SUM('HL KNIHA VYPOC'!F222+'HL KNIHA VYPOC'!F227)</f>
        <v>0</v>
      </c>
      <c r="V1280" s="466"/>
      <c r="W1280" s="466"/>
      <c r="X1280" s="466"/>
      <c r="Y1280" s="466"/>
      <c r="Z1280" s="466"/>
      <c r="AA1280" s="466"/>
      <c r="AB1280" s="466" t="n">
        <f aca="false">SUM('HL KNIHA VYPOC'!E222+'HL KNIHA VYPOC'!E227)</f>
        <v>0</v>
      </c>
      <c r="AC1280" s="466"/>
      <c r="AD1280" s="466"/>
      <c r="AE1280" s="466"/>
      <c r="AF1280" s="466"/>
      <c r="AG1280" s="466"/>
      <c r="AH1280" s="466"/>
      <c r="AI1280" s="473"/>
      <c r="AJ1280" s="473"/>
      <c r="AK1280" s="473"/>
      <c r="AL1280" s="473"/>
      <c r="AM1280" s="473"/>
      <c r="AN1280" s="473"/>
      <c r="AO1280" s="473"/>
      <c r="AP1280" s="466" t="n">
        <f aca="false">SUM(M1280+U1280-AB1280+AI1280)</f>
        <v>288</v>
      </c>
      <c r="AQ1280" s="466"/>
      <c r="AR1280" s="466"/>
      <c r="AS1280" s="466"/>
      <c r="AT1280" s="466"/>
      <c r="AU1280" s="466"/>
      <c r="AV1280" s="466"/>
      <c r="AW1280" s="649"/>
      <c r="AX1280" s="649"/>
      <c r="AY1280" s="649"/>
      <c r="AZ1280" s="649"/>
      <c r="BA1280" s="649"/>
      <c r="BB1280" s="649"/>
    </row>
    <row collapsed="false" customFormat="false" customHeight="true" hidden="false" ht="24.75" outlineLevel="0" r="1281">
      <c r="A1281" s="590" t="s">
        <v>1025</v>
      </c>
      <c r="B1281" s="590"/>
      <c r="C1281" s="590"/>
      <c r="D1281" s="590"/>
      <c r="E1281" s="590"/>
      <c r="F1281" s="590"/>
      <c r="G1281" s="590"/>
      <c r="H1281" s="590"/>
      <c r="I1281" s="590"/>
      <c r="J1281" s="590"/>
      <c r="K1281" s="590"/>
      <c r="L1281" s="590"/>
      <c r="M1281" s="466" t="n">
        <f aca="false">SUM('HL KNIHA VYPOC'!D221+'HL KNIHA VYPOC'!D226)*-1</f>
        <v>-0</v>
      </c>
      <c r="N1281" s="466"/>
      <c r="O1281" s="466"/>
      <c r="P1281" s="466"/>
      <c r="Q1281" s="466"/>
      <c r="R1281" s="466"/>
      <c r="S1281" s="466"/>
      <c r="T1281" s="466"/>
      <c r="U1281" s="466" t="n">
        <f aca="false">SUM('HL KNIHA VYPOC'!F221+'HL KNIHA VYPOC'!F226)</f>
        <v>0</v>
      </c>
      <c r="V1281" s="466"/>
      <c r="W1281" s="466"/>
      <c r="X1281" s="466"/>
      <c r="Y1281" s="466"/>
      <c r="Z1281" s="466"/>
      <c r="AA1281" s="466"/>
      <c r="AB1281" s="466" t="n">
        <f aca="false">SUM('HL KNIHA VYPOC'!E221+'HL KNIHA VYPOC'!E226)</f>
        <v>0</v>
      </c>
      <c r="AC1281" s="466"/>
      <c r="AD1281" s="466"/>
      <c r="AE1281" s="466"/>
      <c r="AF1281" s="466"/>
      <c r="AG1281" s="466"/>
      <c r="AH1281" s="466"/>
      <c r="AI1281" s="473"/>
      <c r="AJ1281" s="473"/>
      <c r="AK1281" s="473"/>
      <c r="AL1281" s="473"/>
      <c r="AM1281" s="473"/>
      <c r="AN1281" s="473"/>
      <c r="AO1281" s="473"/>
      <c r="AP1281" s="466" t="n">
        <f aca="false">SUM(M1281+U1281-AB1281+AI1281)</f>
        <v>0</v>
      </c>
      <c r="AQ1281" s="466"/>
      <c r="AR1281" s="466"/>
      <c r="AS1281" s="466"/>
      <c r="AT1281" s="466"/>
      <c r="AU1281" s="466"/>
      <c r="AV1281" s="466"/>
      <c r="AW1281" s="649"/>
      <c r="AX1281" s="649"/>
      <c r="AY1281" s="649"/>
      <c r="AZ1281" s="649"/>
      <c r="BA1281" s="649"/>
      <c r="BB1281" s="649"/>
    </row>
    <row collapsed="false" customFormat="false" customHeight="true" hidden="false" ht="12.6" outlineLevel="0" r="1282">
      <c r="A1282" s="429" t="s">
        <v>1026</v>
      </c>
      <c r="B1282" s="430"/>
      <c r="C1282" s="430"/>
      <c r="D1282" s="430"/>
      <c r="E1282" s="430"/>
      <c r="F1282" s="430"/>
      <c r="G1282" s="430"/>
      <c r="H1282" s="430"/>
      <c r="I1282" s="430"/>
      <c r="J1282" s="430"/>
      <c r="K1282" s="430"/>
      <c r="L1282" s="431"/>
      <c r="M1282" s="521" t="n">
        <f aca="false">SUM('HL KNIHA VYPOC'!D228)*-1</f>
        <v>-0</v>
      </c>
      <c r="N1282" s="521"/>
      <c r="O1282" s="521"/>
      <c r="P1282" s="521"/>
      <c r="Q1282" s="521"/>
      <c r="R1282" s="521"/>
      <c r="S1282" s="521"/>
      <c r="T1282" s="521"/>
      <c r="U1282" s="521" t="n">
        <f aca="false">SUM('HL KNIHA VYPOC'!F228)</f>
        <v>0</v>
      </c>
      <c r="V1282" s="521"/>
      <c r="W1282" s="521"/>
      <c r="X1282" s="521"/>
      <c r="Y1282" s="521"/>
      <c r="Z1282" s="521"/>
      <c r="AA1282" s="521"/>
      <c r="AB1282" s="521" t="n">
        <f aca="false">SUM('HL KNIHA VYPOC'!F228)</f>
        <v>0</v>
      </c>
      <c r="AC1282" s="521"/>
      <c r="AD1282" s="521"/>
      <c r="AE1282" s="521"/>
      <c r="AF1282" s="521"/>
      <c r="AG1282" s="521"/>
      <c r="AH1282" s="521"/>
      <c r="AI1282" s="433"/>
      <c r="AJ1282" s="433"/>
      <c r="AK1282" s="433"/>
      <c r="AL1282" s="433"/>
      <c r="AM1282" s="433"/>
      <c r="AN1282" s="433"/>
      <c r="AO1282" s="433"/>
      <c r="AP1282" s="521" t="n">
        <f aca="false">SUM(M1282+U1282-AB1282+AI1282)</f>
        <v>0</v>
      </c>
      <c r="AQ1282" s="521"/>
      <c r="AR1282" s="521"/>
      <c r="AS1282" s="521"/>
      <c r="AT1282" s="521"/>
      <c r="AU1282" s="521"/>
      <c r="AV1282" s="521"/>
      <c r="AW1282" s="649"/>
      <c r="AX1282" s="649"/>
      <c r="AY1282" s="649"/>
      <c r="AZ1282" s="649"/>
      <c r="BA1282" s="649"/>
      <c r="BB1282" s="649"/>
    </row>
    <row collapsed="false" customFormat="false" customHeight="true" hidden="false" ht="12.6" outlineLevel="0" r="1283">
      <c r="A1283" s="438" t="s">
        <v>1027</v>
      </c>
      <c r="B1283" s="439"/>
      <c r="C1283" s="439"/>
      <c r="D1283" s="439"/>
      <c r="E1283" s="439"/>
      <c r="F1283" s="439"/>
      <c r="G1283" s="439"/>
      <c r="H1283" s="439"/>
      <c r="I1283" s="439"/>
      <c r="J1283" s="439"/>
      <c r="K1283" s="439"/>
      <c r="L1283" s="440"/>
      <c r="M1283" s="521" t="n">
        <f aca="false">SUM('HL KNIHA VYPOC'!D229)*-1</f>
        <v>-0</v>
      </c>
      <c r="N1283" s="521"/>
      <c r="O1283" s="521"/>
      <c r="P1283" s="521"/>
      <c r="Q1283" s="521"/>
      <c r="R1283" s="521"/>
      <c r="S1283" s="521"/>
      <c r="T1283" s="521"/>
      <c r="U1283" s="521" t="n">
        <f aca="false">SUM('HL KNIHA VYPOC'!F229)</f>
        <v>0</v>
      </c>
      <c r="V1283" s="521"/>
      <c r="W1283" s="521"/>
      <c r="X1283" s="521"/>
      <c r="Y1283" s="521"/>
      <c r="Z1283" s="521"/>
      <c r="AA1283" s="521"/>
      <c r="AB1283" s="521" t="n">
        <f aca="false">SUM('HL KNIHA VYPOC'!E229)</f>
        <v>0</v>
      </c>
      <c r="AC1283" s="521"/>
      <c r="AD1283" s="521"/>
      <c r="AE1283" s="521"/>
      <c r="AF1283" s="521"/>
      <c r="AG1283" s="521"/>
      <c r="AH1283" s="521"/>
      <c r="AI1283" s="433"/>
      <c r="AJ1283" s="433"/>
      <c r="AK1283" s="433"/>
      <c r="AL1283" s="433"/>
      <c r="AM1283" s="433"/>
      <c r="AN1283" s="433"/>
      <c r="AO1283" s="433"/>
      <c r="AP1283" s="521" t="n">
        <f aca="false">SUM(M1283+U1283-AB1283+AI1283)</f>
        <v>0</v>
      </c>
      <c r="AQ1283" s="521"/>
      <c r="AR1283" s="521"/>
      <c r="AS1283" s="521"/>
      <c r="AT1283" s="521"/>
      <c r="AU1283" s="521"/>
      <c r="AV1283" s="521"/>
      <c r="AW1283" s="649"/>
      <c r="AX1283" s="649"/>
      <c r="AY1283" s="649"/>
      <c r="AZ1283" s="649"/>
      <c r="BA1283" s="649"/>
      <c r="BB1283" s="649"/>
    </row>
    <row collapsed="false" customFormat="false" customHeight="true" hidden="false" ht="12.6" outlineLevel="0" r="1284">
      <c r="A1284" s="435" t="s">
        <v>1028</v>
      </c>
      <c r="B1284" s="436"/>
      <c r="C1284" s="436"/>
      <c r="D1284" s="436"/>
      <c r="E1284" s="436"/>
      <c r="F1284" s="436"/>
      <c r="G1284" s="436"/>
      <c r="H1284" s="436"/>
      <c r="I1284" s="436"/>
      <c r="J1284" s="436"/>
      <c r="K1284" s="436"/>
      <c r="L1284" s="437"/>
      <c r="M1284" s="521" t="n">
        <f aca="false">SUM('HL KNIHA VYPOC'!D218)*-1</f>
        <v>-0</v>
      </c>
      <c r="N1284" s="521"/>
      <c r="O1284" s="521"/>
      <c r="P1284" s="521"/>
      <c r="Q1284" s="521"/>
      <c r="R1284" s="521"/>
      <c r="S1284" s="521"/>
      <c r="T1284" s="521"/>
      <c r="U1284" s="521" t="n">
        <f aca="false">SUM('HL KNIHA VYPOC'!F218)</f>
        <v>0</v>
      </c>
      <c r="V1284" s="521"/>
      <c r="W1284" s="521"/>
      <c r="X1284" s="521"/>
      <c r="Y1284" s="521"/>
      <c r="Z1284" s="521"/>
      <c r="AA1284" s="521"/>
      <c r="AB1284" s="521" t="n">
        <f aca="false">SUM('HL KNIHA VYPOC'!E218)</f>
        <v>0</v>
      </c>
      <c r="AC1284" s="521"/>
      <c r="AD1284" s="521"/>
      <c r="AE1284" s="521"/>
      <c r="AF1284" s="521"/>
      <c r="AG1284" s="521"/>
      <c r="AH1284" s="521"/>
      <c r="AI1284" s="433"/>
      <c r="AJ1284" s="433"/>
      <c r="AK1284" s="433"/>
      <c r="AL1284" s="433"/>
      <c r="AM1284" s="433"/>
      <c r="AN1284" s="433"/>
      <c r="AO1284" s="433"/>
      <c r="AP1284" s="521" t="n">
        <f aca="false">SUM(M1284+U1284-AB1284+AI1284)</f>
        <v>0</v>
      </c>
      <c r="AQ1284" s="521"/>
      <c r="AR1284" s="521"/>
      <c r="AS1284" s="521"/>
      <c r="AT1284" s="521"/>
      <c r="AU1284" s="521"/>
      <c r="AV1284" s="521"/>
      <c r="AW1284" s="649"/>
      <c r="AX1284" s="649"/>
      <c r="AY1284" s="649"/>
      <c r="AZ1284" s="649"/>
      <c r="BA1284" s="649"/>
      <c r="BB1284" s="649"/>
    </row>
    <row collapsed="false" customFormat="false" customHeight="true" hidden="false" ht="12.6" outlineLevel="0" r="1285">
      <c r="A1285" s="484" t="s">
        <v>1029</v>
      </c>
      <c r="B1285" s="408"/>
      <c r="C1285" s="408"/>
      <c r="D1285" s="408"/>
      <c r="E1285" s="408"/>
      <c r="F1285" s="408"/>
      <c r="G1285" s="408"/>
      <c r="H1285" s="408"/>
      <c r="I1285" s="408"/>
      <c r="J1285" s="408"/>
      <c r="K1285" s="408"/>
      <c r="L1285" s="463"/>
      <c r="M1285" s="521"/>
      <c r="N1285" s="521"/>
      <c r="O1285" s="521"/>
      <c r="P1285" s="521"/>
      <c r="Q1285" s="521"/>
      <c r="R1285" s="521"/>
      <c r="S1285" s="521"/>
      <c r="T1285" s="521"/>
      <c r="U1285" s="521"/>
      <c r="V1285" s="521"/>
      <c r="W1285" s="521"/>
      <c r="X1285" s="521"/>
      <c r="Y1285" s="521"/>
      <c r="Z1285" s="521"/>
      <c r="AA1285" s="521"/>
      <c r="AB1285" s="521"/>
      <c r="AC1285" s="521"/>
      <c r="AD1285" s="521"/>
      <c r="AE1285" s="521"/>
      <c r="AF1285" s="521"/>
      <c r="AG1285" s="521"/>
      <c r="AH1285" s="521"/>
      <c r="AI1285" s="433"/>
      <c r="AJ1285" s="433"/>
      <c r="AK1285" s="433"/>
      <c r="AL1285" s="433"/>
      <c r="AM1285" s="433"/>
      <c r="AN1285" s="433"/>
      <c r="AO1285" s="433"/>
      <c r="AP1285" s="521"/>
      <c r="AQ1285" s="521"/>
      <c r="AR1285" s="521"/>
      <c r="AS1285" s="521"/>
      <c r="AT1285" s="521"/>
      <c r="AU1285" s="521"/>
      <c r="AV1285" s="521"/>
      <c r="AW1285" s="649"/>
      <c r="AX1285" s="649"/>
      <c r="AY1285" s="649"/>
      <c r="AZ1285" s="649"/>
      <c r="BA1285" s="649"/>
      <c r="BB1285" s="649"/>
    </row>
    <row collapsed="false" customFormat="false" customHeight="true" hidden="false" ht="12.6" outlineLevel="0" r="1286">
      <c r="A1286" s="438" t="s">
        <v>1030</v>
      </c>
      <c r="B1286" s="439"/>
      <c r="C1286" s="439"/>
      <c r="D1286" s="439"/>
      <c r="E1286" s="439"/>
      <c r="F1286" s="439"/>
      <c r="G1286" s="439"/>
      <c r="H1286" s="439"/>
      <c r="I1286" s="439"/>
      <c r="J1286" s="439"/>
      <c r="K1286" s="439"/>
      <c r="L1286" s="440"/>
      <c r="M1286" s="521"/>
      <c r="N1286" s="521"/>
      <c r="O1286" s="521"/>
      <c r="P1286" s="521"/>
      <c r="Q1286" s="521"/>
      <c r="R1286" s="521"/>
      <c r="S1286" s="521"/>
      <c r="T1286" s="521"/>
      <c r="U1286" s="521"/>
      <c r="V1286" s="521"/>
      <c r="W1286" s="521"/>
      <c r="X1286" s="521"/>
      <c r="Y1286" s="521"/>
      <c r="Z1286" s="521"/>
      <c r="AA1286" s="521"/>
      <c r="AB1286" s="521"/>
      <c r="AC1286" s="521"/>
      <c r="AD1286" s="521"/>
      <c r="AE1286" s="521"/>
      <c r="AF1286" s="521"/>
      <c r="AG1286" s="521"/>
      <c r="AH1286" s="521"/>
      <c r="AI1286" s="433"/>
      <c r="AJ1286" s="433"/>
      <c r="AK1286" s="433"/>
      <c r="AL1286" s="433"/>
      <c r="AM1286" s="433"/>
      <c r="AN1286" s="433"/>
      <c r="AO1286" s="433"/>
      <c r="AP1286" s="521"/>
      <c r="AQ1286" s="521"/>
      <c r="AR1286" s="521"/>
      <c r="AS1286" s="521"/>
      <c r="AT1286" s="521"/>
      <c r="AU1286" s="521"/>
      <c r="AV1286" s="521"/>
      <c r="AW1286" s="649"/>
      <c r="AX1286" s="649"/>
      <c r="AY1286" s="649"/>
      <c r="AZ1286" s="649"/>
      <c r="BA1286" s="649"/>
      <c r="BB1286" s="649"/>
    </row>
    <row collapsed="false" customFormat="false" customHeight="true" hidden="false" ht="12.6" outlineLevel="0" r="1287">
      <c r="A1287" s="435" t="s">
        <v>1028</v>
      </c>
      <c r="B1287" s="436"/>
      <c r="C1287" s="436"/>
      <c r="D1287" s="436"/>
      <c r="E1287" s="436"/>
      <c r="F1287" s="436"/>
      <c r="G1287" s="436"/>
      <c r="H1287" s="436"/>
      <c r="I1287" s="436"/>
      <c r="J1287" s="436"/>
      <c r="K1287" s="436"/>
      <c r="L1287" s="437"/>
      <c r="M1287" s="521" t="n">
        <f aca="false">SUM('HL KNIHA VYPOC'!D219)*-1</f>
        <v>-0</v>
      </c>
      <c r="N1287" s="521"/>
      <c r="O1287" s="521"/>
      <c r="P1287" s="521"/>
      <c r="Q1287" s="521"/>
      <c r="R1287" s="521"/>
      <c r="S1287" s="521"/>
      <c r="T1287" s="521"/>
      <c r="U1287" s="521" t="n">
        <f aca="false">SUM('HL KNIHA VYPOC'!F219)</f>
        <v>0</v>
      </c>
      <c r="V1287" s="521"/>
      <c r="W1287" s="521"/>
      <c r="X1287" s="521"/>
      <c r="Y1287" s="521"/>
      <c r="Z1287" s="521"/>
      <c r="AA1287" s="521"/>
      <c r="AB1287" s="521" t="n">
        <f aca="false">SUM('HL KNIHA VYPOC'!E219)</f>
        <v>0</v>
      </c>
      <c r="AC1287" s="521"/>
      <c r="AD1287" s="521"/>
      <c r="AE1287" s="521"/>
      <c r="AF1287" s="521"/>
      <c r="AG1287" s="521"/>
      <c r="AH1287" s="521"/>
      <c r="AI1287" s="433"/>
      <c r="AJ1287" s="433"/>
      <c r="AK1287" s="433"/>
      <c r="AL1287" s="433"/>
      <c r="AM1287" s="433"/>
      <c r="AN1287" s="433"/>
      <c r="AO1287" s="433"/>
      <c r="AP1287" s="521" t="n">
        <f aca="false">SUM(M1287+U1287-AB1287+AI1287)</f>
        <v>0</v>
      </c>
      <c r="AQ1287" s="521"/>
      <c r="AR1287" s="521"/>
      <c r="AS1287" s="521"/>
      <c r="AT1287" s="521"/>
      <c r="AU1287" s="521"/>
      <c r="AV1287" s="521"/>
      <c r="AW1287" s="649"/>
      <c r="AX1287" s="649"/>
      <c r="AY1287" s="649"/>
      <c r="AZ1287" s="649"/>
      <c r="BA1287" s="649"/>
      <c r="BB1287" s="649"/>
    </row>
    <row collapsed="false" customFormat="false" customHeight="true" hidden="false" ht="12.6" outlineLevel="0" r="1288">
      <c r="A1288" s="438" t="s">
        <v>1031</v>
      </c>
      <c r="B1288" s="439"/>
      <c r="C1288" s="439"/>
      <c r="D1288" s="439"/>
      <c r="E1288" s="439"/>
      <c r="F1288" s="439"/>
      <c r="G1288" s="439"/>
      <c r="H1288" s="439"/>
      <c r="I1288" s="439"/>
      <c r="J1288" s="439"/>
      <c r="K1288" s="439"/>
      <c r="L1288" s="440"/>
      <c r="M1288" s="521"/>
      <c r="N1288" s="521"/>
      <c r="O1288" s="521"/>
      <c r="P1288" s="521"/>
      <c r="Q1288" s="521"/>
      <c r="R1288" s="521"/>
      <c r="S1288" s="521"/>
      <c r="T1288" s="521"/>
      <c r="U1288" s="521"/>
      <c r="V1288" s="521"/>
      <c r="W1288" s="521"/>
      <c r="X1288" s="521"/>
      <c r="Y1288" s="521"/>
      <c r="Z1288" s="521"/>
      <c r="AA1288" s="521"/>
      <c r="AB1288" s="521"/>
      <c r="AC1288" s="521"/>
      <c r="AD1288" s="521"/>
      <c r="AE1288" s="521"/>
      <c r="AF1288" s="521"/>
      <c r="AG1288" s="521"/>
      <c r="AH1288" s="521"/>
      <c r="AI1288" s="433"/>
      <c r="AJ1288" s="433"/>
      <c r="AK1288" s="433"/>
      <c r="AL1288" s="433"/>
      <c r="AM1288" s="433"/>
      <c r="AN1288" s="433"/>
      <c r="AO1288" s="433"/>
      <c r="AP1288" s="521"/>
      <c r="AQ1288" s="521"/>
      <c r="AR1288" s="521"/>
      <c r="AS1288" s="521"/>
      <c r="AT1288" s="521"/>
      <c r="AU1288" s="521"/>
      <c r="AV1288" s="521"/>
      <c r="AW1288" s="649"/>
      <c r="AX1288" s="649"/>
      <c r="AY1288" s="649"/>
      <c r="AZ1288" s="649"/>
      <c r="BA1288" s="649"/>
      <c r="BB1288" s="649"/>
    </row>
    <row collapsed="false" customFormat="false" customHeight="true" hidden="false" ht="12.6" outlineLevel="0" r="1289">
      <c r="A1289" s="435" t="s">
        <v>1028</v>
      </c>
      <c r="B1289" s="436"/>
      <c r="C1289" s="436"/>
      <c r="D1289" s="436"/>
      <c r="E1289" s="436"/>
      <c r="F1289" s="436"/>
      <c r="G1289" s="436"/>
      <c r="H1289" s="436"/>
      <c r="I1289" s="436"/>
      <c r="J1289" s="436"/>
      <c r="K1289" s="436"/>
      <c r="L1289" s="437"/>
      <c r="M1289" s="521" t="n">
        <f aca="false">SUM('HL KNIHA VYPOC'!D220)*-1</f>
        <v>-0</v>
      </c>
      <c r="N1289" s="521"/>
      <c r="O1289" s="521"/>
      <c r="P1289" s="521"/>
      <c r="Q1289" s="521"/>
      <c r="R1289" s="521"/>
      <c r="S1289" s="521"/>
      <c r="T1289" s="521"/>
      <c r="U1289" s="521" t="n">
        <f aca="false">SUM('HL KNIHA VYPOC'!F220)</f>
        <v>0</v>
      </c>
      <c r="V1289" s="521"/>
      <c r="W1289" s="521"/>
      <c r="X1289" s="521"/>
      <c r="Y1289" s="521"/>
      <c r="Z1289" s="521"/>
      <c r="AA1289" s="521"/>
      <c r="AB1289" s="521" t="n">
        <f aca="false">SUM('HL KNIHA VYPOC'!E220)</f>
        <v>0</v>
      </c>
      <c r="AC1289" s="521"/>
      <c r="AD1289" s="521"/>
      <c r="AE1289" s="521"/>
      <c r="AF1289" s="521"/>
      <c r="AG1289" s="521"/>
      <c r="AH1289" s="521"/>
      <c r="AI1289" s="433"/>
      <c r="AJ1289" s="433"/>
      <c r="AK1289" s="433"/>
      <c r="AL1289" s="433"/>
      <c r="AM1289" s="433"/>
      <c r="AN1289" s="433"/>
      <c r="AO1289" s="433"/>
      <c r="AP1289" s="521" t="n">
        <f aca="false">SUM(M1289+U1289-AB1289+AI1289)</f>
        <v>0</v>
      </c>
      <c r="AQ1289" s="521"/>
      <c r="AR1289" s="521"/>
      <c r="AS1289" s="521"/>
      <c r="AT1289" s="521"/>
      <c r="AU1289" s="521"/>
      <c r="AV1289" s="521"/>
      <c r="AW1289" s="649"/>
      <c r="AX1289" s="649"/>
      <c r="AY1289" s="649"/>
      <c r="AZ1289" s="649"/>
      <c r="BA1289" s="649"/>
      <c r="BB1289" s="649"/>
    </row>
    <row collapsed="false" customFormat="false" customHeight="true" hidden="false" ht="12.6" outlineLevel="0" r="1290">
      <c r="A1290" s="484" t="s">
        <v>1032</v>
      </c>
      <c r="B1290" s="408"/>
      <c r="C1290" s="408"/>
      <c r="D1290" s="408"/>
      <c r="E1290" s="408"/>
      <c r="F1290" s="408"/>
      <c r="G1290" s="408"/>
      <c r="H1290" s="408"/>
      <c r="I1290" s="408"/>
      <c r="J1290" s="408"/>
      <c r="K1290" s="408"/>
      <c r="L1290" s="463"/>
      <c r="M1290" s="521"/>
      <c r="N1290" s="521"/>
      <c r="O1290" s="521"/>
      <c r="P1290" s="521"/>
      <c r="Q1290" s="521"/>
      <c r="R1290" s="521"/>
      <c r="S1290" s="521"/>
      <c r="T1290" s="521"/>
      <c r="U1290" s="521"/>
      <c r="V1290" s="521"/>
      <c r="W1290" s="521"/>
      <c r="X1290" s="521"/>
      <c r="Y1290" s="521"/>
      <c r="Z1290" s="521"/>
      <c r="AA1290" s="521"/>
      <c r="AB1290" s="521"/>
      <c r="AC1290" s="521"/>
      <c r="AD1290" s="521"/>
      <c r="AE1290" s="521"/>
      <c r="AF1290" s="521"/>
      <c r="AG1290" s="521"/>
      <c r="AH1290" s="521"/>
      <c r="AI1290" s="433"/>
      <c r="AJ1290" s="433"/>
      <c r="AK1290" s="433"/>
      <c r="AL1290" s="433"/>
      <c r="AM1290" s="433"/>
      <c r="AN1290" s="433"/>
      <c r="AO1290" s="433"/>
      <c r="AP1290" s="521"/>
      <c r="AQ1290" s="521"/>
      <c r="AR1290" s="521"/>
      <c r="AS1290" s="521"/>
      <c r="AT1290" s="521"/>
      <c r="AU1290" s="521"/>
      <c r="AV1290" s="521"/>
      <c r="AW1290" s="649"/>
      <c r="AX1290" s="649"/>
      <c r="AY1290" s="649"/>
      <c r="AZ1290" s="649"/>
      <c r="BA1290" s="649"/>
      <c r="BB1290" s="649"/>
    </row>
    <row collapsed="false" customFormat="false" customHeight="true" hidden="false" ht="12.6" outlineLevel="0" r="1291">
      <c r="A1291" s="484" t="s">
        <v>1033</v>
      </c>
      <c r="B1291" s="408"/>
      <c r="C1291" s="408"/>
      <c r="D1291" s="408"/>
      <c r="E1291" s="408"/>
      <c r="F1291" s="408"/>
      <c r="G1291" s="408"/>
      <c r="H1291" s="408"/>
      <c r="I1291" s="408"/>
      <c r="J1291" s="408"/>
      <c r="K1291" s="408"/>
      <c r="L1291" s="463"/>
      <c r="M1291" s="521"/>
      <c r="N1291" s="521"/>
      <c r="O1291" s="521"/>
      <c r="P1291" s="521"/>
      <c r="Q1291" s="521"/>
      <c r="R1291" s="521"/>
      <c r="S1291" s="521"/>
      <c r="T1291" s="521"/>
      <c r="U1291" s="521"/>
      <c r="V1291" s="521"/>
      <c r="W1291" s="521"/>
      <c r="X1291" s="521"/>
      <c r="Y1291" s="521"/>
      <c r="Z1291" s="521"/>
      <c r="AA1291" s="521"/>
      <c r="AB1291" s="521"/>
      <c r="AC1291" s="521"/>
      <c r="AD1291" s="521"/>
      <c r="AE1291" s="521"/>
      <c r="AF1291" s="521"/>
      <c r="AG1291" s="521"/>
      <c r="AH1291" s="521"/>
      <c r="AI1291" s="433"/>
      <c r="AJ1291" s="433"/>
      <c r="AK1291" s="433"/>
      <c r="AL1291" s="433"/>
      <c r="AM1291" s="433"/>
      <c r="AN1291" s="433"/>
      <c r="AO1291" s="433"/>
      <c r="AP1291" s="521"/>
      <c r="AQ1291" s="521"/>
      <c r="AR1291" s="521"/>
      <c r="AS1291" s="521"/>
      <c r="AT1291" s="521"/>
      <c r="AU1291" s="521"/>
      <c r="AV1291" s="521"/>
      <c r="AW1291" s="649"/>
      <c r="AX1291" s="649"/>
      <c r="AY1291" s="649"/>
      <c r="AZ1291" s="649"/>
      <c r="BA1291" s="649"/>
      <c r="BB1291" s="649"/>
    </row>
    <row collapsed="false" customFormat="false" customHeight="true" hidden="false" ht="12.6" outlineLevel="0" r="1292">
      <c r="A1292" s="438" t="s">
        <v>1034</v>
      </c>
      <c r="B1292" s="439"/>
      <c r="C1292" s="439"/>
      <c r="D1292" s="439"/>
      <c r="E1292" s="439"/>
      <c r="F1292" s="439"/>
      <c r="G1292" s="439"/>
      <c r="H1292" s="439"/>
      <c r="I1292" s="439"/>
      <c r="J1292" s="439"/>
      <c r="K1292" s="439"/>
      <c r="L1292" s="440"/>
      <c r="M1292" s="521"/>
      <c r="N1292" s="521"/>
      <c r="O1292" s="521"/>
      <c r="P1292" s="521"/>
      <c r="Q1292" s="521"/>
      <c r="R1292" s="521"/>
      <c r="S1292" s="521"/>
      <c r="T1292" s="521"/>
      <c r="U1292" s="521"/>
      <c r="V1292" s="521"/>
      <c r="W1292" s="521"/>
      <c r="X1292" s="521"/>
      <c r="Y1292" s="521"/>
      <c r="Z1292" s="521"/>
      <c r="AA1292" s="521"/>
      <c r="AB1292" s="521"/>
      <c r="AC1292" s="521"/>
      <c r="AD1292" s="521"/>
      <c r="AE1292" s="521"/>
      <c r="AF1292" s="521"/>
      <c r="AG1292" s="521"/>
      <c r="AH1292" s="521"/>
      <c r="AI1292" s="433"/>
      <c r="AJ1292" s="433"/>
      <c r="AK1292" s="433"/>
      <c r="AL1292" s="433"/>
      <c r="AM1292" s="433"/>
      <c r="AN1292" s="433"/>
      <c r="AO1292" s="433"/>
      <c r="AP1292" s="521"/>
      <c r="AQ1292" s="521"/>
      <c r="AR1292" s="521"/>
      <c r="AS1292" s="521"/>
      <c r="AT1292" s="521"/>
      <c r="AU1292" s="521"/>
      <c r="AV1292" s="521"/>
      <c r="AW1292" s="649"/>
      <c r="AX1292" s="649"/>
      <c r="AY1292" s="649"/>
      <c r="AZ1292" s="649"/>
      <c r="BA1292" s="649"/>
      <c r="BB1292" s="649"/>
    </row>
    <row collapsed="false" customFormat="false" customHeight="true" hidden="false" ht="12.6" outlineLevel="0" r="1293">
      <c r="A1293" s="435" t="s">
        <v>1035</v>
      </c>
      <c r="B1293" s="436"/>
      <c r="C1293" s="436"/>
      <c r="D1293" s="436"/>
      <c r="E1293" s="436"/>
      <c r="F1293" s="436"/>
      <c r="G1293" s="436"/>
      <c r="H1293" s="436"/>
      <c r="I1293" s="436"/>
      <c r="J1293" s="436"/>
      <c r="K1293" s="436"/>
      <c r="L1293" s="437"/>
      <c r="M1293" s="521" t="n">
        <v>132482</v>
      </c>
      <c r="N1293" s="521"/>
      <c r="O1293" s="521"/>
      <c r="P1293" s="521"/>
      <c r="Q1293" s="521"/>
      <c r="R1293" s="521"/>
      <c r="S1293" s="521"/>
      <c r="T1293" s="521"/>
      <c r="U1293" s="521" t="n">
        <f aca="false">SUM('HL KNIHA VYPOC'!F230)</f>
        <v>0</v>
      </c>
      <c r="V1293" s="521"/>
      <c r="W1293" s="521"/>
      <c r="X1293" s="521"/>
      <c r="Y1293" s="521"/>
      <c r="Z1293" s="521"/>
      <c r="AA1293" s="521"/>
      <c r="AB1293" s="521"/>
      <c r="AC1293" s="521"/>
      <c r="AD1293" s="521"/>
      <c r="AE1293" s="521"/>
      <c r="AF1293" s="521"/>
      <c r="AG1293" s="521"/>
      <c r="AH1293" s="521"/>
      <c r="AI1293" s="433"/>
      <c r="AJ1293" s="433"/>
      <c r="AK1293" s="433"/>
      <c r="AL1293" s="433"/>
      <c r="AM1293" s="433"/>
      <c r="AN1293" s="433"/>
      <c r="AO1293" s="433"/>
      <c r="AP1293" s="521" t="n">
        <v>132482</v>
      </c>
      <c r="AQ1293" s="521"/>
      <c r="AR1293" s="521"/>
      <c r="AS1293" s="521"/>
      <c r="AT1293" s="521"/>
      <c r="AU1293" s="521"/>
      <c r="AV1293" s="521"/>
      <c r="AW1293" s="649"/>
      <c r="AX1293" s="649"/>
      <c r="AY1293" s="649"/>
      <c r="AZ1293" s="649"/>
      <c r="BA1293" s="649"/>
      <c r="BB1293" s="649"/>
    </row>
    <row collapsed="false" customFormat="false" customHeight="true" hidden="false" ht="12.6" outlineLevel="0" r="1294">
      <c r="A1294" s="438" t="s">
        <v>1036</v>
      </c>
      <c r="B1294" s="439"/>
      <c r="C1294" s="439"/>
      <c r="D1294" s="439"/>
      <c r="E1294" s="439"/>
      <c r="F1294" s="439"/>
      <c r="G1294" s="439"/>
      <c r="H1294" s="439"/>
      <c r="I1294" s="439"/>
      <c r="J1294" s="439"/>
      <c r="K1294" s="439"/>
      <c r="L1294" s="440"/>
      <c r="M1294" s="521"/>
      <c r="N1294" s="521"/>
      <c r="O1294" s="521"/>
      <c r="P1294" s="521"/>
      <c r="Q1294" s="521"/>
      <c r="R1294" s="521"/>
      <c r="S1294" s="521"/>
      <c r="T1294" s="521"/>
      <c r="U1294" s="521"/>
      <c r="V1294" s="521"/>
      <c r="W1294" s="521"/>
      <c r="X1294" s="521"/>
      <c r="Y1294" s="521"/>
      <c r="Z1294" s="521"/>
      <c r="AA1294" s="521"/>
      <c r="AB1294" s="521"/>
      <c r="AC1294" s="521"/>
      <c r="AD1294" s="521"/>
      <c r="AE1294" s="521"/>
      <c r="AF1294" s="521"/>
      <c r="AG1294" s="521"/>
      <c r="AH1294" s="521"/>
      <c r="AI1294" s="433"/>
      <c r="AJ1294" s="433"/>
      <c r="AK1294" s="433"/>
      <c r="AL1294" s="433"/>
      <c r="AM1294" s="433"/>
      <c r="AN1294" s="433"/>
      <c r="AO1294" s="433"/>
      <c r="AP1294" s="521"/>
      <c r="AQ1294" s="521"/>
      <c r="AR1294" s="521"/>
      <c r="AS1294" s="521"/>
      <c r="AT1294" s="521"/>
      <c r="AU1294" s="521"/>
      <c r="AV1294" s="521"/>
      <c r="AW1294" s="649"/>
      <c r="AX1294" s="649"/>
      <c r="AY1294" s="649"/>
      <c r="AZ1294" s="649"/>
      <c r="BA1294" s="649"/>
      <c r="BB1294" s="649"/>
    </row>
    <row collapsed="false" customFormat="false" customHeight="true" hidden="false" ht="12.6" outlineLevel="0" r="1295">
      <c r="A1295" s="435" t="s">
        <v>1037</v>
      </c>
      <c r="B1295" s="436"/>
      <c r="C1295" s="436"/>
      <c r="D1295" s="436"/>
      <c r="E1295" s="436"/>
      <c r="F1295" s="436"/>
      <c r="G1295" s="436"/>
      <c r="H1295" s="436"/>
      <c r="I1295" s="436"/>
      <c r="J1295" s="436"/>
      <c r="K1295" s="436"/>
      <c r="L1295" s="437"/>
      <c r="M1295" s="521" t="n">
        <v>-56162</v>
      </c>
      <c r="N1295" s="521"/>
      <c r="O1295" s="521"/>
      <c r="P1295" s="521"/>
      <c r="Q1295" s="521"/>
      <c r="R1295" s="521"/>
      <c r="S1295" s="521"/>
      <c r="T1295" s="521"/>
      <c r="U1295" s="521" t="n">
        <v>8099</v>
      </c>
      <c r="V1295" s="521"/>
      <c r="W1295" s="521"/>
      <c r="X1295" s="521"/>
      <c r="Y1295" s="521"/>
      <c r="Z1295" s="521"/>
      <c r="AA1295" s="521"/>
      <c r="AB1295" s="521"/>
      <c r="AC1295" s="521"/>
      <c r="AD1295" s="521"/>
      <c r="AE1295" s="521"/>
      <c r="AF1295" s="521"/>
      <c r="AG1295" s="521"/>
      <c r="AH1295" s="521"/>
      <c r="AI1295" s="433"/>
      <c r="AJ1295" s="433"/>
      <c r="AK1295" s="433"/>
      <c r="AL1295" s="433"/>
      <c r="AM1295" s="433"/>
      <c r="AN1295" s="433"/>
      <c r="AO1295" s="433"/>
      <c r="AP1295" s="521" t="n">
        <v>-64261</v>
      </c>
      <c r="AQ1295" s="521"/>
      <c r="AR1295" s="521"/>
      <c r="AS1295" s="521"/>
      <c r="AT1295" s="521"/>
      <c r="AU1295" s="521"/>
      <c r="AV1295" s="521"/>
      <c r="AW1295" s="649"/>
      <c r="AX1295" s="649"/>
      <c r="AY1295" s="649"/>
      <c r="AZ1295" s="649"/>
      <c r="BA1295" s="649"/>
      <c r="BB1295" s="649"/>
    </row>
    <row collapsed="false" customFormat="false" customHeight="true" hidden="false" ht="12.6" outlineLevel="0" r="1296">
      <c r="A1296" s="438" t="s">
        <v>1038</v>
      </c>
      <c r="B1296" s="439"/>
      <c r="C1296" s="439"/>
      <c r="D1296" s="439"/>
      <c r="E1296" s="439"/>
      <c r="F1296" s="439"/>
      <c r="G1296" s="439"/>
      <c r="H1296" s="439"/>
      <c r="I1296" s="439"/>
      <c r="J1296" s="439"/>
      <c r="K1296" s="439"/>
      <c r="L1296" s="440"/>
      <c r="M1296" s="521"/>
      <c r="N1296" s="521"/>
      <c r="O1296" s="521"/>
      <c r="P1296" s="521"/>
      <c r="Q1296" s="521"/>
      <c r="R1296" s="521"/>
      <c r="S1296" s="521"/>
      <c r="T1296" s="521"/>
      <c r="U1296" s="521"/>
      <c r="V1296" s="521"/>
      <c r="W1296" s="521"/>
      <c r="X1296" s="521"/>
      <c r="Y1296" s="521"/>
      <c r="Z1296" s="521"/>
      <c r="AA1296" s="521"/>
      <c r="AB1296" s="521"/>
      <c r="AC1296" s="521"/>
      <c r="AD1296" s="521"/>
      <c r="AE1296" s="521"/>
      <c r="AF1296" s="521"/>
      <c r="AG1296" s="521"/>
      <c r="AH1296" s="521"/>
      <c r="AI1296" s="433"/>
      <c r="AJ1296" s="433"/>
      <c r="AK1296" s="433"/>
      <c r="AL1296" s="433"/>
      <c r="AM1296" s="433"/>
      <c r="AN1296" s="433"/>
      <c r="AO1296" s="433"/>
      <c r="AP1296" s="521"/>
      <c r="AQ1296" s="521"/>
      <c r="AR1296" s="521"/>
      <c r="AS1296" s="521"/>
      <c r="AT1296" s="521"/>
      <c r="AU1296" s="521"/>
      <c r="AV1296" s="521"/>
      <c r="AW1296" s="649"/>
      <c r="AX1296" s="649"/>
      <c r="AY1296" s="649"/>
      <c r="AZ1296" s="649"/>
      <c r="BA1296" s="649"/>
      <c r="BB1296" s="649"/>
    </row>
    <row collapsed="false" customFormat="false" customHeight="true" hidden="false" ht="12.6" outlineLevel="0" r="1297">
      <c r="A1297" s="435" t="s">
        <v>580</v>
      </c>
      <c r="B1297" s="436"/>
      <c r="C1297" s="436"/>
      <c r="D1297" s="436"/>
      <c r="E1297" s="436"/>
      <c r="F1297" s="436"/>
      <c r="G1297" s="436"/>
      <c r="H1297" s="436"/>
      <c r="I1297" s="436"/>
      <c r="J1297" s="436"/>
      <c r="K1297" s="436"/>
      <c r="L1297" s="437"/>
      <c r="M1297" s="521" t="n">
        <f aca="false">SUM('HL KNIHA VYPOC'!D234)*-1</f>
        <v>-0</v>
      </c>
      <c r="N1297" s="521"/>
      <c r="O1297" s="521"/>
      <c r="P1297" s="521"/>
      <c r="Q1297" s="521"/>
      <c r="R1297" s="521"/>
      <c r="S1297" s="521"/>
      <c r="T1297" s="521"/>
      <c r="U1297" s="521"/>
      <c r="V1297" s="521"/>
      <c r="W1297" s="521"/>
      <c r="X1297" s="521"/>
      <c r="Y1297" s="521"/>
      <c r="Z1297" s="521"/>
      <c r="AA1297" s="521"/>
      <c r="AB1297" s="521" t="n">
        <f aca="false">SUM('HL KNIHA VYPOC'!E234)</f>
        <v>0</v>
      </c>
      <c r="AC1297" s="521"/>
      <c r="AD1297" s="521"/>
      <c r="AE1297" s="521"/>
      <c r="AF1297" s="521"/>
      <c r="AG1297" s="521"/>
      <c r="AH1297" s="521"/>
      <c r="AI1297" s="433"/>
      <c r="AJ1297" s="433"/>
      <c r="AK1297" s="433"/>
      <c r="AL1297" s="433"/>
      <c r="AM1297" s="433"/>
      <c r="AN1297" s="433"/>
      <c r="AO1297" s="433"/>
      <c r="AP1297" s="521" t="n">
        <v>824</v>
      </c>
      <c r="AQ1297" s="521"/>
      <c r="AR1297" s="521"/>
      <c r="AS1297" s="521"/>
      <c r="AT1297" s="521"/>
      <c r="AU1297" s="521"/>
      <c r="AV1297" s="521"/>
      <c r="AW1297" s="649"/>
      <c r="AX1297" s="649"/>
      <c r="AY1297" s="649"/>
      <c r="AZ1297" s="649"/>
      <c r="BA1297" s="649"/>
      <c r="BB1297" s="649"/>
    </row>
    <row collapsed="false" customFormat="false" customHeight="true" hidden="false" ht="12.6" outlineLevel="0" r="1298">
      <c r="A1298" s="484" t="s">
        <v>1039</v>
      </c>
      <c r="B1298" s="408"/>
      <c r="C1298" s="408"/>
      <c r="D1298" s="408"/>
      <c r="E1298" s="408"/>
      <c r="F1298" s="408"/>
      <c r="G1298" s="408"/>
      <c r="H1298" s="408"/>
      <c r="I1298" s="408"/>
      <c r="J1298" s="408"/>
      <c r="K1298" s="408"/>
      <c r="L1298" s="463"/>
      <c r="M1298" s="521"/>
      <c r="N1298" s="521"/>
      <c r="O1298" s="521"/>
      <c r="P1298" s="521"/>
      <c r="Q1298" s="521"/>
      <c r="R1298" s="521"/>
      <c r="S1298" s="521"/>
      <c r="T1298" s="521"/>
      <c r="U1298" s="521"/>
      <c r="V1298" s="521"/>
      <c r="W1298" s="521"/>
      <c r="X1298" s="521"/>
      <c r="Y1298" s="521"/>
      <c r="Z1298" s="521"/>
      <c r="AA1298" s="521"/>
      <c r="AB1298" s="521"/>
      <c r="AC1298" s="521"/>
      <c r="AD1298" s="521"/>
      <c r="AE1298" s="521"/>
      <c r="AF1298" s="521"/>
      <c r="AG1298" s="521"/>
      <c r="AH1298" s="521"/>
      <c r="AI1298" s="433"/>
      <c r="AJ1298" s="433"/>
      <c r="AK1298" s="433"/>
      <c r="AL1298" s="433"/>
      <c r="AM1298" s="433"/>
      <c r="AN1298" s="433"/>
      <c r="AO1298" s="433"/>
      <c r="AP1298" s="521"/>
      <c r="AQ1298" s="521"/>
      <c r="AR1298" s="521"/>
      <c r="AS1298" s="521"/>
      <c r="AT1298" s="521"/>
      <c r="AU1298" s="521"/>
      <c r="AV1298" s="521"/>
      <c r="AW1298" s="649"/>
      <c r="AX1298" s="649"/>
      <c r="AY1298" s="649"/>
      <c r="AZ1298" s="649"/>
      <c r="BA1298" s="649"/>
      <c r="BB1298" s="649"/>
    </row>
    <row collapsed="false" customFormat="false" customHeight="true" hidden="false" ht="12.6" outlineLevel="0" r="1299">
      <c r="A1299" s="438" t="s">
        <v>486</v>
      </c>
      <c r="B1299" s="439"/>
      <c r="C1299" s="439"/>
      <c r="D1299" s="439"/>
      <c r="E1299" s="439"/>
      <c r="F1299" s="439"/>
      <c r="G1299" s="439"/>
      <c r="H1299" s="439"/>
      <c r="I1299" s="439"/>
      <c r="J1299" s="439"/>
      <c r="K1299" s="439"/>
      <c r="L1299" s="440"/>
      <c r="M1299" s="521"/>
      <c r="N1299" s="521"/>
      <c r="O1299" s="521"/>
      <c r="P1299" s="521"/>
      <c r="Q1299" s="521"/>
      <c r="R1299" s="521"/>
      <c r="S1299" s="521"/>
      <c r="T1299" s="521"/>
      <c r="U1299" s="521"/>
      <c r="V1299" s="521"/>
      <c r="W1299" s="521"/>
      <c r="X1299" s="521"/>
      <c r="Y1299" s="521"/>
      <c r="Z1299" s="521"/>
      <c r="AA1299" s="521"/>
      <c r="AB1299" s="521"/>
      <c r="AC1299" s="521"/>
      <c r="AD1299" s="521"/>
      <c r="AE1299" s="521"/>
      <c r="AF1299" s="521"/>
      <c r="AG1299" s="521"/>
      <c r="AH1299" s="521"/>
      <c r="AI1299" s="433"/>
      <c r="AJ1299" s="433"/>
      <c r="AK1299" s="433"/>
      <c r="AL1299" s="433"/>
      <c r="AM1299" s="433"/>
      <c r="AN1299" s="433"/>
      <c r="AO1299" s="433"/>
      <c r="AP1299" s="521"/>
      <c r="AQ1299" s="521"/>
      <c r="AR1299" s="521"/>
      <c r="AS1299" s="521"/>
      <c r="AT1299" s="521"/>
      <c r="AU1299" s="521"/>
      <c r="AV1299" s="521"/>
      <c r="AW1299" s="649"/>
      <c r="AX1299" s="649"/>
      <c r="AY1299" s="649"/>
      <c r="AZ1299" s="649"/>
      <c r="BA1299" s="649"/>
      <c r="BB1299" s="649"/>
    </row>
    <row collapsed="false" customFormat="false" customHeight="true" hidden="false" ht="12.6" outlineLevel="0" r="1300">
      <c r="A1300" s="435" t="s">
        <v>1040</v>
      </c>
      <c r="B1300" s="436"/>
      <c r="C1300" s="436"/>
      <c r="D1300" s="436"/>
      <c r="E1300" s="436"/>
      <c r="F1300" s="436"/>
      <c r="G1300" s="436"/>
      <c r="H1300" s="436"/>
      <c r="I1300" s="436"/>
      <c r="J1300" s="436"/>
      <c r="K1300" s="436"/>
      <c r="L1300" s="437"/>
      <c r="M1300" s="433"/>
      <c r="N1300" s="433"/>
      <c r="O1300" s="433"/>
      <c r="P1300" s="433"/>
      <c r="Q1300" s="433"/>
      <c r="R1300" s="433"/>
      <c r="S1300" s="433"/>
      <c r="T1300" s="433"/>
      <c r="U1300" s="433"/>
      <c r="V1300" s="433"/>
      <c r="W1300" s="433"/>
      <c r="X1300" s="433"/>
      <c r="Y1300" s="433"/>
      <c r="Z1300" s="433"/>
      <c r="AA1300" s="433"/>
      <c r="AB1300" s="433"/>
      <c r="AC1300" s="433"/>
      <c r="AD1300" s="433"/>
      <c r="AE1300" s="433"/>
      <c r="AF1300" s="433"/>
      <c r="AG1300" s="433"/>
      <c r="AH1300" s="433"/>
      <c r="AI1300" s="433"/>
      <c r="AJ1300" s="433"/>
      <c r="AK1300" s="433"/>
      <c r="AL1300" s="433"/>
      <c r="AM1300" s="433"/>
      <c r="AN1300" s="433"/>
      <c r="AO1300" s="433"/>
      <c r="AP1300" s="433" t="n">
        <f aca="false">SUM(M1300+U1300-AB1300+AI1300)</f>
        <v>0</v>
      </c>
      <c r="AQ1300" s="433"/>
      <c r="AR1300" s="433"/>
      <c r="AS1300" s="433"/>
      <c r="AT1300" s="433"/>
      <c r="AU1300" s="433"/>
      <c r="AV1300" s="433"/>
      <c r="AW1300" s="649"/>
      <c r="AX1300" s="649"/>
      <c r="AY1300" s="649"/>
      <c r="AZ1300" s="649"/>
      <c r="BA1300" s="649"/>
      <c r="BB1300" s="649"/>
    </row>
    <row collapsed="false" customFormat="false" customHeight="true" hidden="false" ht="12.6" outlineLevel="0" r="1301">
      <c r="A1301" s="438" t="s">
        <v>1041</v>
      </c>
      <c r="B1301" s="439"/>
      <c r="C1301" s="439"/>
      <c r="D1301" s="439"/>
      <c r="E1301" s="439"/>
      <c r="F1301" s="439"/>
      <c r="G1301" s="439"/>
      <c r="H1301" s="439"/>
      <c r="I1301" s="439"/>
      <c r="J1301" s="439"/>
      <c r="K1301" s="439"/>
      <c r="L1301" s="440"/>
      <c r="M1301" s="433"/>
      <c r="N1301" s="433"/>
      <c r="O1301" s="433"/>
      <c r="P1301" s="433"/>
      <c r="Q1301" s="433"/>
      <c r="R1301" s="433"/>
      <c r="S1301" s="433"/>
      <c r="T1301" s="433"/>
      <c r="U1301" s="433"/>
      <c r="V1301" s="433"/>
      <c r="W1301" s="433"/>
      <c r="X1301" s="433"/>
      <c r="Y1301" s="433"/>
      <c r="Z1301" s="433"/>
      <c r="AA1301" s="433"/>
      <c r="AB1301" s="433"/>
      <c r="AC1301" s="433"/>
      <c r="AD1301" s="433"/>
      <c r="AE1301" s="433"/>
      <c r="AF1301" s="433"/>
      <c r="AG1301" s="433"/>
      <c r="AH1301" s="433"/>
      <c r="AI1301" s="433"/>
      <c r="AJ1301" s="433"/>
      <c r="AK1301" s="433"/>
      <c r="AL1301" s="433"/>
      <c r="AM1301" s="433"/>
      <c r="AN1301" s="433"/>
      <c r="AO1301" s="433"/>
      <c r="AP1301" s="433"/>
      <c r="AQ1301" s="433"/>
      <c r="AR1301" s="433"/>
      <c r="AS1301" s="433"/>
      <c r="AT1301" s="433"/>
      <c r="AU1301" s="433"/>
      <c r="AV1301" s="433"/>
      <c r="AW1301" s="649"/>
      <c r="AX1301" s="649"/>
      <c r="AY1301" s="649"/>
      <c r="AZ1301" s="649"/>
      <c r="BA1301" s="649"/>
      <c r="BB1301" s="649"/>
    </row>
    <row collapsed="false" customFormat="false" customHeight="true" hidden="false" ht="12.6" outlineLevel="0" r="1302">
      <c r="A1302" s="435" t="s">
        <v>1042</v>
      </c>
      <c r="B1302" s="436"/>
      <c r="C1302" s="436"/>
      <c r="D1302" s="436"/>
      <c r="E1302" s="436"/>
      <c r="F1302" s="436"/>
      <c r="G1302" s="436"/>
      <c r="H1302" s="436"/>
      <c r="I1302" s="436"/>
      <c r="J1302" s="436"/>
      <c r="K1302" s="436"/>
      <c r="L1302" s="437"/>
      <c r="M1302" s="433" t="n">
        <v>0</v>
      </c>
      <c r="N1302" s="433"/>
      <c r="O1302" s="433"/>
      <c r="P1302" s="433"/>
      <c r="Q1302" s="433"/>
      <c r="R1302" s="433"/>
      <c r="S1302" s="433"/>
      <c r="T1302" s="433"/>
      <c r="U1302" s="433"/>
      <c r="V1302" s="433"/>
      <c r="W1302" s="433"/>
      <c r="X1302" s="433"/>
      <c r="Y1302" s="433"/>
      <c r="Z1302" s="433"/>
      <c r="AA1302" s="433"/>
      <c r="AB1302" s="433"/>
      <c r="AC1302" s="433"/>
      <c r="AD1302" s="433"/>
      <c r="AE1302" s="433"/>
      <c r="AF1302" s="433"/>
      <c r="AG1302" s="433"/>
      <c r="AH1302" s="433"/>
      <c r="AI1302" s="433"/>
      <c r="AJ1302" s="433"/>
      <c r="AK1302" s="433"/>
      <c r="AL1302" s="433"/>
      <c r="AM1302" s="433"/>
      <c r="AN1302" s="433"/>
      <c r="AO1302" s="433"/>
      <c r="AP1302" s="433" t="n">
        <v>0</v>
      </c>
      <c r="AQ1302" s="433"/>
      <c r="AR1302" s="433"/>
      <c r="AS1302" s="433"/>
      <c r="AT1302" s="433"/>
      <c r="AU1302" s="433"/>
      <c r="AV1302" s="433"/>
      <c r="AW1302" s="649"/>
      <c r="AX1302" s="649"/>
      <c r="AY1302" s="649"/>
      <c r="AZ1302" s="649"/>
      <c r="BA1302" s="649"/>
      <c r="BB1302" s="649"/>
    </row>
    <row collapsed="false" customFormat="false" customHeight="true" hidden="false" ht="12.6" outlineLevel="0" r="1303">
      <c r="A1303" s="484" t="s">
        <v>1043</v>
      </c>
      <c r="B1303" s="408"/>
      <c r="C1303" s="408"/>
      <c r="D1303" s="408"/>
      <c r="E1303" s="408"/>
      <c r="F1303" s="408"/>
      <c r="G1303" s="408"/>
      <c r="H1303" s="408"/>
      <c r="I1303" s="408"/>
      <c r="J1303" s="408"/>
      <c r="K1303" s="408"/>
      <c r="L1303" s="463"/>
      <c r="M1303" s="433"/>
      <c r="N1303" s="433"/>
      <c r="O1303" s="433"/>
      <c r="P1303" s="433"/>
      <c r="Q1303" s="433"/>
      <c r="R1303" s="433"/>
      <c r="S1303" s="433"/>
      <c r="T1303" s="433"/>
      <c r="U1303" s="433"/>
      <c r="V1303" s="433"/>
      <c r="W1303" s="433"/>
      <c r="X1303" s="433"/>
      <c r="Y1303" s="433"/>
      <c r="Z1303" s="433"/>
      <c r="AA1303" s="433"/>
      <c r="AB1303" s="433"/>
      <c r="AC1303" s="433"/>
      <c r="AD1303" s="433"/>
      <c r="AE1303" s="433"/>
      <c r="AF1303" s="433"/>
      <c r="AG1303" s="433"/>
      <c r="AH1303" s="433"/>
      <c r="AI1303" s="433"/>
      <c r="AJ1303" s="433"/>
      <c r="AK1303" s="433"/>
      <c r="AL1303" s="433"/>
      <c r="AM1303" s="433"/>
      <c r="AN1303" s="433"/>
      <c r="AO1303" s="433"/>
      <c r="AP1303" s="433"/>
      <c r="AQ1303" s="433"/>
      <c r="AR1303" s="433"/>
      <c r="AS1303" s="433"/>
      <c r="AT1303" s="433"/>
      <c r="AU1303" s="433"/>
      <c r="AV1303" s="433"/>
      <c r="AW1303" s="649"/>
      <c r="AX1303" s="649"/>
      <c r="AY1303" s="649"/>
      <c r="AZ1303" s="649"/>
      <c r="BA1303" s="649"/>
      <c r="BB1303" s="649"/>
    </row>
    <row collapsed="false" customFormat="false" customHeight="true" hidden="false" ht="12.6" outlineLevel="0" r="1304">
      <c r="A1304" s="438" t="s">
        <v>1044</v>
      </c>
      <c r="B1304" s="439"/>
      <c r="C1304" s="439"/>
      <c r="D1304" s="439"/>
      <c r="E1304" s="439"/>
      <c r="F1304" s="439"/>
      <c r="G1304" s="439"/>
      <c r="H1304" s="439"/>
      <c r="I1304" s="439"/>
      <c r="J1304" s="439"/>
      <c r="K1304" s="439"/>
      <c r="L1304" s="440"/>
      <c r="M1304" s="433"/>
      <c r="N1304" s="433"/>
      <c r="O1304" s="433"/>
      <c r="P1304" s="433"/>
      <c r="Q1304" s="433"/>
      <c r="R1304" s="433"/>
      <c r="S1304" s="433"/>
      <c r="T1304" s="433"/>
      <c r="U1304" s="433"/>
      <c r="V1304" s="433"/>
      <c r="W1304" s="433"/>
      <c r="X1304" s="433"/>
      <c r="Y1304" s="433"/>
      <c r="Z1304" s="433"/>
      <c r="AA1304" s="433"/>
      <c r="AB1304" s="433"/>
      <c r="AC1304" s="433"/>
      <c r="AD1304" s="433"/>
      <c r="AE1304" s="433"/>
      <c r="AF1304" s="433"/>
      <c r="AG1304" s="433"/>
      <c r="AH1304" s="433"/>
      <c r="AI1304" s="433"/>
      <c r="AJ1304" s="433"/>
      <c r="AK1304" s="433"/>
      <c r="AL1304" s="433"/>
      <c r="AM1304" s="433"/>
      <c r="AN1304" s="433"/>
      <c r="AO1304" s="433"/>
      <c r="AP1304" s="433"/>
      <c r="AQ1304" s="433"/>
      <c r="AR1304" s="433"/>
      <c r="AS1304" s="433"/>
      <c r="AT1304" s="433"/>
      <c r="AU1304" s="433"/>
      <c r="AV1304" s="433"/>
      <c r="AW1304" s="649"/>
      <c r="AX1304" s="649"/>
      <c r="AY1304" s="649"/>
      <c r="AZ1304" s="649"/>
      <c r="BA1304" s="649"/>
      <c r="BB1304" s="649"/>
    </row>
    <row collapsed="false" customFormat="false" customHeight="true" hidden="false" ht="12.6" outlineLevel="0" r="1305">
      <c r="A1305" s="425" t="s">
        <v>1045</v>
      </c>
      <c r="B1305" s="408"/>
      <c r="C1305" s="408"/>
      <c r="D1305" s="408"/>
      <c r="E1305" s="408"/>
      <c r="F1305" s="408"/>
      <c r="G1305" s="408"/>
      <c r="H1305" s="408"/>
      <c r="I1305" s="408"/>
      <c r="J1305" s="408"/>
      <c r="K1305" s="408"/>
      <c r="L1305" s="408"/>
      <c r="M1305" s="492"/>
      <c r="N1305" s="492"/>
      <c r="O1305" s="492"/>
      <c r="P1305" s="492"/>
      <c r="Q1305" s="492"/>
      <c r="R1305" s="492"/>
      <c r="S1305" s="492"/>
      <c r="T1305" s="492"/>
      <c r="U1305" s="492"/>
      <c r="V1305" s="492"/>
      <c r="W1305" s="492"/>
      <c r="X1305" s="492"/>
      <c r="Y1305" s="492"/>
      <c r="Z1305" s="492"/>
      <c r="AA1305" s="492"/>
      <c r="AB1305" s="492"/>
      <c r="AC1305" s="492"/>
      <c r="AD1305" s="492"/>
      <c r="AE1305" s="492"/>
      <c r="AF1305" s="492"/>
      <c r="AG1305" s="492"/>
      <c r="AH1305" s="492"/>
      <c r="AI1305" s="492"/>
      <c r="AJ1305" s="492"/>
      <c r="AK1305" s="492"/>
      <c r="AL1305" s="492"/>
      <c r="AM1305" s="492"/>
      <c r="AN1305" s="492"/>
      <c r="AO1305" s="492"/>
      <c r="AP1305" s="492"/>
      <c r="AQ1305" s="492"/>
      <c r="AR1305" s="492"/>
      <c r="AS1305" s="492"/>
      <c r="AT1305" s="492"/>
      <c r="AU1305" s="492"/>
      <c r="AV1305" s="492"/>
      <c r="AW1305" s="492"/>
      <c r="AX1305" s="492"/>
      <c r="AY1305" s="492"/>
      <c r="AZ1305" s="492"/>
      <c r="BA1305" s="492"/>
      <c r="BB1305" s="492"/>
    </row>
    <row collapsed="false" customFormat="false" customHeight="true" hidden="false" ht="12.6" outlineLevel="0" r="1306">
      <c r="A1306" s="650"/>
      <c r="B1306" s="650"/>
      <c r="C1306" s="650"/>
      <c r="D1306" s="650"/>
      <c r="E1306" s="650"/>
      <c r="F1306" s="650"/>
      <c r="G1306" s="650"/>
      <c r="H1306" s="650"/>
      <c r="I1306" s="650"/>
      <c r="J1306" s="650"/>
      <c r="K1306" s="650"/>
      <c r="L1306" s="650"/>
      <c r="M1306" s="650"/>
      <c r="N1306" s="650"/>
      <c r="O1306" s="650"/>
      <c r="P1306" s="650"/>
      <c r="Q1306" s="650"/>
      <c r="R1306" s="650"/>
      <c r="S1306" s="650"/>
      <c r="T1306" s="650"/>
      <c r="U1306" s="650"/>
      <c r="V1306" s="650"/>
      <c r="W1306" s="650"/>
      <c r="X1306" s="650"/>
      <c r="Y1306" s="650"/>
      <c r="Z1306" s="650"/>
      <c r="AA1306" s="650"/>
      <c r="AB1306" s="650"/>
      <c r="AC1306" s="650"/>
      <c r="AD1306" s="650"/>
      <c r="AE1306" s="650"/>
      <c r="AF1306" s="650"/>
      <c r="AG1306" s="650"/>
      <c r="AH1306" s="650"/>
      <c r="AI1306" s="650"/>
      <c r="AJ1306" s="650"/>
      <c r="AK1306" s="650"/>
      <c r="AL1306" s="650"/>
      <c r="AM1306" s="650"/>
      <c r="AN1306" s="650"/>
      <c r="AO1306" s="650"/>
      <c r="AP1306" s="650"/>
      <c r="AQ1306" s="650"/>
      <c r="AR1306" s="650"/>
      <c r="AS1306" s="650"/>
      <c r="AT1306" s="650"/>
      <c r="AU1306" s="650"/>
      <c r="AV1306" s="650"/>
      <c r="AW1306" s="650"/>
      <c r="AX1306" s="650"/>
      <c r="AY1306" s="650"/>
      <c r="AZ1306" s="650"/>
      <c r="BA1306" s="650"/>
      <c r="BB1306" s="650"/>
    </row>
    <row collapsed="false" customFormat="false" customHeight="true" hidden="false" ht="26.25" outlineLevel="0" r="1307">
      <c r="A1307" s="650"/>
      <c r="B1307" s="650"/>
      <c r="C1307" s="650"/>
      <c r="D1307" s="650"/>
      <c r="E1307" s="650"/>
      <c r="F1307" s="650"/>
      <c r="G1307" s="650"/>
      <c r="H1307" s="650"/>
      <c r="I1307" s="650"/>
      <c r="J1307" s="650"/>
      <c r="K1307" s="650"/>
      <c r="L1307" s="650"/>
      <c r="M1307" s="650"/>
      <c r="N1307" s="650"/>
      <c r="O1307" s="650"/>
      <c r="P1307" s="650"/>
      <c r="Q1307" s="650"/>
      <c r="R1307" s="650"/>
      <c r="S1307" s="650"/>
      <c r="T1307" s="650"/>
      <c r="U1307" s="650"/>
      <c r="V1307" s="650"/>
      <c r="W1307" s="650"/>
      <c r="X1307" s="650"/>
      <c r="Y1307" s="650"/>
      <c r="Z1307" s="650"/>
      <c r="AA1307" s="650"/>
      <c r="AB1307" s="650"/>
      <c r="AC1307" s="650"/>
      <c r="AD1307" s="650"/>
      <c r="AE1307" s="650"/>
      <c r="AF1307" s="650"/>
      <c r="AG1307" s="650"/>
      <c r="AH1307" s="650"/>
      <c r="AI1307" s="650"/>
      <c r="AJ1307" s="650"/>
      <c r="AK1307" s="650"/>
      <c r="AL1307" s="650"/>
      <c r="AM1307" s="650"/>
      <c r="AN1307" s="650"/>
      <c r="AO1307" s="650"/>
      <c r="AP1307" s="650"/>
      <c r="AQ1307" s="650"/>
      <c r="AR1307" s="650"/>
      <c r="AS1307" s="650"/>
      <c r="AT1307" s="650"/>
      <c r="AU1307" s="650"/>
      <c r="AV1307" s="650"/>
      <c r="AW1307" s="650"/>
      <c r="AX1307" s="650"/>
      <c r="AY1307" s="650"/>
      <c r="AZ1307" s="650"/>
      <c r="BA1307" s="650"/>
      <c r="BB1307" s="650"/>
    </row>
    <row collapsed="false" customFormat="false" customHeight="true" hidden="false" ht="26.25" outlineLevel="0" r="1308">
      <c r="A1308" s="650"/>
      <c r="B1308" s="650"/>
      <c r="C1308" s="650"/>
      <c r="D1308" s="650"/>
      <c r="E1308" s="650"/>
      <c r="F1308" s="650"/>
      <c r="G1308" s="650"/>
      <c r="H1308" s="650"/>
      <c r="I1308" s="650"/>
      <c r="J1308" s="650"/>
      <c r="K1308" s="650"/>
      <c r="L1308" s="650"/>
      <c r="M1308" s="650"/>
      <c r="N1308" s="650"/>
      <c r="O1308" s="650"/>
      <c r="P1308" s="650"/>
      <c r="Q1308" s="650"/>
      <c r="R1308" s="650"/>
      <c r="S1308" s="650"/>
      <c r="T1308" s="650"/>
      <c r="U1308" s="650"/>
      <c r="V1308" s="650"/>
      <c r="W1308" s="650"/>
      <c r="X1308" s="650"/>
      <c r="Y1308" s="650"/>
      <c r="Z1308" s="650"/>
      <c r="AA1308" s="650"/>
      <c r="AB1308" s="650"/>
      <c r="AC1308" s="650"/>
      <c r="AD1308" s="650"/>
      <c r="AE1308" s="650"/>
      <c r="AF1308" s="650"/>
      <c r="AG1308" s="650"/>
      <c r="AH1308" s="650"/>
      <c r="AI1308" s="650"/>
      <c r="AJ1308" s="650"/>
      <c r="AK1308" s="650"/>
      <c r="AL1308" s="650"/>
      <c r="AM1308" s="650"/>
      <c r="AN1308" s="650"/>
      <c r="AO1308" s="650"/>
      <c r="AP1308" s="650"/>
      <c r="AQ1308" s="650"/>
      <c r="AR1308" s="650"/>
      <c r="AS1308" s="650"/>
      <c r="AT1308" s="650"/>
      <c r="AU1308" s="650"/>
      <c r="AV1308" s="650"/>
      <c r="AW1308" s="650"/>
      <c r="AX1308" s="650"/>
      <c r="AY1308" s="650"/>
      <c r="AZ1308" s="650"/>
      <c r="BA1308" s="650"/>
      <c r="BB1308" s="650"/>
    </row>
    <row collapsed="false" customFormat="false" customHeight="true" hidden="false" ht="12.6" outlineLevel="0" r="1309">
      <c r="A1309" s="650"/>
      <c r="B1309" s="650"/>
      <c r="C1309" s="650"/>
      <c r="D1309" s="650"/>
      <c r="E1309" s="650"/>
      <c r="F1309" s="650"/>
      <c r="G1309" s="650"/>
      <c r="H1309" s="650"/>
      <c r="I1309" s="650"/>
      <c r="J1309" s="650"/>
      <c r="K1309" s="650"/>
      <c r="L1309" s="650"/>
      <c r="M1309" s="650"/>
      <c r="N1309" s="650"/>
      <c r="O1309" s="650"/>
      <c r="P1309" s="650"/>
      <c r="Q1309" s="650"/>
      <c r="R1309" s="650"/>
      <c r="S1309" s="650"/>
      <c r="T1309" s="650"/>
      <c r="U1309" s="650"/>
      <c r="V1309" s="650"/>
      <c r="W1309" s="650"/>
      <c r="X1309" s="650"/>
      <c r="Y1309" s="650"/>
      <c r="Z1309" s="650"/>
      <c r="AA1309" s="650"/>
      <c r="AB1309" s="650"/>
      <c r="AC1309" s="650"/>
      <c r="AD1309" s="650"/>
      <c r="AE1309" s="650"/>
      <c r="AF1309" s="650"/>
      <c r="AG1309" s="650"/>
      <c r="AH1309" s="650"/>
      <c r="AI1309" s="650"/>
      <c r="AJ1309" s="650"/>
      <c r="AK1309" s="650"/>
      <c r="AL1309" s="650"/>
      <c r="AM1309" s="650"/>
      <c r="AN1309" s="650"/>
      <c r="AO1309" s="650"/>
      <c r="AP1309" s="650"/>
      <c r="AQ1309" s="650"/>
      <c r="AR1309" s="650"/>
      <c r="AS1309" s="650"/>
      <c r="AT1309" s="650"/>
      <c r="AU1309" s="650"/>
      <c r="AV1309" s="650"/>
      <c r="AW1309" s="650"/>
      <c r="AX1309" s="650"/>
      <c r="AY1309" s="650"/>
      <c r="AZ1309" s="650"/>
      <c r="BA1309" s="650"/>
      <c r="BB1309" s="650"/>
    </row>
    <row collapsed="false" customFormat="false" customHeight="true" hidden="false" ht="12.6" outlineLevel="0" r="1310">
      <c r="A1310" s="650"/>
      <c r="B1310" s="650"/>
      <c r="C1310" s="650"/>
      <c r="D1310" s="650"/>
      <c r="E1310" s="650"/>
      <c r="F1310" s="650"/>
      <c r="G1310" s="650"/>
      <c r="H1310" s="650"/>
      <c r="I1310" s="650"/>
      <c r="J1310" s="650"/>
      <c r="K1310" s="650"/>
      <c r="L1310" s="650"/>
      <c r="M1310" s="650"/>
      <c r="N1310" s="650"/>
      <c r="O1310" s="650"/>
      <c r="P1310" s="650"/>
      <c r="Q1310" s="650"/>
      <c r="R1310" s="650"/>
      <c r="S1310" s="650"/>
      <c r="T1310" s="650"/>
      <c r="U1310" s="650"/>
      <c r="V1310" s="650"/>
      <c r="W1310" s="650"/>
      <c r="X1310" s="650"/>
      <c r="Y1310" s="650"/>
      <c r="Z1310" s="650"/>
      <c r="AA1310" s="650"/>
      <c r="AB1310" s="650"/>
      <c r="AC1310" s="650"/>
      <c r="AD1310" s="650"/>
      <c r="AE1310" s="650"/>
      <c r="AF1310" s="650"/>
      <c r="AG1310" s="650"/>
      <c r="AH1310" s="650"/>
      <c r="AI1310" s="650"/>
      <c r="AJ1310" s="650"/>
      <c r="AK1310" s="650"/>
      <c r="AL1310" s="650"/>
      <c r="AM1310" s="650"/>
      <c r="AN1310" s="650"/>
      <c r="AO1310" s="650"/>
      <c r="AP1310" s="650"/>
      <c r="AQ1310" s="650"/>
      <c r="AR1310" s="650"/>
      <c r="AS1310" s="650"/>
      <c r="AT1310" s="650"/>
      <c r="AU1310" s="650"/>
      <c r="AV1310" s="650"/>
      <c r="AW1310" s="650"/>
      <c r="AX1310" s="650"/>
      <c r="AY1310" s="650"/>
      <c r="AZ1310" s="650"/>
      <c r="BA1310" s="650"/>
      <c r="BB1310" s="650"/>
    </row>
    <row collapsed="false" customFormat="false" customHeight="true" hidden="false" ht="12.6" outlineLevel="0" r="1311">
      <c r="A1311" s="650"/>
      <c r="B1311" s="650"/>
      <c r="C1311" s="650"/>
      <c r="D1311" s="650"/>
      <c r="E1311" s="650"/>
      <c r="F1311" s="650"/>
      <c r="G1311" s="650"/>
      <c r="H1311" s="650"/>
      <c r="I1311" s="650"/>
      <c r="J1311" s="650"/>
      <c r="K1311" s="650"/>
      <c r="L1311" s="650"/>
      <c r="M1311" s="650"/>
      <c r="N1311" s="650"/>
      <c r="O1311" s="650"/>
      <c r="P1311" s="650"/>
      <c r="Q1311" s="650"/>
      <c r="R1311" s="650"/>
      <c r="S1311" s="650"/>
      <c r="T1311" s="650"/>
      <c r="U1311" s="650"/>
      <c r="V1311" s="650"/>
      <c r="W1311" s="650"/>
      <c r="X1311" s="650"/>
      <c r="Y1311" s="650"/>
      <c r="Z1311" s="650"/>
      <c r="AA1311" s="650"/>
      <c r="AB1311" s="650"/>
      <c r="AC1311" s="650"/>
      <c r="AD1311" s="650"/>
      <c r="AE1311" s="650"/>
      <c r="AF1311" s="650"/>
      <c r="AG1311" s="650"/>
      <c r="AH1311" s="650"/>
      <c r="AI1311" s="650"/>
      <c r="AJ1311" s="650"/>
      <c r="AK1311" s="650"/>
      <c r="AL1311" s="650"/>
      <c r="AM1311" s="650"/>
      <c r="AN1311" s="650"/>
      <c r="AO1311" s="650"/>
      <c r="AP1311" s="650"/>
      <c r="AQ1311" s="650"/>
      <c r="AR1311" s="650"/>
      <c r="AS1311" s="650"/>
      <c r="AT1311" s="650"/>
      <c r="AU1311" s="650"/>
      <c r="AV1311" s="650"/>
      <c r="AW1311" s="650"/>
      <c r="AX1311" s="650"/>
      <c r="AY1311" s="650"/>
      <c r="AZ1311" s="650"/>
      <c r="BA1311" s="650"/>
      <c r="BB1311" s="650"/>
    </row>
    <row collapsed="false" customFormat="false" customHeight="true" hidden="false" ht="12.6" outlineLevel="0" r="1312">
      <c r="A1312" s="408" t="s">
        <v>50</v>
      </c>
    </row>
    <row collapsed="false" customFormat="false" customHeight="true" hidden="false" ht="12.6" outlineLevel="0" r="1313">
      <c r="A1313" s="408" t="s">
        <v>420</v>
      </c>
      <c r="B1313" s="409"/>
      <c r="C1313" s="410" t="str">
        <f aca="false">$C$2</f>
        <v>Agro-eko Lovinobaňa, s.r.o.</v>
      </c>
      <c r="D1313" s="410"/>
      <c r="E1313" s="410"/>
      <c r="F1313" s="410"/>
      <c r="G1313" s="410"/>
      <c r="H1313" s="410"/>
      <c r="I1313" s="410"/>
      <c r="J1313" s="410"/>
      <c r="K1313" s="410"/>
      <c r="L1313" s="410"/>
      <c r="M1313" s="410"/>
      <c r="N1313" s="410"/>
      <c r="O1313" s="410"/>
      <c r="P1313" s="410"/>
      <c r="Q1313" s="410"/>
      <c r="R1313" s="410"/>
      <c r="S1313" s="410"/>
      <c r="T1313" s="410"/>
      <c r="U1313" s="410"/>
      <c r="V1313" s="410"/>
      <c r="W1313" s="410"/>
      <c r="X1313" s="410"/>
      <c r="Y1313" s="410"/>
      <c r="Z1313" s="410"/>
      <c r="AB1313" s="89" t="s">
        <v>28</v>
      </c>
      <c r="AD1313" s="411" t="n">
        <f aca="false">$AD$2</f>
        <v>43979971</v>
      </c>
      <c r="AE1313" s="411"/>
      <c r="AF1313" s="411"/>
      <c r="AG1313" s="411"/>
      <c r="AH1313" s="411"/>
      <c r="AI1313" s="411"/>
      <c r="AJ1313" s="411"/>
      <c r="AK1313" s="411"/>
      <c r="AL1313" s="89" t="s">
        <v>29</v>
      </c>
      <c r="AN1313" s="412" t="str">
        <f aca="false">$AN$1099</f>
        <v>2022534844</v>
      </c>
      <c r="AO1313" s="412"/>
      <c r="AP1313" s="412"/>
      <c r="AQ1313" s="412"/>
      <c r="AR1313" s="412"/>
      <c r="AS1313" s="412"/>
      <c r="AT1313" s="412"/>
      <c r="AU1313" s="412"/>
      <c r="AV1313" s="412"/>
      <c r="AW1313" s="412"/>
      <c r="AX1313" s="412"/>
      <c r="AY1313" s="412"/>
      <c r="AZ1313" s="412"/>
      <c r="BA1313" s="412"/>
      <c r="BB1313" s="412"/>
    </row>
    <row collapsed="false" customFormat="false" customHeight="true" hidden="false" ht="12.6" outlineLevel="0" r="1315">
      <c r="A1315" s="89" t="s">
        <v>494</v>
      </c>
    </row>
    <row collapsed="false" customFormat="false" customHeight="true" hidden="false" ht="12.6" outlineLevel="0" r="1316">
      <c r="A1316" s="454"/>
      <c r="B1316" s="455"/>
      <c r="C1316" s="455"/>
      <c r="D1316" s="455"/>
      <c r="E1316" s="455"/>
      <c r="F1316" s="455"/>
      <c r="G1316" s="455"/>
      <c r="H1316" s="455"/>
      <c r="I1316" s="455"/>
      <c r="J1316" s="455"/>
      <c r="K1316" s="455"/>
      <c r="L1316" s="495"/>
      <c r="M1316" s="647" t="s">
        <v>495</v>
      </c>
      <c r="N1316" s="629"/>
      <c r="O1316" s="629"/>
      <c r="P1316" s="629"/>
      <c r="Q1316" s="629"/>
      <c r="R1316" s="629"/>
      <c r="S1316" s="629"/>
      <c r="T1316" s="629"/>
      <c r="U1316" s="629"/>
      <c r="V1316" s="629"/>
      <c r="W1316" s="629"/>
      <c r="X1316" s="629"/>
      <c r="Y1316" s="629"/>
      <c r="Z1316" s="629"/>
      <c r="AA1316" s="629"/>
      <c r="AB1316" s="629"/>
      <c r="AC1316" s="629"/>
      <c r="AD1316" s="629"/>
      <c r="AE1316" s="629"/>
      <c r="AF1316" s="629"/>
      <c r="AG1316" s="629"/>
      <c r="AH1316" s="629"/>
      <c r="AI1316" s="629"/>
      <c r="AJ1316" s="629"/>
      <c r="AK1316" s="629"/>
      <c r="AL1316" s="629"/>
      <c r="AM1316" s="629"/>
      <c r="AN1316" s="629"/>
      <c r="AO1316" s="629"/>
      <c r="AP1316" s="629"/>
      <c r="AQ1316" s="629"/>
      <c r="AR1316" s="629"/>
      <c r="AS1316" s="629"/>
      <c r="AT1316" s="629"/>
      <c r="AU1316" s="629"/>
      <c r="AV1316" s="648"/>
      <c r="AW1316" s="651"/>
      <c r="AX1316" s="651"/>
      <c r="AY1316" s="651"/>
      <c r="AZ1316" s="651"/>
      <c r="BA1316" s="651"/>
      <c r="BB1316" s="457"/>
    </row>
    <row collapsed="false" customFormat="false" customHeight="true" hidden="false" ht="12.6" outlineLevel="0" r="1317">
      <c r="A1317" s="458"/>
      <c r="B1317" s="414"/>
      <c r="C1317" s="414"/>
      <c r="D1317" s="414"/>
      <c r="E1317" s="414"/>
      <c r="F1317" s="414"/>
      <c r="G1317" s="414"/>
      <c r="H1317" s="414"/>
      <c r="I1317" s="414"/>
      <c r="J1317" s="414"/>
      <c r="K1317" s="414"/>
      <c r="L1317" s="496"/>
      <c r="M1317" s="454"/>
      <c r="N1317" s="455"/>
      <c r="O1317" s="455"/>
      <c r="P1317" s="455"/>
      <c r="Q1317" s="455"/>
      <c r="R1317" s="455"/>
      <c r="S1317" s="455"/>
      <c r="T1317" s="495"/>
      <c r="U1317" s="454"/>
      <c r="V1317" s="455"/>
      <c r="W1317" s="455"/>
      <c r="X1317" s="455"/>
      <c r="Y1317" s="455"/>
      <c r="Z1317" s="455"/>
      <c r="AA1317" s="495"/>
      <c r="AB1317" s="454"/>
      <c r="AC1317" s="455"/>
      <c r="AD1317" s="455"/>
      <c r="AE1317" s="455"/>
      <c r="AF1317" s="455"/>
      <c r="AG1317" s="455"/>
      <c r="AH1317" s="495"/>
      <c r="AI1317" s="454"/>
      <c r="AJ1317" s="455"/>
      <c r="AK1317" s="455"/>
      <c r="AL1317" s="455"/>
      <c r="AM1317" s="455"/>
      <c r="AN1317" s="455"/>
      <c r="AO1317" s="495"/>
      <c r="AP1317" s="556" t="s">
        <v>536</v>
      </c>
      <c r="AQ1317" s="557"/>
      <c r="AR1317" s="557"/>
      <c r="AS1317" s="557"/>
      <c r="AT1317" s="557"/>
      <c r="AU1317" s="557"/>
      <c r="AV1317" s="558"/>
      <c r="AW1317" s="464"/>
      <c r="AX1317" s="457"/>
      <c r="AY1317" s="457"/>
      <c r="AZ1317" s="457"/>
      <c r="BA1317" s="457"/>
      <c r="BB1317" s="457"/>
    </row>
    <row collapsed="false" customFormat="false" customHeight="true" hidden="false" ht="12.6" outlineLevel="0" r="1318">
      <c r="A1318" s="459" t="s">
        <v>1014</v>
      </c>
      <c r="B1318" s="459"/>
      <c r="C1318" s="459"/>
      <c r="D1318" s="459"/>
      <c r="E1318" s="459"/>
      <c r="F1318" s="459"/>
      <c r="G1318" s="459"/>
      <c r="H1318" s="459"/>
      <c r="I1318" s="459"/>
      <c r="J1318" s="459"/>
      <c r="K1318" s="459"/>
      <c r="L1318" s="459"/>
      <c r="M1318" s="459" t="s">
        <v>485</v>
      </c>
      <c r="N1318" s="459"/>
      <c r="O1318" s="459"/>
      <c r="P1318" s="459"/>
      <c r="Q1318" s="459"/>
      <c r="R1318" s="459"/>
      <c r="S1318" s="459"/>
      <c r="T1318" s="459"/>
      <c r="U1318" s="459" t="s">
        <v>487</v>
      </c>
      <c r="V1318" s="459"/>
      <c r="W1318" s="459"/>
      <c r="X1318" s="459"/>
      <c r="Y1318" s="459"/>
      <c r="Z1318" s="459"/>
      <c r="AA1318" s="459"/>
      <c r="AB1318" s="459" t="s">
        <v>488</v>
      </c>
      <c r="AC1318" s="459"/>
      <c r="AD1318" s="459"/>
      <c r="AE1318" s="459"/>
      <c r="AF1318" s="459"/>
      <c r="AG1318" s="459"/>
      <c r="AH1318" s="459"/>
      <c r="AI1318" s="459" t="s">
        <v>489</v>
      </c>
      <c r="AJ1318" s="459"/>
      <c r="AK1318" s="459"/>
      <c r="AL1318" s="459"/>
      <c r="AM1318" s="459"/>
      <c r="AN1318" s="459"/>
      <c r="AO1318" s="459"/>
      <c r="AP1318" s="464" t="s">
        <v>605</v>
      </c>
      <c r="AQ1318" s="457"/>
      <c r="AR1318" s="457"/>
      <c r="AS1318" s="457"/>
      <c r="AT1318" s="457"/>
      <c r="AU1318" s="457"/>
      <c r="AV1318" s="589"/>
      <c r="AW1318" s="464"/>
      <c r="AX1318" s="457"/>
      <c r="AY1318" s="457"/>
      <c r="AZ1318" s="457"/>
      <c r="BA1318" s="457"/>
      <c r="BB1318" s="457"/>
    </row>
    <row collapsed="false" customFormat="false" customHeight="true" hidden="false" ht="12.6" outlineLevel="0" r="1319">
      <c r="A1319" s="459" t="s">
        <v>1015</v>
      </c>
      <c r="B1319" s="459"/>
      <c r="C1319" s="459"/>
      <c r="D1319" s="459"/>
      <c r="E1319" s="459"/>
      <c r="F1319" s="459"/>
      <c r="G1319" s="459"/>
      <c r="H1319" s="459"/>
      <c r="I1319" s="459"/>
      <c r="J1319" s="459"/>
      <c r="K1319" s="459"/>
      <c r="L1319" s="459"/>
      <c r="M1319" s="459" t="s">
        <v>486</v>
      </c>
      <c r="N1319" s="459"/>
      <c r="O1319" s="459"/>
      <c r="P1319" s="459"/>
      <c r="Q1319" s="459"/>
      <c r="R1319" s="459"/>
      <c r="S1319" s="459"/>
      <c r="T1319" s="459"/>
      <c r="U1319" s="458"/>
      <c r="V1319" s="414"/>
      <c r="W1319" s="414"/>
      <c r="X1319" s="414"/>
      <c r="Y1319" s="414"/>
      <c r="Z1319" s="414"/>
      <c r="AA1319" s="496"/>
      <c r="AB1319" s="458"/>
      <c r="AC1319" s="414"/>
      <c r="AD1319" s="414"/>
      <c r="AE1319" s="414"/>
      <c r="AF1319" s="414"/>
      <c r="AG1319" s="414"/>
      <c r="AH1319" s="496"/>
      <c r="AI1319" s="458"/>
      <c r="AJ1319" s="414"/>
      <c r="AK1319" s="414"/>
      <c r="AL1319" s="414"/>
      <c r="AM1319" s="414"/>
      <c r="AN1319" s="414"/>
      <c r="AO1319" s="496"/>
      <c r="AP1319" s="464" t="s">
        <v>538</v>
      </c>
      <c r="AQ1319" s="457"/>
      <c r="AR1319" s="457"/>
      <c r="AS1319" s="457"/>
      <c r="AT1319" s="457"/>
      <c r="AU1319" s="457"/>
      <c r="AV1319" s="589"/>
      <c r="AW1319" s="464"/>
      <c r="AX1319" s="457"/>
      <c r="AY1319" s="457"/>
      <c r="AZ1319" s="457"/>
      <c r="BA1319" s="457"/>
      <c r="BB1319" s="457"/>
    </row>
    <row collapsed="false" customFormat="false" customHeight="true" hidden="false" ht="12.6" outlineLevel="0" r="1320">
      <c r="A1320" s="458"/>
      <c r="B1320" s="414"/>
      <c r="C1320" s="414"/>
      <c r="D1320" s="414"/>
      <c r="E1320" s="414"/>
      <c r="F1320" s="414"/>
      <c r="G1320" s="414"/>
      <c r="H1320" s="414"/>
      <c r="I1320" s="414"/>
      <c r="J1320" s="414"/>
      <c r="K1320" s="414"/>
      <c r="L1320" s="496"/>
      <c r="M1320" s="458"/>
      <c r="N1320" s="414"/>
      <c r="O1320" s="414"/>
      <c r="P1320" s="414"/>
      <c r="Q1320" s="414"/>
      <c r="R1320" s="414"/>
      <c r="S1320" s="414"/>
      <c r="T1320" s="496"/>
      <c r="U1320" s="458"/>
      <c r="V1320" s="414"/>
      <c r="W1320" s="414"/>
      <c r="X1320" s="414"/>
      <c r="Y1320" s="414"/>
      <c r="Z1320" s="414"/>
      <c r="AA1320" s="496"/>
      <c r="AB1320" s="458"/>
      <c r="AC1320" s="414"/>
      <c r="AD1320" s="414"/>
      <c r="AE1320" s="414"/>
      <c r="AF1320" s="414"/>
      <c r="AG1320" s="414"/>
      <c r="AH1320" s="496"/>
      <c r="AI1320" s="458"/>
      <c r="AJ1320" s="414"/>
      <c r="AK1320" s="414"/>
      <c r="AL1320" s="414"/>
      <c r="AM1320" s="414"/>
      <c r="AN1320" s="414"/>
      <c r="AO1320" s="496"/>
      <c r="AP1320" s="464" t="s">
        <v>539</v>
      </c>
      <c r="AQ1320" s="457"/>
      <c r="AR1320" s="457"/>
      <c r="AS1320" s="457"/>
      <c r="AT1320" s="457"/>
      <c r="AU1320" s="457"/>
      <c r="AV1320" s="589"/>
      <c r="AW1320" s="464"/>
      <c r="AX1320" s="457"/>
      <c r="AY1320" s="457"/>
      <c r="AZ1320" s="457"/>
      <c r="BA1320" s="457"/>
      <c r="BB1320" s="457"/>
    </row>
    <row collapsed="false" customFormat="false" customHeight="true" hidden="false" ht="12.6" outlineLevel="0" r="1321">
      <c r="A1321" s="428" t="s">
        <v>475</v>
      </c>
      <c r="B1321" s="428"/>
      <c r="C1321" s="428"/>
      <c r="D1321" s="428"/>
      <c r="E1321" s="428"/>
      <c r="F1321" s="428"/>
      <c r="G1321" s="428"/>
      <c r="H1321" s="428"/>
      <c r="I1321" s="428"/>
      <c r="J1321" s="428"/>
      <c r="K1321" s="428"/>
      <c r="L1321" s="428"/>
      <c r="M1321" s="428" t="s">
        <v>476</v>
      </c>
      <c r="N1321" s="428"/>
      <c r="O1321" s="428"/>
      <c r="P1321" s="428"/>
      <c r="Q1321" s="428"/>
      <c r="R1321" s="428"/>
      <c r="S1321" s="428"/>
      <c r="T1321" s="428"/>
      <c r="U1321" s="428" t="s">
        <v>477</v>
      </c>
      <c r="V1321" s="428"/>
      <c r="W1321" s="428"/>
      <c r="X1321" s="428"/>
      <c r="Y1321" s="428"/>
      <c r="Z1321" s="428"/>
      <c r="AA1321" s="428"/>
      <c r="AB1321" s="428" t="s">
        <v>478</v>
      </c>
      <c r="AC1321" s="428"/>
      <c r="AD1321" s="428"/>
      <c r="AE1321" s="428"/>
      <c r="AF1321" s="428"/>
      <c r="AG1321" s="428"/>
      <c r="AH1321" s="428"/>
      <c r="AI1321" s="428" t="s">
        <v>479</v>
      </c>
      <c r="AJ1321" s="428"/>
      <c r="AK1321" s="428"/>
      <c r="AL1321" s="428"/>
      <c r="AM1321" s="428"/>
      <c r="AN1321" s="428"/>
      <c r="AO1321" s="428"/>
      <c r="AP1321" s="580" t="s">
        <v>480</v>
      </c>
      <c r="AQ1321" s="581"/>
      <c r="AR1321" s="581"/>
      <c r="AS1321" s="581"/>
      <c r="AT1321" s="581"/>
      <c r="AU1321" s="581"/>
      <c r="AV1321" s="582"/>
      <c r="AW1321" s="464"/>
      <c r="AX1321" s="457"/>
      <c r="AY1321" s="457"/>
      <c r="AZ1321" s="457"/>
      <c r="BA1321" s="457"/>
      <c r="BB1321" s="457"/>
    </row>
    <row collapsed="false" customFormat="false" customHeight="true" hidden="false" ht="12.6" outlineLevel="0" r="1322">
      <c r="A1322" s="429" t="s">
        <v>1016</v>
      </c>
      <c r="B1322" s="430"/>
      <c r="C1322" s="430"/>
      <c r="D1322" s="430"/>
      <c r="E1322" s="430"/>
      <c r="F1322" s="430"/>
      <c r="G1322" s="430"/>
      <c r="H1322" s="430"/>
      <c r="I1322" s="430"/>
      <c r="J1322" s="430"/>
      <c r="K1322" s="430"/>
      <c r="L1322" s="431"/>
      <c r="M1322" s="469" t="n">
        <v>6639</v>
      </c>
      <c r="N1322" s="469"/>
      <c r="O1322" s="469"/>
      <c r="P1322" s="469"/>
      <c r="Q1322" s="469"/>
      <c r="R1322" s="469"/>
      <c r="S1322" s="469"/>
      <c r="T1322" s="469"/>
      <c r="U1322" s="469"/>
      <c r="V1322" s="469"/>
      <c r="W1322" s="469"/>
      <c r="X1322" s="469"/>
      <c r="Y1322" s="469"/>
      <c r="Z1322" s="469"/>
      <c r="AA1322" s="469"/>
      <c r="AB1322" s="469"/>
      <c r="AC1322" s="469"/>
      <c r="AD1322" s="469"/>
      <c r="AE1322" s="469"/>
      <c r="AF1322" s="469"/>
      <c r="AG1322" s="469"/>
      <c r="AH1322" s="469"/>
      <c r="AI1322" s="476"/>
      <c r="AJ1322" s="476"/>
      <c r="AK1322" s="476"/>
      <c r="AL1322" s="476"/>
      <c r="AM1322" s="476"/>
      <c r="AN1322" s="476"/>
      <c r="AO1322" s="476"/>
      <c r="AP1322" s="476" t="n">
        <v>6639</v>
      </c>
      <c r="AQ1322" s="476"/>
      <c r="AR1322" s="476"/>
      <c r="AS1322" s="476"/>
      <c r="AT1322" s="476"/>
      <c r="AU1322" s="476"/>
      <c r="AV1322" s="476"/>
      <c r="AW1322" s="652"/>
      <c r="AX1322" s="649"/>
      <c r="AY1322" s="649"/>
      <c r="AZ1322" s="649"/>
      <c r="BA1322" s="649"/>
      <c r="BB1322" s="649"/>
    </row>
    <row collapsed="false" customFormat="false" customHeight="true" hidden="false" ht="12.6" outlineLevel="0" r="1323">
      <c r="A1323" s="435" t="s">
        <v>1017</v>
      </c>
      <c r="B1323" s="436"/>
      <c r="C1323" s="436"/>
      <c r="D1323" s="436"/>
      <c r="E1323" s="436"/>
      <c r="F1323" s="436"/>
      <c r="G1323" s="436"/>
      <c r="H1323" s="436"/>
      <c r="I1323" s="436"/>
      <c r="J1323" s="436"/>
      <c r="K1323" s="436"/>
      <c r="L1323" s="437"/>
      <c r="M1323" s="476"/>
      <c r="N1323" s="476"/>
      <c r="O1323" s="476"/>
      <c r="P1323" s="476"/>
      <c r="Q1323" s="476"/>
      <c r="R1323" s="476"/>
      <c r="S1323" s="476"/>
      <c r="T1323" s="476"/>
      <c r="U1323" s="476"/>
      <c r="V1323" s="476"/>
      <c r="W1323" s="476"/>
      <c r="X1323" s="476"/>
      <c r="Y1323" s="476"/>
      <c r="Z1323" s="476"/>
      <c r="AA1323" s="476"/>
      <c r="AB1323" s="476"/>
      <c r="AC1323" s="476"/>
      <c r="AD1323" s="476"/>
      <c r="AE1323" s="476"/>
      <c r="AF1323" s="476"/>
      <c r="AG1323" s="476"/>
      <c r="AH1323" s="476"/>
      <c r="AI1323" s="476"/>
      <c r="AJ1323" s="476"/>
      <c r="AK1323" s="476"/>
      <c r="AL1323" s="476"/>
      <c r="AM1323" s="476"/>
      <c r="AN1323" s="476"/>
      <c r="AO1323" s="476"/>
      <c r="AP1323" s="476" t="n">
        <f aca="false">SUM(M1323+U1323-AB1323+AI1323)</f>
        <v>0</v>
      </c>
      <c r="AQ1323" s="476"/>
      <c r="AR1323" s="476"/>
      <c r="AS1323" s="476"/>
      <c r="AT1323" s="476"/>
      <c r="AU1323" s="476"/>
      <c r="AV1323" s="476"/>
      <c r="AW1323" s="652"/>
      <c r="AX1323" s="649"/>
      <c r="AY1323" s="649"/>
      <c r="AZ1323" s="649"/>
      <c r="BA1323" s="649"/>
      <c r="BB1323" s="649"/>
    </row>
    <row collapsed="false" customFormat="false" customHeight="true" hidden="false" ht="12.6" outlineLevel="0" r="1324">
      <c r="A1324" s="438" t="s">
        <v>1018</v>
      </c>
      <c r="B1324" s="439"/>
      <c r="C1324" s="439"/>
      <c r="D1324" s="439"/>
      <c r="E1324" s="439"/>
      <c r="F1324" s="439"/>
      <c r="G1324" s="439"/>
      <c r="H1324" s="439"/>
      <c r="I1324" s="439"/>
      <c r="J1324" s="439"/>
      <c r="K1324" s="439"/>
      <c r="L1324" s="440"/>
      <c r="M1324" s="476"/>
      <c r="N1324" s="476"/>
      <c r="O1324" s="476"/>
      <c r="P1324" s="476"/>
      <c r="Q1324" s="476"/>
      <c r="R1324" s="476"/>
      <c r="S1324" s="476"/>
      <c r="T1324" s="476"/>
      <c r="U1324" s="476"/>
      <c r="V1324" s="476"/>
      <c r="W1324" s="476"/>
      <c r="X1324" s="476"/>
      <c r="Y1324" s="476"/>
      <c r="Z1324" s="476"/>
      <c r="AA1324" s="476"/>
      <c r="AB1324" s="476"/>
      <c r="AC1324" s="476"/>
      <c r="AD1324" s="476"/>
      <c r="AE1324" s="476"/>
      <c r="AF1324" s="476"/>
      <c r="AG1324" s="476"/>
      <c r="AH1324" s="476"/>
      <c r="AI1324" s="476"/>
      <c r="AJ1324" s="476"/>
      <c r="AK1324" s="476"/>
      <c r="AL1324" s="476"/>
      <c r="AM1324" s="476"/>
      <c r="AN1324" s="476"/>
      <c r="AO1324" s="476"/>
      <c r="AP1324" s="476"/>
      <c r="AQ1324" s="476"/>
      <c r="AR1324" s="476"/>
      <c r="AS1324" s="476"/>
      <c r="AT1324" s="476"/>
      <c r="AU1324" s="476"/>
      <c r="AV1324" s="476"/>
      <c r="AW1324" s="652"/>
      <c r="AX1324" s="649"/>
      <c r="AY1324" s="649"/>
      <c r="AZ1324" s="649"/>
      <c r="BA1324" s="649"/>
      <c r="BB1324" s="649"/>
    </row>
    <row collapsed="false" customFormat="false" customHeight="true" hidden="false" ht="12.6" outlineLevel="0" r="1325">
      <c r="A1325" s="435" t="s">
        <v>1019</v>
      </c>
      <c r="B1325" s="436"/>
      <c r="C1325" s="436"/>
      <c r="D1325" s="436"/>
      <c r="E1325" s="436"/>
      <c r="F1325" s="436"/>
      <c r="G1325" s="436"/>
      <c r="H1325" s="436"/>
      <c r="I1325" s="436"/>
      <c r="J1325" s="436"/>
      <c r="K1325" s="436"/>
      <c r="L1325" s="437"/>
      <c r="M1325" s="469" t="n">
        <f aca="false">SUM('HL KNIHA VYPOC'!H273)*-1</f>
        <v>-0</v>
      </c>
      <c r="N1325" s="469"/>
      <c r="O1325" s="469"/>
      <c r="P1325" s="469"/>
      <c r="Q1325" s="469"/>
      <c r="R1325" s="469"/>
      <c r="S1325" s="469"/>
      <c r="T1325" s="469"/>
      <c r="U1325" s="469" t="n">
        <f aca="false">SUM('HL KNIHA VYPOC'!J273)</f>
        <v>0</v>
      </c>
      <c r="V1325" s="469"/>
      <c r="W1325" s="469"/>
      <c r="X1325" s="469"/>
      <c r="Y1325" s="469"/>
      <c r="Z1325" s="469"/>
      <c r="AA1325" s="469"/>
      <c r="AB1325" s="469" t="n">
        <f aca="false">SUM('HL KNIHA VYPOC'!I273)</f>
        <v>0</v>
      </c>
      <c r="AC1325" s="469"/>
      <c r="AD1325" s="469"/>
      <c r="AE1325" s="469"/>
      <c r="AF1325" s="469"/>
      <c r="AG1325" s="469"/>
      <c r="AH1325" s="469"/>
      <c r="AI1325" s="476"/>
      <c r="AJ1325" s="476"/>
      <c r="AK1325" s="476"/>
      <c r="AL1325" s="476"/>
      <c r="AM1325" s="476"/>
      <c r="AN1325" s="476"/>
      <c r="AO1325" s="476"/>
      <c r="AP1325" s="476" t="n">
        <f aca="false">SUM(M1325+U1325-AB1325+AI1325)</f>
        <v>0</v>
      </c>
      <c r="AQ1325" s="476"/>
      <c r="AR1325" s="476"/>
      <c r="AS1325" s="476"/>
      <c r="AT1325" s="476"/>
      <c r="AU1325" s="476"/>
      <c r="AV1325" s="476"/>
      <c r="AW1325" s="652"/>
      <c r="AX1325" s="649"/>
      <c r="AY1325" s="649"/>
      <c r="AZ1325" s="649"/>
      <c r="BA1325" s="649"/>
      <c r="BB1325" s="649"/>
    </row>
    <row collapsed="false" customFormat="false" customHeight="true" hidden="false" ht="12.6" outlineLevel="0" r="1326">
      <c r="A1326" s="435" t="s">
        <v>1020</v>
      </c>
      <c r="B1326" s="436"/>
      <c r="C1326" s="436"/>
      <c r="D1326" s="436"/>
      <c r="E1326" s="436"/>
      <c r="F1326" s="436"/>
      <c r="G1326" s="436"/>
      <c r="H1326" s="436"/>
      <c r="I1326" s="436"/>
      <c r="J1326" s="436"/>
      <c r="K1326" s="436"/>
      <c r="L1326" s="437"/>
      <c r="M1326" s="469" t="n">
        <f aca="false">SUM('HL KNIHA VYPOC'!H222)</f>
        <v>0</v>
      </c>
      <c r="N1326" s="469"/>
      <c r="O1326" s="469"/>
      <c r="P1326" s="469"/>
      <c r="Q1326" s="469"/>
      <c r="R1326" s="469"/>
      <c r="S1326" s="469"/>
      <c r="T1326" s="469"/>
      <c r="U1326" s="469" t="n">
        <f aca="false">SUM('HL KNIHA VYPOC'!J222)</f>
        <v>0</v>
      </c>
      <c r="V1326" s="469"/>
      <c r="W1326" s="469"/>
      <c r="X1326" s="469"/>
      <c r="Y1326" s="469"/>
      <c r="Z1326" s="469"/>
      <c r="AA1326" s="469"/>
      <c r="AB1326" s="469" t="n">
        <f aca="false">SUM('HL KNIHA VYPOC'!I222)</f>
        <v>0</v>
      </c>
      <c r="AC1326" s="469"/>
      <c r="AD1326" s="469"/>
      <c r="AE1326" s="469"/>
      <c r="AF1326" s="469"/>
      <c r="AG1326" s="469"/>
      <c r="AH1326" s="469"/>
      <c r="AI1326" s="476"/>
      <c r="AJ1326" s="476"/>
      <c r="AK1326" s="476"/>
      <c r="AL1326" s="476"/>
      <c r="AM1326" s="476"/>
      <c r="AN1326" s="476"/>
      <c r="AO1326" s="476"/>
      <c r="AP1326" s="476" t="n">
        <f aca="false">SUM(M1326+U1326-AB1326+AI1326)</f>
        <v>0</v>
      </c>
      <c r="AQ1326" s="476"/>
      <c r="AR1326" s="476"/>
      <c r="AS1326" s="476"/>
      <c r="AT1326" s="476"/>
      <c r="AU1326" s="476"/>
      <c r="AV1326" s="476"/>
      <c r="AW1326" s="652"/>
      <c r="AX1326" s="649"/>
      <c r="AY1326" s="649"/>
      <c r="AZ1326" s="649"/>
      <c r="BA1326" s="649"/>
      <c r="BB1326" s="649"/>
    </row>
    <row collapsed="false" customFormat="false" customHeight="true" hidden="false" ht="12.6" outlineLevel="0" r="1327">
      <c r="A1327" s="438" t="s">
        <v>1021</v>
      </c>
      <c r="B1327" s="439"/>
      <c r="C1327" s="439"/>
      <c r="D1327" s="439"/>
      <c r="E1327" s="439"/>
      <c r="F1327" s="439"/>
      <c r="G1327" s="439"/>
      <c r="H1327" s="439"/>
      <c r="I1327" s="439"/>
      <c r="J1327" s="439"/>
      <c r="K1327" s="439"/>
      <c r="L1327" s="440"/>
      <c r="M1327" s="469"/>
      <c r="N1327" s="469"/>
      <c r="O1327" s="469"/>
      <c r="P1327" s="469"/>
      <c r="Q1327" s="469"/>
      <c r="R1327" s="469"/>
      <c r="S1327" s="469"/>
      <c r="T1327" s="469"/>
      <c r="U1327" s="469"/>
      <c r="V1327" s="469"/>
      <c r="W1327" s="469"/>
      <c r="X1327" s="469"/>
      <c r="Y1327" s="469"/>
      <c r="Z1327" s="469"/>
      <c r="AA1327" s="469"/>
      <c r="AB1327" s="469"/>
      <c r="AC1327" s="469"/>
      <c r="AD1327" s="469"/>
      <c r="AE1327" s="469"/>
      <c r="AF1327" s="469"/>
      <c r="AG1327" s="469"/>
      <c r="AH1327" s="469"/>
      <c r="AI1327" s="476"/>
      <c r="AJ1327" s="476"/>
      <c r="AK1327" s="476"/>
      <c r="AL1327" s="476"/>
      <c r="AM1327" s="476"/>
      <c r="AN1327" s="476"/>
      <c r="AO1327" s="476"/>
      <c r="AP1327" s="476"/>
      <c r="AQ1327" s="476"/>
      <c r="AR1327" s="476"/>
      <c r="AS1327" s="476"/>
      <c r="AT1327" s="476"/>
      <c r="AU1327" s="476"/>
      <c r="AV1327" s="476"/>
      <c r="AW1327" s="652"/>
      <c r="AX1327" s="649"/>
      <c r="AY1327" s="649"/>
      <c r="AZ1327" s="649"/>
      <c r="BA1327" s="649"/>
      <c r="BB1327" s="649"/>
    </row>
    <row collapsed="false" customFormat="false" customHeight="true" hidden="false" ht="12.6" outlineLevel="0" r="1328">
      <c r="A1328" s="429" t="s">
        <v>1022</v>
      </c>
      <c r="B1328" s="430"/>
      <c r="C1328" s="430"/>
      <c r="D1328" s="430"/>
      <c r="E1328" s="430"/>
      <c r="F1328" s="430"/>
      <c r="G1328" s="430"/>
      <c r="H1328" s="430"/>
      <c r="I1328" s="430"/>
      <c r="J1328" s="430"/>
      <c r="K1328" s="430"/>
      <c r="L1328" s="431"/>
      <c r="M1328" s="469" t="n">
        <f aca="false">SUM('HL KNIHA VYPOC'!H266)*-1</f>
        <v>-0</v>
      </c>
      <c r="N1328" s="469"/>
      <c r="O1328" s="469"/>
      <c r="P1328" s="469"/>
      <c r="Q1328" s="469"/>
      <c r="R1328" s="469"/>
      <c r="S1328" s="469"/>
      <c r="T1328" s="469"/>
      <c r="U1328" s="469" t="n">
        <f aca="false">SUM('HL KNIHA VYPOC'!J266)</f>
        <v>0</v>
      </c>
      <c r="V1328" s="469"/>
      <c r="W1328" s="469"/>
      <c r="X1328" s="469"/>
      <c r="Y1328" s="469"/>
      <c r="Z1328" s="469"/>
      <c r="AA1328" s="469"/>
      <c r="AB1328" s="469" t="n">
        <f aca="false">SUM('HL KNIHA VYPOC'!I266)</f>
        <v>0</v>
      </c>
      <c r="AC1328" s="469"/>
      <c r="AD1328" s="469"/>
      <c r="AE1328" s="469"/>
      <c r="AF1328" s="469"/>
      <c r="AG1328" s="469"/>
      <c r="AH1328" s="469"/>
      <c r="AI1328" s="476"/>
      <c r="AJ1328" s="476"/>
      <c r="AK1328" s="476"/>
      <c r="AL1328" s="476"/>
      <c r="AM1328" s="476"/>
      <c r="AN1328" s="476"/>
      <c r="AO1328" s="476"/>
      <c r="AP1328" s="476" t="n">
        <f aca="false">SUM(M1328+U1328-AB1328+AI1328)</f>
        <v>0</v>
      </c>
      <c r="AQ1328" s="476"/>
      <c r="AR1328" s="476"/>
      <c r="AS1328" s="476"/>
      <c r="AT1328" s="476"/>
      <c r="AU1328" s="476"/>
      <c r="AV1328" s="476"/>
      <c r="AW1328" s="652"/>
      <c r="AX1328" s="649"/>
      <c r="AY1328" s="649"/>
      <c r="AZ1328" s="649"/>
      <c r="BA1328" s="649"/>
      <c r="BB1328" s="649"/>
    </row>
    <row collapsed="false" customFormat="false" customHeight="true" hidden="false" ht="12.6" outlineLevel="0" r="1329">
      <c r="A1329" s="429" t="s">
        <v>1023</v>
      </c>
      <c r="B1329" s="430"/>
      <c r="C1329" s="430"/>
      <c r="D1329" s="430"/>
      <c r="E1329" s="430"/>
      <c r="F1329" s="430"/>
      <c r="G1329" s="430"/>
      <c r="H1329" s="430"/>
      <c r="I1329" s="430"/>
      <c r="J1329" s="430"/>
      <c r="K1329" s="430"/>
      <c r="L1329" s="431"/>
      <c r="M1329" s="653" t="n">
        <f aca="false">SUM('HL KNIHA VYPOC'!H267)*-1</f>
        <v>-0</v>
      </c>
      <c r="N1329" s="653"/>
      <c r="O1329" s="653"/>
      <c r="P1329" s="653"/>
      <c r="Q1329" s="653"/>
      <c r="R1329" s="653"/>
      <c r="S1329" s="653"/>
      <c r="T1329" s="653"/>
      <c r="U1329" s="653" t="n">
        <f aca="false">SUM('HL KNIHA VYPOC'!J267)</f>
        <v>0</v>
      </c>
      <c r="V1329" s="653"/>
      <c r="W1329" s="653"/>
      <c r="X1329" s="653"/>
      <c r="Y1329" s="653"/>
      <c r="Z1329" s="653"/>
      <c r="AA1329" s="653"/>
      <c r="AB1329" s="653" t="n">
        <f aca="false">SUM('HL KNIHA VYPOC'!I267)</f>
        <v>0</v>
      </c>
      <c r="AC1329" s="653"/>
      <c r="AD1329" s="653"/>
      <c r="AE1329" s="653"/>
      <c r="AF1329" s="653"/>
      <c r="AG1329" s="653"/>
      <c r="AH1329" s="653"/>
      <c r="AI1329" s="654"/>
      <c r="AJ1329" s="654"/>
      <c r="AK1329" s="654"/>
      <c r="AL1329" s="654"/>
      <c r="AM1329" s="654"/>
      <c r="AN1329" s="654"/>
      <c r="AO1329" s="654"/>
      <c r="AP1329" s="476" t="n">
        <f aca="false">SUM(M1329+U1329-AB1329+AI1329)</f>
        <v>0</v>
      </c>
      <c r="AQ1329" s="476"/>
      <c r="AR1329" s="476"/>
      <c r="AS1329" s="476"/>
      <c r="AT1329" s="476"/>
      <c r="AU1329" s="476"/>
      <c r="AV1329" s="476"/>
      <c r="AW1329" s="652"/>
      <c r="AX1329" s="649"/>
      <c r="AY1329" s="649"/>
      <c r="AZ1329" s="649"/>
      <c r="BA1329" s="649"/>
      <c r="BB1329" s="649"/>
    </row>
    <row collapsed="false" customFormat="false" customHeight="true" hidden="false" ht="27" outlineLevel="0" r="1330">
      <c r="A1330" s="590" t="s">
        <v>1024</v>
      </c>
      <c r="B1330" s="590"/>
      <c r="C1330" s="590"/>
      <c r="D1330" s="590"/>
      <c r="E1330" s="590"/>
      <c r="F1330" s="590"/>
      <c r="G1330" s="590"/>
      <c r="H1330" s="590"/>
      <c r="I1330" s="590"/>
      <c r="J1330" s="590"/>
      <c r="K1330" s="590"/>
      <c r="L1330" s="590"/>
      <c r="M1330" s="653" t="n">
        <v>288</v>
      </c>
      <c r="N1330" s="653"/>
      <c r="O1330" s="653"/>
      <c r="P1330" s="653"/>
      <c r="Q1330" s="653"/>
      <c r="R1330" s="653"/>
      <c r="S1330" s="653"/>
      <c r="T1330" s="653"/>
      <c r="U1330" s="653" t="n">
        <f aca="false">SUM('HL KNIHA VYPOC'!J272+'HL KNIHA VYPOC'!J277)</f>
        <v>0</v>
      </c>
      <c r="V1330" s="653"/>
      <c r="W1330" s="653"/>
      <c r="X1330" s="653"/>
      <c r="Y1330" s="653"/>
      <c r="Z1330" s="653"/>
      <c r="AA1330" s="653"/>
      <c r="AB1330" s="653" t="n">
        <f aca="false">SUM('HL KNIHA VYPOC'!I272+'HL KNIHA VYPOC'!I277)</f>
        <v>0</v>
      </c>
      <c r="AC1330" s="653"/>
      <c r="AD1330" s="653"/>
      <c r="AE1330" s="653"/>
      <c r="AF1330" s="653"/>
      <c r="AG1330" s="653"/>
      <c r="AH1330" s="653"/>
      <c r="AI1330" s="654"/>
      <c r="AJ1330" s="654"/>
      <c r="AK1330" s="654"/>
      <c r="AL1330" s="654"/>
      <c r="AM1330" s="654"/>
      <c r="AN1330" s="654"/>
      <c r="AO1330" s="654"/>
      <c r="AP1330" s="476" t="n">
        <v>288</v>
      </c>
      <c r="AQ1330" s="476"/>
      <c r="AR1330" s="476"/>
      <c r="AS1330" s="476"/>
      <c r="AT1330" s="476"/>
      <c r="AU1330" s="476"/>
      <c r="AV1330" s="476"/>
      <c r="AW1330" s="652"/>
      <c r="AX1330" s="649"/>
      <c r="AY1330" s="649"/>
      <c r="AZ1330" s="649"/>
      <c r="BA1330" s="649"/>
      <c r="BB1330" s="649"/>
    </row>
    <row collapsed="false" customFormat="false" customHeight="true" hidden="false" ht="27" outlineLevel="0" r="1331">
      <c r="A1331" s="590" t="s">
        <v>1025</v>
      </c>
      <c r="B1331" s="590"/>
      <c r="C1331" s="590"/>
      <c r="D1331" s="590"/>
      <c r="E1331" s="590"/>
      <c r="F1331" s="590"/>
      <c r="G1331" s="590"/>
      <c r="H1331" s="590"/>
      <c r="I1331" s="590"/>
      <c r="J1331" s="590"/>
      <c r="K1331" s="590"/>
      <c r="L1331" s="590"/>
      <c r="M1331" s="469" t="n">
        <f aca="false">SUM('HL KNIHA VYPOC'!H271+'HL KNIHA VYPOC'!H276)*-1</f>
        <v>-0</v>
      </c>
      <c r="N1331" s="469"/>
      <c r="O1331" s="469"/>
      <c r="P1331" s="469"/>
      <c r="Q1331" s="469"/>
      <c r="R1331" s="469"/>
      <c r="S1331" s="469"/>
      <c r="T1331" s="469"/>
      <c r="U1331" s="469" t="n">
        <f aca="false">SUM('HL KNIHA VYPOC'!J271+'HL KNIHA VYPOC'!J276)</f>
        <v>0</v>
      </c>
      <c r="V1331" s="469"/>
      <c r="W1331" s="469"/>
      <c r="X1331" s="469"/>
      <c r="Y1331" s="469"/>
      <c r="Z1331" s="469"/>
      <c r="AA1331" s="469"/>
      <c r="AB1331" s="469" t="n">
        <f aca="false">SUM('HL KNIHA VYPOC'!I271+'HL KNIHA VYPOC'!I276)</f>
        <v>0</v>
      </c>
      <c r="AC1331" s="469"/>
      <c r="AD1331" s="469"/>
      <c r="AE1331" s="469"/>
      <c r="AF1331" s="469"/>
      <c r="AG1331" s="469"/>
      <c r="AH1331" s="469"/>
      <c r="AI1331" s="476"/>
      <c r="AJ1331" s="476"/>
      <c r="AK1331" s="476"/>
      <c r="AL1331" s="476"/>
      <c r="AM1331" s="476"/>
      <c r="AN1331" s="476"/>
      <c r="AO1331" s="476"/>
      <c r="AP1331" s="476" t="n">
        <f aca="false">SUM(M1331+U1331-AB1331+AI1331)</f>
        <v>0</v>
      </c>
      <c r="AQ1331" s="476"/>
      <c r="AR1331" s="476"/>
      <c r="AS1331" s="476"/>
      <c r="AT1331" s="476"/>
      <c r="AU1331" s="476"/>
      <c r="AV1331" s="476"/>
      <c r="AW1331" s="652"/>
      <c r="AX1331" s="649"/>
      <c r="AY1331" s="649"/>
      <c r="AZ1331" s="649"/>
      <c r="BA1331" s="649"/>
      <c r="BB1331" s="649"/>
    </row>
    <row collapsed="false" customFormat="false" customHeight="true" hidden="false" ht="12.6" outlineLevel="0" r="1332">
      <c r="A1332" s="429" t="s">
        <v>1026</v>
      </c>
      <c r="B1332" s="430"/>
      <c r="C1332" s="430"/>
      <c r="D1332" s="430"/>
      <c r="E1332" s="430"/>
      <c r="F1332" s="430"/>
      <c r="G1332" s="430"/>
      <c r="H1332" s="430"/>
      <c r="I1332" s="430"/>
      <c r="J1332" s="430"/>
      <c r="K1332" s="430"/>
      <c r="L1332" s="431"/>
      <c r="M1332" s="653" t="n">
        <f aca="false">SUM('HL KNIHA VYPOC'!H278)*-1</f>
        <v>-0</v>
      </c>
      <c r="N1332" s="653"/>
      <c r="O1332" s="653"/>
      <c r="P1332" s="653"/>
      <c r="Q1332" s="653"/>
      <c r="R1332" s="653"/>
      <c r="S1332" s="653"/>
      <c r="T1332" s="653"/>
      <c r="U1332" s="653" t="n">
        <f aca="false">SUM('HL KNIHA VYPOC'!J278)</f>
        <v>0</v>
      </c>
      <c r="V1332" s="653"/>
      <c r="W1332" s="653"/>
      <c r="X1332" s="653"/>
      <c r="Y1332" s="653"/>
      <c r="Z1332" s="653"/>
      <c r="AA1332" s="653"/>
      <c r="AB1332" s="653" t="n">
        <f aca="false">SUM('HL KNIHA VYPOC'!F278)</f>
        <v>0</v>
      </c>
      <c r="AC1332" s="653"/>
      <c r="AD1332" s="653"/>
      <c r="AE1332" s="653"/>
      <c r="AF1332" s="653"/>
      <c r="AG1332" s="653"/>
      <c r="AH1332" s="653"/>
      <c r="AI1332" s="654"/>
      <c r="AJ1332" s="654"/>
      <c r="AK1332" s="654"/>
      <c r="AL1332" s="654"/>
      <c r="AM1332" s="654"/>
      <c r="AN1332" s="654"/>
      <c r="AO1332" s="654"/>
      <c r="AP1332" s="476" t="n">
        <f aca="false">SUM(M1332+U1332-AB1332+AI1332)</f>
        <v>0</v>
      </c>
      <c r="AQ1332" s="476"/>
      <c r="AR1332" s="476"/>
      <c r="AS1332" s="476"/>
      <c r="AT1332" s="476"/>
      <c r="AU1332" s="476"/>
      <c r="AV1332" s="476"/>
      <c r="AW1332" s="652"/>
      <c r="AX1332" s="649"/>
      <c r="AY1332" s="649"/>
      <c r="AZ1332" s="649"/>
      <c r="BA1332" s="649"/>
      <c r="BB1332" s="649"/>
    </row>
    <row collapsed="false" customFormat="false" customHeight="true" hidden="false" ht="12.6" outlineLevel="0" r="1333">
      <c r="A1333" s="438" t="s">
        <v>1027</v>
      </c>
      <c r="B1333" s="439"/>
      <c r="C1333" s="439"/>
      <c r="D1333" s="439"/>
      <c r="E1333" s="439"/>
      <c r="F1333" s="439"/>
      <c r="G1333" s="439"/>
      <c r="H1333" s="439"/>
      <c r="I1333" s="439"/>
      <c r="J1333" s="439"/>
      <c r="K1333" s="439"/>
      <c r="L1333" s="440"/>
      <c r="M1333" s="653" t="n">
        <f aca="false">SUM('HL KNIHA VYPOC'!H279)*-1</f>
        <v>-0</v>
      </c>
      <c r="N1333" s="653"/>
      <c r="O1333" s="653"/>
      <c r="P1333" s="653"/>
      <c r="Q1333" s="653"/>
      <c r="R1333" s="653"/>
      <c r="S1333" s="653"/>
      <c r="T1333" s="653"/>
      <c r="U1333" s="653" t="n">
        <f aca="false">SUM('HL KNIHA VYPOC'!J279)</f>
        <v>0</v>
      </c>
      <c r="V1333" s="653"/>
      <c r="W1333" s="653"/>
      <c r="X1333" s="653"/>
      <c r="Y1333" s="653"/>
      <c r="Z1333" s="653"/>
      <c r="AA1333" s="653"/>
      <c r="AB1333" s="653" t="n">
        <f aca="false">SUM('HL KNIHA VYPOC'!I279)</f>
        <v>0</v>
      </c>
      <c r="AC1333" s="653"/>
      <c r="AD1333" s="653"/>
      <c r="AE1333" s="653"/>
      <c r="AF1333" s="653"/>
      <c r="AG1333" s="653"/>
      <c r="AH1333" s="653"/>
      <c r="AI1333" s="654"/>
      <c r="AJ1333" s="654"/>
      <c r="AK1333" s="654"/>
      <c r="AL1333" s="654"/>
      <c r="AM1333" s="654"/>
      <c r="AN1333" s="654"/>
      <c r="AO1333" s="654"/>
      <c r="AP1333" s="476" t="n">
        <f aca="false">SUM(M1333+U1333-AB1333+AI1333)</f>
        <v>0</v>
      </c>
      <c r="AQ1333" s="476"/>
      <c r="AR1333" s="476"/>
      <c r="AS1333" s="476"/>
      <c r="AT1333" s="476"/>
      <c r="AU1333" s="476"/>
      <c r="AV1333" s="476"/>
      <c r="AW1333" s="652"/>
      <c r="AX1333" s="649"/>
      <c r="AY1333" s="649"/>
      <c r="AZ1333" s="649"/>
      <c r="BA1333" s="649"/>
      <c r="BB1333" s="649"/>
    </row>
    <row collapsed="false" customFormat="false" customHeight="true" hidden="false" ht="12.6" outlineLevel="0" r="1334">
      <c r="A1334" s="435" t="s">
        <v>1028</v>
      </c>
      <c r="B1334" s="436"/>
      <c r="C1334" s="436"/>
      <c r="D1334" s="436"/>
      <c r="E1334" s="436"/>
      <c r="F1334" s="436"/>
      <c r="G1334" s="436"/>
      <c r="H1334" s="436"/>
      <c r="I1334" s="436"/>
      <c r="J1334" s="436"/>
      <c r="K1334" s="436"/>
      <c r="L1334" s="437"/>
      <c r="M1334" s="469" t="n">
        <f aca="false">SUM('HL KNIHA VYPOC'!H268)*-1</f>
        <v>-0</v>
      </c>
      <c r="N1334" s="469"/>
      <c r="O1334" s="469"/>
      <c r="P1334" s="469"/>
      <c r="Q1334" s="469"/>
      <c r="R1334" s="469"/>
      <c r="S1334" s="469"/>
      <c r="T1334" s="469"/>
      <c r="U1334" s="469" t="n">
        <f aca="false">SUM('HL KNIHA VYPOC'!J268)</f>
        <v>0</v>
      </c>
      <c r="V1334" s="469"/>
      <c r="W1334" s="469"/>
      <c r="X1334" s="469"/>
      <c r="Y1334" s="469"/>
      <c r="Z1334" s="469"/>
      <c r="AA1334" s="469"/>
      <c r="AB1334" s="469" t="n">
        <f aca="false">SUM('HL KNIHA VYPOC'!I268)</f>
        <v>0</v>
      </c>
      <c r="AC1334" s="469"/>
      <c r="AD1334" s="469"/>
      <c r="AE1334" s="469"/>
      <c r="AF1334" s="469"/>
      <c r="AG1334" s="469"/>
      <c r="AH1334" s="469"/>
      <c r="AI1334" s="476"/>
      <c r="AJ1334" s="476"/>
      <c r="AK1334" s="476"/>
      <c r="AL1334" s="476"/>
      <c r="AM1334" s="476"/>
      <c r="AN1334" s="476"/>
      <c r="AO1334" s="476"/>
      <c r="AP1334" s="476" t="n">
        <f aca="false">SUM(M1334+U1334-AB1334+AI1334)</f>
        <v>0</v>
      </c>
      <c r="AQ1334" s="476"/>
      <c r="AR1334" s="476"/>
      <c r="AS1334" s="476"/>
      <c r="AT1334" s="476"/>
      <c r="AU1334" s="476"/>
      <c r="AV1334" s="476"/>
      <c r="AW1334" s="652"/>
      <c r="AX1334" s="649"/>
      <c r="AY1334" s="649"/>
      <c r="AZ1334" s="649"/>
      <c r="BA1334" s="649"/>
      <c r="BB1334" s="649"/>
    </row>
    <row collapsed="false" customFormat="false" customHeight="true" hidden="false" ht="12.6" outlineLevel="0" r="1335">
      <c r="A1335" s="484" t="s">
        <v>1029</v>
      </c>
      <c r="B1335" s="408"/>
      <c r="C1335" s="408"/>
      <c r="D1335" s="408"/>
      <c r="E1335" s="408"/>
      <c r="F1335" s="408"/>
      <c r="G1335" s="408"/>
      <c r="H1335" s="408"/>
      <c r="I1335" s="408"/>
      <c r="J1335" s="408"/>
      <c r="K1335" s="408"/>
      <c r="L1335" s="463"/>
      <c r="M1335" s="469"/>
      <c r="N1335" s="469"/>
      <c r="O1335" s="469"/>
      <c r="P1335" s="469"/>
      <c r="Q1335" s="469"/>
      <c r="R1335" s="469"/>
      <c r="S1335" s="469"/>
      <c r="T1335" s="469"/>
      <c r="U1335" s="469"/>
      <c r="V1335" s="469"/>
      <c r="W1335" s="469"/>
      <c r="X1335" s="469"/>
      <c r="Y1335" s="469"/>
      <c r="Z1335" s="469"/>
      <c r="AA1335" s="469"/>
      <c r="AB1335" s="469"/>
      <c r="AC1335" s="469"/>
      <c r="AD1335" s="469"/>
      <c r="AE1335" s="469"/>
      <c r="AF1335" s="469"/>
      <c r="AG1335" s="469"/>
      <c r="AH1335" s="469"/>
      <c r="AI1335" s="476"/>
      <c r="AJ1335" s="476"/>
      <c r="AK1335" s="476"/>
      <c r="AL1335" s="476"/>
      <c r="AM1335" s="476"/>
      <c r="AN1335" s="476"/>
      <c r="AO1335" s="476"/>
      <c r="AP1335" s="476"/>
      <c r="AQ1335" s="476"/>
      <c r="AR1335" s="476"/>
      <c r="AS1335" s="476"/>
      <c r="AT1335" s="476"/>
      <c r="AU1335" s="476"/>
      <c r="AV1335" s="476"/>
      <c r="AW1335" s="652"/>
      <c r="AX1335" s="649"/>
      <c r="AY1335" s="649"/>
      <c r="AZ1335" s="649"/>
      <c r="BA1335" s="649"/>
      <c r="BB1335" s="649"/>
    </row>
    <row collapsed="false" customFormat="false" customHeight="true" hidden="false" ht="12.6" outlineLevel="0" r="1336">
      <c r="A1336" s="438" t="s">
        <v>1030</v>
      </c>
      <c r="B1336" s="439"/>
      <c r="C1336" s="439"/>
      <c r="D1336" s="439"/>
      <c r="E1336" s="439"/>
      <c r="F1336" s="439"/>
      <c r="G1336" s="439"/>
      <c r="H1336" s="439"/>
      <c r="I1336" s="439"/>
      <c r="J1336" s="439"/>
      <c r="K1336" s="439"/>
      <c r="L1336" s="440"/>
      <c r="M1336" s="469"/>
      <c r="N1336" s="469"/>
      <c r="O1336" s="469"/>
      <c r="P1336" s="469"/>
      <c r="Q1336" s="469"/>
      <c r="R1336" s="469"/>
      <c r="S1336" s="469"/>
      <c r="T1336" s="469"/>
      <c r="U1336" s="469"/>
      <c r="V1336" s="469"/>
      <c r="W1336" s="469"/>
      <c r="X1336" s="469"/>
      <c r="Y1336" s="469"/>
      <c r="Z1336" s="469"/>
      <c r="AA1336" s="469"/>
      <c r="AB1336" s="469"/>
      <c r="AC1336" s="469"/>
      <c r="AD1336" s="469"/>
      <c r="AE1336" s="469"/>
      <c r="AF1336" s="469"/>
      <c r="AG1336" s="469"/>
      <c r="AH1336" s="469"/>
      <c r="AI1336" s="476"/>
      <c r="AJ1336" s="476"/>
      <c r="AK1336" s="476"/>
      <c r="AL1336" s="476"/>
      <c r="AM1336" s="476"/>
      <c r="AN1336" s="476"/>
      <c r="AO1336" s="476"/>
      <c r="AP1336" s="476"/>
      <c r="AQ1336" s="476"/>
      <c r="AR1336" s="476"/>
      <c r="AS1336" s="476"/>
      <c r="AT1336" s="476"/>
      <c r="AU1336" s="476"/>
      <c r="AV1336" s="476"/>
      <c r="AW1336" s="652"/>
      <c r="AX1336" s="649"/>
      <c r="AY1336" s="649"/>
      <c r="AZ1336" s="649"/>
      <c r="BA1336" s="649"/>
      <c r="BB1336" s="649"/>
    </row>
    <row collapsed="false" customFormat="false" customHeight="true" hidden="false" ht="12.6" outlineLevel="0" r="1337">
      <c r="A1337" s="435" t="s">
        <v>1028</v>
      </c>
      <c r="B1337" s="436"/>
      <c r="C1337" s="436"/>
      <c r="D1337" s="436"/>
      <c r="E1337" s="436"/>
      <c r="F1337" s="436"/>
      <c r="G1337" s="436"/>
      <c r="H1337" s="436"/>
      <c r="I1337" s="436"/>
      <c r="J1337" s="436"/>
      <c r="K1337" s="436"/>
      <c r="L1337" s="437"/>
      <c r="M1337" s="469" t="n">
        <f aca="false">SUM('HL KNIHA VYPOC'!H269)*-1</f>
        <v>-0</v>
      </c>
      <c r="N1337" s="469"/>
      <c r="O1337" s="469"/>
      <c r="P1337" s="469"/>
      <c r="Q1337" s="469"/>
      <c r="R1337" s="469"/>
      <c r="S1337" s="469"/>
      <c r="T1337" s="469"/>
      <c r="U1337" s="469" t="n">
        <f aca="false">SUM('HL KNIHA VYPOC'!J269)</f>
        <v>0</v>
      </c>
      <c r="V1337" s="469"/>
      <c r="W1337" s="469"/>
      <c r="X1337" s="469"/>
      <c r="Y1337" s="469"/>
      <c r="Z1337" s="469"/>
      <c r="AA1337" s="469"/>
      <c r="AB1337" s="469" t="n">
        <f aca="false">SUM('HL KNIHA VYPOC'!I269)</f>
        <v>0</v>
      </c>
      <c r="AC1337" s="469"/>
      <c r="AD1337" s="469"/>
      <c r="AE1337" s="469"/>
      <c r="AF1337" s="469"/>
      <c r="AG1337" s="469"/>
      <c r="AH1337" s="469"/>
      <c r="AI1337" s="476"/>
      <c r="AJ1337" s="476"/>
      <c r="AK1337" s="476"/>
      <c r="AL1337" s="476"/>
      <c r="AM1337" s="476"/>
      <c r="AN1337" s="476"/>
      <c r="AO1337" s="476"/>
      <c r="AP1337" s="476" t="n">
        <f aca="false">SUM(M1337+U1337-AB1337+AI1337)</f>
        <v>0</v>
      </c>
      <c r="AQ1337" s="476"/>
      <c r="AR1337" s="476"/>
      <c r="AS1337" s="476"/>
      <c r="AT1337" s="476"/>
      <c r="AU1337" s="476"/>
      <c r="AV1337" s="476"/>
      <c r="AW1337" s="652"/>
      <c r="AX1337" s="649"/>
      <c r="AY1337" s="649"/>
      <c r="AZ1337" s="649"/>
      <c r="BA1337" s="649"/>
      <c r="BB1337" s="649"/>
    </row>
    <row collapsed="false" customFormat="false" customHeight="true" hidden="false" ht="12.6" outlineLevel="0" r="1338">
      <c r="A1338" s="438" t="s">
        <v>1031</v>
      </c>
      <c r="B1338" s="439"/>
      <c r="C1338" s="439"/>
      <c r="D1338" s="439"/>
      <c r="E1338" s="439"/>
      <c r="F1338" s="439"/>
      <c r="G1338" s="439"/>
      <c r="H1338" s="439"/>
      <c r="I1338" s="439"/>
      <c r="J1338" s="439"/>
      <c r="K1338" s="439"/>
      <c r="L1338" s="440"/>
      <c r="M1338" s="469"/>
      <c r="N1338" s="469"/>
      <c r="O1338" s="469"/>
      <c r="P1338" s="469"/>
      <c r="Q1338" s="469"/>
      <c r="R1338" s="469"/>
      <c r="S1338" s="469"/>
      <c r="T1338" s="469"/>
      <c r="U1338" s="469"/>
      <c r="V1338" s="469"/>
      <c r="W1338" s="469"/>
      <c r="X1338" s="469"/>
      <c r="Y1338" s="469"/>
      <c r="Z1338" s="469"/>
      <c r="AA1338" s="469"/>
      <c r="AB1338" s="469"/>
      <c r="AC1338" s="469"/>
      <c r="AD1338" s="469"/>
      <c r="AE1338" s="469"/>
      <c r="AF1338" s="469"/>
      <c r="AG1338" s="469"/>
      <c r="AH1338" s="469"/>
      <c r="AI1338" s="476"/>
      <c r="AJ1338" s="476"/>
      <c r="AK1338" s="476"/>
      <c r="AL1338" s="476"/>
      <c r="AM1338" s="476"/>
      <c r="AN1338" s="476"/>
      <c r="AO1338" s="476"/>
      <c r="AP1338" s="476"/>
      <c r="AQ1338" s="476"/>
      <c r="AR1338" s="476"/>
      <c r="AS1338" s="476"/>
      <c r="AT1338" s="476"/>
      <c r="AU1338" s="476"/>
      <c r="AV1338" s="476"/>
      <c r="AW1338" s="652"/>
      <c r="AX1338" s="649"/>
      <c r="AY1338" s="649"/>
      <c r="AZ1338" s="649"/>
      <c r="BA1338" s="649"/>
      <c r="BB1338" s="649"/>
    </row>
    <row collapsed="false" customFormat="false" customHeight="true" hidden="false" ht="12.6" outlineLevel="0" r="1339">
      <c r="A1339" s="435" t="s">
        <v>1028</v>
      </c>
      <c r="B1339" s="436"/>
      <c r="C1339" s="436"/>
      <c r="D1339" s="436"/>
      <c r="E1339" s="436"/>
      <c r="F1339" s="436"/>
      <c r="G1339" s="436"/>
      <c r="H1339" s="436"/>
      <c r="I1339" s="436"/>
      <c r="J1339" s="436"/>
      <c r="K1339" s="436"/>
      <c r="L1339" s="437"/>
      <c r="M1339" s="469" t="n">
        <f aca="false">SUM('HL KNIHA VYPOC'!H270)*-1</f>
        <v>-0</v>
      </c>
      <c r="N1339" s="469"/>
      <c r="O1339" s="469"/>
      <c r="P1339" s="469"/>
      <c r="Q1339" s="469"/>
      <c r="R1339" s="469"/>
      <c r="S1339" s="469"/>
      <c r="T1339" s="469"/>
      <c r="U1339" s="469" t="n">
        <f aca="false">SUM('HL KNIHA VYPOC'!J270)</f>
        <v>0</v>
      </c>
      <c r="V1339" s="469"/>
      <c r="W1339" s="469"/>
      <c r="X1339" s="469"/>
      <c r="Y1339" s="469"/>
      <c r="Z1339" s="469"/>
      <c r="AA1339" s="469"/>
      <c r="AB1339" s="469" t="n">
        <f aca="false">SUM('HL KNIHA VYPOC'!I270)</f>
        <v>0</v>
      </c>
      <c r="AC1339" s="469"/>
      <c r="AD1339" s="469"/>
      <c r="AE1339" s="469"/>
      <c r="AF1339" s="469"/>
      <c r="AG1339" s="469"/>
      <c r="AH1339" s="469"/>
      <c r="AI1339" s="476"/>
      <c r="AJ1339" s="476"/>
      <c r="AK1339" s="476"/>
      <c r="AL1339" s="476"/>
      <c r="AM1339" s="476"/>
      <c r="AN1339" s="476"/>
      <c r="AO1339" s="476"/>
      <c r="AP1339" s="476" t="n">
        <f aca="false">SUM(M1339+U1339-AB1339+AI1339)</f>
        <v>0</v>
      </c>
      <c r="AQ1339" s="476"/>
      <c r="AR1339" s="476"/>
      <c r="AS1339" s="476"/>
      <c r="AT1339" s="476"/>
      <c r="AU1339" s="476"/>
      <c r="AV1339" s="476"/>
      <c r="AW1339" s="652"/>
      <c r="AX1339" s="649"/>
      <c r="AY1339" s="649"/>
      <c r="AZ1339" s="649"/>
      <c r="BA1339" s="649"/>
      <c r="BB1339" s="649"/>
    </row>
    <row collapsed="false" customFormat="false" customHeight="true" hidden="false" ht="12.6" outlineLevel="0" r="1340">
      <c r="A1340" s="484" t="s">
        <v>1032</v>
      </c>
      <c r="B1340" s="408"/>
      <c r="C1340" s="408"/>
      <c r="D1340" s="408"/>
      <c r="E1340" s="408"/>
      <c r="F1340" s="408"/>
      <c r="G1340" s="408"/>
      <c r="H1340" s="408"/>
      <c r="I1340" s="408"/>
      <c r="J1340" s="408"/>
      <c r="K1340" s="408"/>
      <c r="L1340" s="463"/>
      <c r="M1340" s="469"/>
      <c r="N1340" s="469"/>
      <c r="O1340" s="469"/>
      <c r="P1340" s="469"/>
      <c r="Q1340" s="469"/>
      <c r="R1340" s="469"/>
      <c r="S1340" s="469"/>
      <c r="T1340" s="469"/>
      <c r="U1340" s="469"/>
      <c r="V1340" s="469"/>
      <c r="W1340" s="469"/>
      <c r="X1340" s="469"/>
      <c r="Y1340" s="469"/>
      <c r="Z1340" s="469"/>
      <c r="AA1340" s="469"/>
      <c r="AB1340" s="469"/>
      <c r="AC1340" s="469"/>
      <c r="AD1340" s="469"/>
      <c r="AE1340" s="469"/>
      <c r="AF1340" s="469"/>
      <c r="AG1340" s="469"/>
      <c r="AH1340" s="469"/>
      <c r="AI1340" s="476"/>
      <c r="AJ1340" s="476"/>
      <c r="AK1340" s="476"/>
      <c r="AL1340" s="476"/>
      <c r="AM1340" s="476"/>
      <c r="AN1340" s="476"/>
      <c r="AO1340" s="476"/>
      <c r="AP1340" s="476"/>
      <c r="AQ1340" s="476"/>
      <c r="AR1340" s="476"/>
      <c r="AS1340" s="476"/>
      <c r="AT1340" s="476"/>
      <c r="AU1340" s="476"/>
      <c r="AV1340" s="476"/>
      <c r="AW1340" s="652"/>
      <c r="AX1340" s="649"/>
      <c r="AY1340" s="649"/>
      <c r="AZ1340" s="649"/>
      <c r="BA1340" s="649"/>
      <c r="BB1340" s="649"/>
    </row>
    <row collapsed="false" customFormat="false" customHeight="true" hidden="false" ht="12.6" outlineLevel="0" r="1341">
      <c r="A1341" s="484" t="s">
        <v>1033</v>
      </c>
      <c r="B1341" s="408"/>
      <c r="C1341" s="408"/>
      <c r="D1341" s="408"/>
      <c r="E1341" s="408"/>
      <c r="F1341" s="408"/>
      <c r="G1341" s="408"/>
      <c r="H1341" s="408"/>
      <c r="I1341" s="408"/>
      <c r="J1341" s="408"/>
      <c r="K1341" s="408"/>
      <c r="L1341" s="463"/>
      <c r="M1341" s="469"/>
      <c r="N1341" s="469"/>
      <c r="O1341" s="469"/>
      <c r="P1341" s="469"/>
      <c r="Q1341" s="469"/>
      <c r="R1341" s="469"/>
      <c r="S1341" s="469"/>
      <c r="T1341" s="469"/>
      <c r="U1341" s="469"/>
      <c r="V1341" s="469"/>
      <c r="W1341" s="469"/>
      <c r="X1341" s="469"/>
      <c r="Y1341" s="469"/>
      <c r="Z1341" s="469"/>
      <c r="AA1341" s="469"/>
      <c r="AB1341" s="469"/>
      <c r="AC1341" s="469"/>
      <c r="AD1341" s="469"/>
      <c r="AE1341" s="469"/>
      <c r="AF1341" s="469"/>
      <c r="AG1341" s="469"/>
      <c r="AH1341" s="469"/>
      <c r="AI1341" s="476"/>
      <c r="AJ1341" s="476"/>
      <c r="AK1341" s="476"/>
      <c r="AL1341" s="476"/>
      <c r="AM1341" s="476"/>
      <c r="AN1341" s="476"/>
      <c r="AO1341" s="476"/>
      <c r="AP1341" s="476"/>
      <c r="AQ1341" s="476"/>
      <c r="AR1341" s="476"/>
      <c r="AS1341" s="476"/>
      <c r="AT1341" s="476"/>
      <c r="AU1341" s="476"/>
      <c r="AV1341" s="476"/>
      <c r="AW1341" s="652"/>
      <c r="AX1341" s="649"/>
      <c r="AY1341" s="649"/>
      <c r="AZ1341" s="649"/>
      <c r="BA1341" s="649"/>
      <c r="BB1341" s="649"/>
    </row>
    <row collapsed="false" customFormat="false" customHeight="true" hidden="false" ht="12.6" outlineLevel="0" r="1342">
      <c r="A1342" s="438" t="s">
        <v>1034</v>
      </c>
      <c r="B1342" s="439"/>
      <c r="C1342" s="439"/>
      <c r="D1342" s="439"/>
      <c r="E1342" s="439"/>
      <c r="F1342" s="439"/>
      <c r="G1342" s="439"/>
      <c r="H1342" s="439"/>
      <c r="I1342" s="439"/>
      <c r="J1342" s="439"/>
      <c r="K1342" s="439"/>
      <c r="L1342" s="440"/>
      <c r="M1342" s="469"/>
      <c r="N1342" s="469"/>
      <c r="O1342" s="469"/>
      <c r="P1342" s="469"/>
      <c r="Q1342" s="469"/>
      <c r="R1342" s="469"/>
      <c r="S1342" s="469"/>
      <c r="T1342" s="469"/>
      <c r="U1342" s="469"/>
      <c r="V1342" s="469"/>
      <c r="W1342" s="469"/>
      <c r="X1342" s="469"/>
      <c r="Y1342" s="469"/>
      <c r="Z1342" s="469"/>
      <c r="AA1342" s="469"/>
      <c r="AB1342" s="469"/>
      <c r="AC1342" s="469"/>
      <c r="AD1342" s="469"/>
      <c r="AE1342" s="469"/>
      <c r="AF1342" s="469"/>
      <c r="AG1342" s="469"/>
      <c r="AH1342" s="469"/>
      <c r="AI1342" s="476"/>
      <c r="AJ1342" s="476"/>
      <c r="AK1342" s="476"/>
      <c r="AL1342" s="476"/>
      <c r="AM1342" s="476"/>
      <c r="AN1342" s="476"/>
      <c r="AO1342" s="476"/>
      <c r="AP1342" s="476"/>
      <c r="AQ1342" s="476"/>
      <c r="AR1342" s="476"/>
      <c r="AS1342" s="476"/>
      <c r="AT1342" s="476"/>
      <c r="AU1342" s="476"/>
      <c r="AV1342" s="476"/>
      <c r="AW1342" s="652"/>
      <c r="AX1342" s="649"/>
      <c r="AY1342" s="649"/>
      <c r="AZ1342" s="649"/>
      <c r="BA1342" s="649"/>
      <c r="BB1342" s="649"/>
    </row>
    <row collapsed="false" customFormat="false" customHeight="true" hidden="false" ht="12.6" outlineLevel="0" r="1343">
      <c r="A1343" s="435" t="s">
        <v>1035</v>
      </c>
      <c r="B1343" s="436"/>
      <c r="C1343" s="436"/>
      <c r="D1343" s="436"/>
      <c r="E1343" s="436"/>
      <c r="F1343" s="436"/>
      <c r="G1343" s="436"/>
      <c r="H1343" s="436"/>
      <c r="I1343" s="436"/>
      <c r="J1343" s="436"/>
      <c r="K1343" s="436"/>
      <c r="L1343" s="437"/>
      <c r="M1343" s="469" t="n">
        <v>132482</v>
      </c>
      <c r="N1343" s="469"/>
      <c r="O1343" s="469"/>
      <c r="P1343" s="469"/>
      <c r="Q1343" s="469"/>
      <c r="R1343" s="469"/>
      <c r="S1343" s="469"/>
      <c r="T1343" s="469"/>
      <c r="U1343" s="469" t="n">
        <f aca="false">SUM('HL KNIHA VYPOC'!J280)</f>
        <v>0</v>
      </c>
      <c r="V1343" s="469"/>
      <c r="W1343" s="469"/>
      <c r="X1343" s="469"/>
      <c r="Y1343" s="469"/>
      <c r="Z1343" s="469"/>
      <c r="AA1343" s="469"/>
      <c r="AB1343" s="469"/>
      <c r="AC1343" s="469"/>
      <c r="AD1343" s="469"/>
      <c r="AE1343" s="469"/>
      <c r="AF1343" s="469"/>
      <c r="AG1343" s="469"/>
      <c r="AH1343" s="469"/>
      <c r="AI1343" s="476"/>
      <c r="AJ1343" s="476"/>
      <c r="AK1343" s="476"/>
      <c r="AL1343" s="476"/>
      <c r="AM1343" s="476"/>
      <c r="AN1343" s="476"/>
      <c r="AO1343" s="476"/>
      <c r="AP1343" s="476" t="n">
        <v>132482</v>
      </c>
      <c r="AQ1343" s="476"/>
      <c r="AR1343" s="476"/>
      <c r="AS1343" s="476"/>
      <c r="AT1343" s="476"/>
      <c r="AU1343" s="476"/>
      <c r="AV1343" s="476"/>
      <c r="AW1343" s="652"/>
      <c r="AX1343" s="649"/>
      <c r="AY1343" s="649"/>
      <c r="AZ1343" s="649"/>
      <c r="BA1343" s="649"/>
      <c r="BB1343" s="649"/>
    </row>
    <row collapsed="false" customFormat="false" customHeight="true" hidden="false" ht="12.6" outlineLevel="0" r="1344">
      <c r="A1344" s="438" t="s">
        <v>1036</v>
      </c>
      <c r="B1344" s="439"/>
      <c r="C1344" s="439"/>
      <c r="D1344" s="439"/>
      <c r="E1344" s="439"/>
      <c r="F1344" s="439"/>
      <c r="G1344" s="439"/>
      <c r="H1344" s="439"/>
      <c r="I1344" s="439"/>
      <c r="J1344" s="439"/>
      <c r="K1344" s="439"/>
      <c r="L1344" s="440"/>
      <c r="M1344" s="469"/>
      <c r="N1344" s="469"/>
      <c r="O1344" s="469"/>
      <c r="P1344" s="469"/>
      <c r="Q1344" s="469"/>
      <c r="R1344" s="469"/>
      <c r="S1344" s="469"/>
      <c r="T1344" s="469"/>
      <c r="U1344" s="469"/>
      <c r="V1344" s="469"/>
      <c r="W1344" s="469"/>
      <c r="X1344" s="469"/>
      <c r="Y1344" s="469"/>
      <c r="Z1344" s="469"/>
      <c r="AA1344" s="469"/>
      <c r="AB1344" s="469"/>
      <c r="AC1344" s="469"/>
      <c r="AD1344" s="469"/>
      <c r="AE1344" s="469"/>
      <c r="AF1344" s="469"/>
      <c r="AG1344" s="469"/>
      <c r="AH1344" s="469"/>
      <c r="AI1344" s="476"/>
      <c r="AJ1344" s="476"/>
      <c r="AK1344" s="476"/>
      <c r="AL1344" s="476"/>
      <c r="AM1344" s="476"/>
      <c r="AN1344" s="476"/>
      <c r="AO1344" s="476"/>
      <c r="AP1344" s="476"/>
      <c r="AQ1344" s="476"/>
      <c r="AR1344" s="476"/>
      <c r="AS1344" s="476"/>
      <c r="AT1344" s="476"/>
      <c r="AU1344" s="476"/>
      <c r="AV1344" s="476"/>
      <c r="AW1344" s="652"/>
      <c r="AX1344" s="649"/>
      <c r="AY1344" s="649"/>
      <c r="AZ1344" s="649"/>
      <c r="BA1344" s="649"/>
      <c r="BB1344" s="649"/>
    </row>
    <row collapsed="false" customFormat="false" customHeight="true" hidden="false" ht="12.6" outlineLevel="0" r="1345">
      <c r="A1345" s="435" t="s">
        <v>1037</v>
      </c>
      <c r="B1345" s="436"/>
      <c r="C1345" s="436"/>
      <c r="D1345" s="436"/>
      <c r="E1345" s="436"/>
      <c r="F1345" s="436"/>
      <c r="G1345" s="436"/>
      <c r="H1345" s="436"/>
      <c r="I1345" s="436"/>
      <c r="J1345" s="436"/>
      <c r="K1345" s="436"/>
      <c r="L1345" s="437"/>
      <c r="M1345" s="469" t="n">
        <v>-54404</v>
      </c>
      <c r="N1345" s="469"/>
      <c r="O1345" s="469"/>
      <c r="P1345" s="469"/>
      <c r="Q1345" s="469"/>
      <c r="R1345" s="469"/>
      <c r="S1345" s="469"/>
      <c r="T1345" s="469"/>
      <c r="U1345" s="469" t="n">
        <v>1758</v>
      </c>
      <c r="V1345" s="469"/>
      <c r="W1345" s="469"/>
      <c r="X1345" s="469"/>
      <c r="Y1345" s="469"/>
      <c r="Z1345" s="469"/>
      <c r="AA1345" s="469"/>
      <c r="AB1345" s="469" t="n">
        <v>0</v>
      </c>
      <c r="AC1345" s="469"/>
      <c r="AD1345" s="469"/>
      <c r="AE1345" s="469"/>
      <c r="AF1345" s="469"/>
      <c r="AG1345" s="469"/>
      <c r="AH1345" s="469"/>
      <c r="AI1345" s="476"/>
      <c r="AJ1345" s="476"/>
      <c r="AK1345" s="476"/>
      <c r="AL1345" s="476"/>
      <c r="AM1345" s="476"/>
      <c r="AN1345" s="476"/>
      <c r="AO1345" s="476"/>
      <c r="AP1345" s="476" t="n">
        <v>-56162</v>
      </c>
      <c r="AQ1345" s="476"/>
      <c r="AR1345" s="476"/>
      <c r="AS1345" s="476"/>
      <c r="AT1345" s="476"/>
      <c r="AU1345" s="476"/>
      <c r="AV1345" s="476"/>
      <c r="AW1345" s="652"/>
      <c r="AX1345" s="649"/>
      <c r="AY1345" s="649"/>
      <c r="AZ1345" s="649"/>
      <c r="BA1345" s="649"/>
      <c r="BB1345" s="649"/>
    </row>
    <row collapsed="false" customFormat="false" customHeight="true" hidden="false" ht="12.6" outlineLevel="0" r="1346">
      <c r="A1346" s="438" t="s">
        <v>1038</v>
      </c>
      <c r="B1346" s="439"/>
      <c r="C1346" s="439"/>
      <c r="D1346" s="439"/>
      <c r="E1346" s="439"/>
      <c r="F1346" s="439"/>
      <c r="G1346" s="439"/>
      <c r="H1346" s="439"/>
      <c r="I1346" s="439"/>
      <c r="J1346" s="439"/>
      <c r="K1346" s="439"/>
      <c r="L1346" s="440"/>
      <c r="M1346" s="469"/>
      <c r="N1346" s="469"/>
      <c r="O1346" s="469"/>
      <c r="P1346" s="469"/>
      <c r="Q1346" s="469"/>
      <c r="R1346" s="469"/>
      <c r="S1346" s="469"/>
      <c r="T1346" s="469"/>
      <c r="U1346" s="469"/>
      <c r="V1346" s="469"/>
      <c r="W1346" s="469"/>
      <c r="X1346" s="469"/>
      <c r="Y1346" s="469"/>
      <c r="Z1346" s="469"/>
      <c r="AA1346" s="469"/>
      <c r="AB1346" s="469"/>
      <c r="AC1346" s="469"/>
      <c r="AD1346" s="469"/>
      <c r="AE1346" s="469"/>
      <c r="AF1346" s="469"/>
      <c r="AG1346" s="469"/>
      <c r="AH1346" s="469"/>
      <c r="AI1346" s="476"/>
      <c r="AJ1346" s="476"/>
      <c r="AK1346" s="476"/>
      <c r="AL1346" s="476"/>
      <c r="AM1346" s="476"/>
      <c r="AN1346" s="476"/>
      <c r="AO1346" s="476"/>
      <c r="AP1346" s="476"/>
      <c r="AQ1346" s="476"/>
      <c r="AR1346" s="476"/>
      <c r="AS1346" s="476"/>
      <c r="AT1346" s="476"/>
      <c r="AU1346" s="476"/>
      <c r="AV1346" s="476"/>
      <c r="AW1346" s="652"/>
      <c r="AX1346" s="649"/>
      <c r="AY1346" s="649"/>
      <c r="AZ1346" s="649"/>
      <c r="BA1346" s="649"/>
      <c r="BB1346" s="649"/>
    </row>
    <row collapsed="false" customFormat="false" customHeight="true" hidden="false" ht="12.6" outlineLevel="0" r="1347">
      <c r="A1347" s="435" t="s">
        <v>580</v>
      </c>
      <c r="B1347" s="436"/>
      <c r="C1347" s="436"/>
      <c r="D1347" s="436"/>
      <c r="E1347" s="436"/>
      <c r="F1347" s="436"/>
      <c r="G1347" s="436"/>
      <c r="H1347" s="436"/>
      <c r="I1347" s="436"/>
      <c r="J1347" s="436"/>
      <c r="K1347" s="436"/>
      <c r="L1347" s="437"/>
      <c r="M1347" s="469" t="n">
        <f aca="false">SUM('HL KNIHA VYPOC'!H284)*-1</f>
        <v>-0</v>
      </c>
      <c r="N1347" s="469"/>
      <c r="O1347" s="469"/>
      <c r="P1347" s="469"/>
      <c r="Q1347" s="469"/>
      <c r="R1347" s="469"/>
      <c r="S1347" s="469"/>
      <c r="T1347" s="469"/>
      <c r="U1347" s="469" t="n">
        <v>0</v>
      </c>
      <c r="V1347" s="469"/>
      <c r="W1347" s="469"/>
      <c r="X1347" s="469"/>
      <c r="Y1347" s="469"/>
      <c r="Z1347" s="469"/>
      <c r="AA1347" s="469"/>
      <c r="AB1347" s="469"/>
      <c r="AC1347" s="469"/>
      <c r="AD1347" s="469"/>
      <c r="AE1347" s="469"/>
      <c r="AF1347" s="469"/>
      <c r="AG1347" s="469"/>
      <c r="AH1347" s="469"/>
      <c r="AI1347" s="476"/>
      <c r="AJ1347" s="476"/>
      <c r="AK1347" s="476"/>
      <c r="AL1347" s="476"/>
      <c r="AM1347" s="476"/>
      <c r="AN1347" s="476"/>
      <c r="AO1347" s="476"/>
      <c r="AP1347" s="476" t="n">
        <v>-8099</v>
      </c>
      <c r="AQ1347" s="476"/>
      <c r="AR1347" s="476"/>
      <c r="AS1347" s="476"/>
      <c r="AT1347" s="476"/>
      <c r="AU1347" s="476"/>
      <c r="AV1347" s="476"/>
      <c r="AW1347" s="652"/>
      <c r="AX1347" s="649"/>
      <c r="AY1347" s="649"/>
      <c r="AZ1347" s="649"/>
      <c r="BA1347" s="649"/>
      <c r="BB1347" s="649"/>
    </row>
    <row collapsed="false" customFormat="false" customHeight="true" hidden="false" ht="12.6" outlineLevel="0" r="1348">
      <c r="A1348" s="484" t="s">
        <v>1039</v>
      </c>
      <c r="B1348" s="408"/>
      <c r="C1348" s="408"/>
      <c r="D1348" s="408"/>
      <c r="E1348" s="408"/>
      <c r="F1348" s="408"/>
      <c r="G1348" s="408"/>
      <c r="H1348" s="408"/>
      <c r="I1348" s="408"/>
      <c r="J1348" s="408"/>
      <c r="K1348" s="408"/>
      <c r="L1348" s="463"/>
      <c r="M1348" s="469"/>
      <c r="N1348" s="469"/>
      <c r="O1348" s="469"/>
      <c r="P1348" s="469"/>
      <c r="Q1348" s="469"/>
      <c r="R1348" s="469"/>
      <c r="S1348" s="469"/>
      <c r="T1348" s="469"/>
      <c r="U1348" s="469"/>
      <c r="V1348" s="469"/>
      <c r="W1348" s="469"/>
      <c r="X1348" s="469"/>
      <c r="Y1348" s="469"/>
      <c r="Z1348" s="469"/>
      <c r="AA1348" s="469"/>
      <c r="AB1348" s="469"/>
      <c r="AC1348" s="469"/>
      <c r="AD1348" s="469"/>
      <c r="AE1348" s="469"/>
      <c r="AF1348" s="469"/>
      <c r="AG1348" s="469"/>
      <c r="AH1348" s="469"/>
      <c r="AI1348" s="476"/>
      <c r="AJ1348" s="476"/>
      <c r="AK1348" s="476"/>
      <c r="AL1348" s="476"/>
      <c r="AM1348" s="476"/>
      <c r="AN1348" s="476"/>
      <c r="AO1348" s="476"/>
      <c r="AP1348" s="476"/>
      <c r="AQ1348" s="476"/>
      <c r="AR1348" s="476"/>
      <c r="AS1348" s="476"/>
      <c r="AT1348" s="476"/>
      <c r="AU1348" s="476"/>
      <c r="AV1348" s="476"/>
      <c r="AW1348" s="652"/>
      <c r="AX1348" s="649"/>
      <c r="AY1348" s="649"/>
      <c r="AZ1348" s="649"/>
      <c r="BA1348" s="649"/>
      <c r="BB1348" s="649"/>
    </row>
    <row collapsed="false" customFormat="false" customHeight="true" hidden="false" ht="12.6" outlineLevel="0" r="1349">
      <c r="A1349" s="438" t="s">
        <v>1046</v>
      </c>
      <c r="B1349" s="439"/>
      <c r="C1349" s="439"/>
      <c r="D1349" s="439"/>
      <c r="E1349" s="439"/>
      <c r="F1349" s="439"/>
      <c r="G1349" s="439"/>
      <c r="H1349" s="439"/>
      <c r="I1349" s="439"/>
      <c r="J1349" s="439"/>
      <c r="K1349" s="439"/>
      <c r="L1349" s="440"/>
      <c r="M1349" s="469"/>
      <c r="N1349" s="469"/>
      <c r="O1349" s="469"/>
      <c r="P1349" s="469"/>
      <c r="Q1349" s="469"/>
      <c r="R1349" s="469"/>
      <c r="S1349" s="469"/>
      <c r="T1349" s="469"/>
      <c r="U1349" s="469"/>
      <c r="V1349" s="469"/>
      <c r="W1349" s="469"/>
      <c r="X1349" s="469"/>
      <c r="Y1349" s="469"/>
      <c r="Z1349" s="469"/>
      <c r="AA1349" s="469"/>
      <c r="AB1349" s="469"/>
      <c r="AC1349" s="469"/>
      <c r="AD1349" s="469"/>
      <c r="AE1349" s="469"/>
      <c r="AF1349" s="469"/>
      <c r="AG1349" s="469"/>
      <c r="AH1349" s="469"/>
      <c r="AI1349" s="476"/>
      <c r="AJ1349" s="476"/>
      <c r="AK1349" s="476"/>
      <c r="AL1349" s="476"/>
      <c r="AM1349" s="476"/>
      <c r="AN1349" s="476"/>
      <c r="AO1349" s="476"/>
      <c r="AP1349" s="476"/>
      <c r="AQ1349" s="476"/>
      <c r="AR1349" s="476"/>
      <c r="AS1349" s="476"/>
      <c r="AT1349" s="476"/>
      <c r="AU1349" s="476"/>
      <c r="AV1349" s="476"/>
      <c r="AW1349" s="652"/>
      <c r="AX1349" s="649"/>
      <c r="AY1349" s="649"/>
      <c r="AZ1349" s="649"/>
      <c r="BA1349" s="649"/>
      <c r="BB1349" s="649"/>
    </row>
    <row collapsed="false" customFormat="false" customHeight="true" hidden="false" ht="12.6" outlineLevel="0" r="1350">
      <c r="A1350" s="435" t="s">
        <v>1040</v>
      </c>
      <c r="B1350" s="436"/>
      <c r="C1350" s="436"/>
      <c r="D1350" s="436"/>
      <c r="E1350" s="436"/>
      <c r="F1350" s="436"/>
      <c r="G1350" s="436"/>
      <c r="H1350" s="436"/>
      <c r="I1350" s="436"/>
      <c r="J1350" s="436"/>
      <c r="K1350" s="436"/>
      <c r="L1350" s="437"/>
      <c r="M1350" s="476"/>
      <c r="N1350" s="476"/>
      <c r="O1350" s="476"/>
      <c r="P1350" s="476"/>
      <c r="Q1350" s="476"/>
      <c r="R1350" s="476"/>
      <c r="S1350" s="476"/>
      <c r="T1350" s="476"/>
      <c r="U1350" s="476"/>
      <c r="V1350" s="476"/>
      <c r="W1350" s="476"/>
      <c r="X1350" s="476"/>
      <c r="Y1350" s="476"/>
      <c r="Z1350" s="476"/>
      <c r="AA1350" s="476"/>
      <c r="AB1350" s="476"/>
      <c r="AC1350" s="476"/>
      <c r="AD1350" s="476"/>
      <c r="AE1350" s="476"/>
      <c r="AF1350" s="476"/>
      <c r="AG1350" s="476"/>
      <c r="AH1350" s="476"/>
      <c r="AI1350" s="476"/>
      <c r="AJ1350" s="476"/>
      <c r="AK1350" s="476"/>
      <c r="AL1350" s="476"/>
      <c r="AM1350" s="476"/>
      <c r="AN1350" s="476"/>
      <c r="AO1350" s="476"/>
      <c r="AP1350" s="476" t="n">
        <f aca="false">SUM(M1350+U1350-AB1350+AI1350)</f>
        <v>0</v>
      </c>
      <c r="AQ1350" s="476"/>
      <c r="AR1350" s="476"/>
      <c r="AS1350" s="476"/>
      <c r="AT1350" s="476"/>
      <c r="AU1350" s="476"/>
      <c r="AV1350" s="476"/>
      <c r="AW1350" s="652"/>
      <c r="AX1350" s="649"/>
      <c r="AY1350" s="649"/>
      <c r="AZ1350" s="649"/>
      <c r="BA1350" s="649"/>
      <c r="BB1350" s="649"/>
    </row>
    <row collapsed="false" customFormat="false" customHeight="true" hidden="false" ht="12.6" outlineLevel="0" r="1351">
      <c r="A1351" s="438" t="s">
        <v>1041</v>
      </c>
      <c r="B1351" s="439"/>
      <c r="C1351" s="439"/>
      <c r="D1351" s="439"/>
      <c r="E1351" s="439"/>
      <c r="F1351" s="439"/>
      <c r="G1351" s="439"/>
      <c r="H1351" s="439"/>
      <c r="I1351" s="439"/>
      <c r="J1351" s="439"/>
      <c r="K1351" s="439"/>
      <c r="L1351" s="440"/>
      <c r="M1351" s="476"/>
      <c r="N1351" s="476"/>
      <c r="O1351" s="476"/>
      <c r="P1351" s="476"/>
      <c r="Q1351" s="476"/>
      <c r="R1351" s="476"/>
      <c r="S1351" s="476"/>
      <c r="T1351" s="476"/>
      <c r="U1351" s="476"/>
      <c r="V1351" s="476"/>
      <c r="W1351" s="476"/>
      <c r="X1351" s="476"/>
      <c r="Y1351" s="476"/>
      <c r="Z1351" s="476"/>
      <c r="AA1351" s="476"/>
      <c r="AB1351" s="476"/>
      <c r="AC1351" s="476"/>
      <c r="AD1351" s="476"/>
      <c r="AE1351" s="476"/>
      <c r="AF1351" s="476"/>
      <c r="AG1351" s="476"/>
      <c r="AH1351" s="476"/>
      <c r="AI1351" s="476"/>
      <c r="AJ1351" s="476"/>
      <c r="AK1351" s="476"/>
      <c r="AL1351" s="476"/>
      <c r="AM1351" s="476"/>
      <c r="AN1351" s="476"/>
      <c r="AO1351" s="476"/>
      <c r="AP1351" s="476"/>
      <c r="AQ1351" s="476"/>
      <c r="AR1351" s="476"/>
      <c r="AS1351" s="476"/>
      <c r="AT1351" s="476"/>
      <c r="AU1351" s="476"/>
      <c r="AV1351" s="476"/>
      <c r="AW1351" s="652"/>
      <c r="AX1351" s="649"/>
      <c r="AY1351" s="649"/>
      <c r="AZ1351" s="649"/>
      <c r="BA1351" s="649"/>
      <c r="BB1351" s="649"/>
    </row>
    <row collapsed="false" customFormat="false" customHeight="true" hidden="false" ht="12.6" outlineLevel="0" r="1352">
      <c r="A1352" s="435" t="s">
        <v>1042</v>
      </c>
      <c r="B1352" s="436"/>
      <c r="C1352" s="436"/>
      <c r="D1352" s="436"/>
      <c r="E1352" s="436"/>
      <c r="F1352" s="436"/>
      <c r="G1352" s="436"/>
      <c r="H1352" s="436"/>
      <c r="I1352" s="436"/>
      <c r="J1352" s="436"/>
      <c r="K1352" s="436"/>
      <c r="L1352" s="437"/>
      <c r="M1352" s="476"/>
      <c r="N1352" s="476"/>
      <c r="O1352" s="476"/>
      <c r="P1352" s="476"/>
      <c r="Q1352" s="476"/>
      <c r="R1352" s="476"/>
      <c r="S1352" s="476"/>
      <c r="T1352" s="476"/>
      <c r="U1352" s="476" t="n">
        <v>0</v>
      </c>
      <c r="V1352" s="476"/>
      <c r="W1352" s="476"/>
      <c r="X1352" s="476"/>
      <c r="Y1352" s="476"/>
      <c r="Z1352" s="476"/>
      <c r="AA1352" s="476"/>
      <c r="AB1352" s="476"/>
      <c r="AC1352" s="476"/>
      <c r="AD1352" s="476"/>
      <c r="AE1352" s="476"/>
      <c r="AF1352" s="476"/>
      <c r="AG1352" s="476"/>
      <c r="AH1352" s="476"/>
      <c r="AI1352" s="476"/>
      <c r="AJ1352" s="476"/>
      <c r="AK1352" s="476"/>
      <c r="AL1352" s="476"/>
      <c r="AM1352" s="476"/>
      <c r="AN1352" s="476"/>
      <c r="AO1352" s="476"/>
      <c r="AP1352" s="476" t="n">
        <v>0</v>
      </c>
      <c r="AQ1352" s="476"/>
      <c r="AR1352" s="476"/>
      <c r="AS1352" s="476"/>
      <c r="AT1352" s="476"/>
      <c r="AU1352" s="476"/>
      <c r="AV1352" s="476"/>
      <c r="AW1352" s="652"/>
      <c r="AX1352" s="649"/>
      <c r="AY1352" s="649"/>
      <c r="AZ1352" s="649"/>
      <c r="BA1352" s="649"/>
      <c r="BB1352" s="649"/>
    </row>
    <row collapsed="false" customFormat="false" customHeight="true" hidden="false" ht="12.6" outlineLevel="0" r="1353">
      <c r="A1353" s="484" t="s">
        <v>1043</v>
      </c>
      <c r="B1353" s="408"/>
      <c r="C1353" s="408"/>
      <c r="D1353" s="408"/>
      <c r="E1353" s="408"/>
      <c r="F1353" s="408"/>
      <c r="G1353" s="408"/>
      <c r="H1353" s="408"/>
      <c r="I1353" s="408"/>
      <c r="J1353" s="408"/>
      <c r="K1353" s="408"/>
      <c r="L1353" s="463"/>
      <c r="M1353" s="476"/>
      <c r="N1353" s="476"/>
      <c r="O1353" s="476"/>
      <c r="P1353" s="476"/>
      <c r="Q1353" s="476"/>
      <c r="R1353" s="476"/>
      <c r="S1353" s="476"/>
      <c r="T1353" s="476"/>
      <c r="U1353" s="476"/>
      <c r="V1353" s="476"/>
      <c r="W1353" s="476"/>
      <c r="X1353" s="476"/>
      <c r="Y1353" s="476"/>
      <c r="Z1353" s="476"/>
      <c r="AA1353" s="476"/>
      <c r="AB1353" s="476"/>
      <c r="AC1353" s="476"/>
      <c r="AD1353" s="476"/>
      <c r="AE1353" s="476"/>
      <c r="AF1353" s="476"/>
      <c r="AG1353" s="476"/>
      <c r="AH1353" s="476"/>
      <c r="AI1353" s="476"/>
      <c r="AJ1353" s="476"/>
      <c r="AK1353" s="476"/>
      <c r="AL1353" s="476"/>
      <c r="AM1353" s="476"/>
      <c r="AN1353" s="476"/>
      <c r="AO1353" s="476"/>
      <c r="AP1353" s="476"/>
      <c r="AQ1353" s="476"/>
      <c r="AR1353" s="476"/>
      <c r="AS1353" s="476"/>
      <c r="AT1353" s="476"/>
      <c r="AU1353" s="476"/>
      <c r="AV1353" s="476"/>
      <c r="AW1353" s="652"/>
      <c r="AX1353" s="649"/>
      <c r="AY1353" s="649"/>
      <c r="AZ1353" s="649"/>
      <c r="BA1353" s="649"/>
      <c r="BB1353" s="649"/>
    </row>
    <row collapsed="false" customFormat="false" customHeight="true" hidden="false" ht="12.6" outlineLevel="0" r="1354">
      <c r="A1354" s="438" t="s">
        <v>1044</v>
      </c>
      <c r="B1354" s="439"/>
      <c r="C1354" s="439"/>
      <c r="D1354" s="439"/>
      <c r="E1354" s="439"/>
      <c r="F1354" s="439"/>
      <c r="G1354" s="439"/>
      <c r="H1354" s="439"/>
      <c r="I1354" s="439"/>
      <c r="J1354" s="439"/>
      <c r="K1354" s="439"/>
      <c r="L1354" s="440"/>
      <c r="M1354" s="476"/>
      <c r="N1354" s="476"/>
      <c r="O1354" s="476"/>
      <c r="P1354" s="476"/>
      <c r="Q1354" s="476"/>
      <c r="R1354" s="476"/>
      <c r="S1354" s="476"/>
      <c r="T1354" s="476"/>
      <c r="U1354" s="476"/>
      <c r="V1354" s="476"/>
      <c r="W1354" s="476"/>
      <c r="X1354" s="476"/>
      <c r="Y1354" s="476"/>
      <c r="Z1354" s="476"/>
      <c r="AA1354" s="476"/>
      <c r="AB1354" s="476"/>
      <c r="AC1354" s="476"/>
      <c r="AD1354" s="476"/>
      <c r="AE1354" s="476"/>
      <c r="AF1354" s="476"/>
      <c r="AG1354" s="476"/>
      <c r="AH1354" s="476"/>
      <c r="AI1354" s="476"/>
      <c r="AJ1354" s="476"/>
      <c r="AK1354" s="476"/>
      <c r="AL1354" s="476"/>
      <c r="AM1354" s="476"/>
      <c r="AN1354" s="476"/>
      <c r="AO1354" s="476"/>
      <c r="AP1354" s="476"/>
      <c r="AQ1354" s="476"/>
      <c r="AR1354" s="476"/>
      <c r="AS1354" s="476"/>
      <c r="AT1354" s="476"/>
      <c r="AU1354" s="476"/>
      <c r="AV1354" s="476"/>
      <c r="AW1354" s="652"/>
      <c r="AX1354" s="649"/>
      <c r="AY1354" s="649"/>
      <c r="AZ1354" s="649"/>
      <c r="BA1354" s="649"/>
      <c r="BB1354" s="649"/>
    </row>
    <row collapsed="false" customFormat="false" customHeight="true" hidden="false" ht="12.6" outlineLevel="0" r="1355">
      <c r="A1355" s="425" t="s">
        <v>1047</v>
      </c>
      <c r="B1355" s="425"/>
    </row>
    <row collapsed="false" customFormat="true" customHeight="true" hidden="false" ht="12.6" outlineLevel="0" r="1356" s="408">
      <c r="A1356" s="529"/>
      <c r="B1356" s="529"/>
      <c r="C1356" s="529"/>
      <c r="D1356" s="529"/>
      <c r="E1356" s="529"/>
      <c r="F1356" s="529"/>
      <c r="G1356" s="529"/>
      <c r="H1356" s="529"/>
      <c r="I1356" s="529"/>
      <c r="J1356" s="529"/>
      <c r="K1356" s="529"/>
      <c r="L1356" s="529"/>
      <c r="M1356" s="529"/>
      <c r="N1356" s="529"/>
      <c r="O1356" s="529"/>
      <c r="P1356" s="529"/>
      <c r="Q1356" s="529"/>
      <c r="R1356" s="529"/>
      <c r="S1356" s="529"/>
      <c r="T1356" s="529"/>
      <c r="U1356" s="529"/>
      <c r="V1356" s="529"/>
      <c r="W1356" s="529"/>
      <c r="X1356" s="529"/>
      <c r="Y1356" s="529"/>
      <c r="Z1356" s="529"/>
      <c r="AA1356" s="529"/>
      <c r="AB1356" s="529"/>
      <c r="AC1356" s="529"/>
      <c r="AD1356" s="529"/>
      <c r="AE1356" s="529"/>
      <c r="AF1356" s="529"/>
      <c r="AG1356" s="529"/>
      <c r="AH1356" s="529"/>
      <c r="AI1356" s="529"/>
      <c r="AJ1356" s="529"/>
      <c r="AK1356" s="529"/>
      <c r="AL1356" s="529"/>
      <c r="AM1356" s="529"/>
      <c r="AN1356" s="529"/>
      <c r="AO1356" s="529"/>
      <c r="AP1356" s="529"/>
      <c r="AQ1356" s="529"/>
      <c r="AR1356" s="529"/>
      <c r="AS1356" s="529"/>
      <c r="AT1356" s="529"/>
      <c r="AU1356" s="529"/>
      <c r="AV1356" s="529"/>
      <c r="AW1356" s="529"/>
      <c r="AX1356" s="529"/>
      <c r="AY1356" s="529"/>
      <c r="AZ1356" s="529"/>
      <c r="BA1356" s="529"/>
      <c r="BB1356" s="529"/>
    </row>
    <row collapsed="false" customFormat="true" customHeight="true" hidden="false" ht="12.6" outlineLevel="0" r="1357" s="408">
      <c r="A1357" s="529"/>
      <c r="B1357" s="529"/>
      <c r="C1357" s="529"/>
      <c r="D1357" s="529"/>
      <c r="E1357" s="529"/>
      <c r="F1357" s="529"/>
      <c r="G1357" s="529"/>
      <c r="H1357" s="529"/>
      <c r="I1357" s="529"/>
      <c r="J1357" s="529"/>
      <c r="K1357" s="529"/>
      <c r="L1357" s="529"/>
      <c r="M1357" s="529"/>
      <c r="N1357" s="529"/>
      <c r="O1357" s="529"/>
      <c r="P1357" s="529"/>
      <c r="Q1357" s="529"/>
      <c r="R1357" s="529"/>
      <c r="S1357" s="529"/>
      <c r="T1357" s="529"/>
      <c r="U1357" s="529"/>
      <c r="V1357" s="529"/>
      <c r="W1357" s="529"/>
      <c r="X1357" s="529"/>
      <c r="Y1357" s="529"/>
      <c r="Z1357" s="529"/>
      <c r="AA1357" s="529"/>
      <c r="AB1357" s="529"/>
      <c r="AC1357" s="529"/>
      <c r="AD1357" s="529"/>
      <c r="AE1357" s="529"/>
      <c r="AF1357" s="529"/>
      <c r="AG1357" s="529"/>
      <c r="AH1357" s="529"/>
      <c r="AI1357" s="529"/>
      <c r="AJ1357" s="529"/>
      <c r="AK1357" s="529"/>
      <c r="AL1357" s="529"/>
      <c r="AM1357" s="529"/>
      <c r="AN1357" s="529"/>
      <c r="AO1357" s="529"/>
      <c r="AP1357" s="529"/>
      <c r="AQ1357" s="529"/>
      <c r="AR1357" s="529"/>
      <c r="AS1357" s="529"/>
      <c r="AT1357" s="529"/>
      <c r="AU1357" s="529"/>
      <c r="AV1357" s="529"/>
      <c r="AW1357" s="529"/>
      <c r="AX1357" s="529"/>
      <c r="AY1357" s="529"/>
      <c r="AZ1357" s="529"/>
      <c r="BA1357" s="529"/>
      <c r="BB1357" s="529"/>
    </row>
    <row collapsed="false" customFormat="true" customHeight="true" hidden="false" ht="12.6" outlineLevel="0" r="1358" s="408">
      <c r="A1358" s="529"/>
      <c r="B1358" s="529"/>
      <c r="C1358" s="529"/>
      <c r="D1358" s="529"/>
      <c r="E1358" s="529"/>
      <c r="F1358" s="529"/>
      <c r="G1358" s="529"/>
      <c r="H1358" s="529"/>
      <c r="I1358" s="529"/>
      <c r="J1358" s="529"/>
      <c r="K1358" s="529"/>
      <c r="L1358" s="529"/>
      <c r="M1358" s="529"/>
      <c r="N1358" s="529"/>
      <c r="O1358" s="529"/>
      <c r="P1358" s="529"/>
      <c r="Q1358" s="529"/>
      <c r="R1358" s="529"/>
      <c r="S1358" s="529"/>
      <c r="T1358" s="529"/>
      <c r="U1358" s="529"/>
      <c r="V1358" s="529"/>
      <c r="W1358" s="529"/>
      <c r="X1358" s="529"/>
      <c r="Y1358" s="529"/>
      <c r="Z1358" s="529"/>
      <c r="AA1358" s="529"/>
      <c r="AB1358" s="529"/>
      <c r="AC1358" s="529"/>
      <c r="AD1358" s="529"/>
      <c r="AE1358" s="529"/>
      <c r="AF1358" s="529"/>
      <c r="AG1358" s="529"/>
      <c r="AH1358" s="529"/>
      <c r="AI1358" s="529"/>
      <c r="AJ1358" s="529"/>
      <c r="AK1358" s="529"/>
      <c r="AL1358" s="529"/>
      <c r="AM1358" s="529"/>
      <c r="AN1358" s="529"/>
      <c r="AO1358" s="529"/>
      <c r="AP1358" s="529"/>
      <c r="AQ1358" s="529"/>
      <c r="AR1358" s="529"/>
      <c r="AS1358" s="529"/>
      <c r="AT1358" s="529"/>
      <c r="AU1358" s="529"/>
      <c r="AV1358" s="529"/>
      <c r="AW1358" s="529"/>
      <c r="AX1358" s="529"/>
      <c r="AY1358" s="529"/>
      <c r="AZ1358" s="529"/>
      <c r="BA1358" s="529"/>
      <c r="BB1358" s="529"/>
    </row>
    <row collapsed="false" customFormat="true" customHeight="true" hidden="false" ht="12.6" outlineLevel="0" r="1359" s="408">
      <c r="A1359" s="529"/>
      <c r="B1359" s="529"/>
      <c r="C1359" s="529"/>
      <c r="D1359" s="529"/>
      <c r="E1359" s="529"/>
      <c r="F1359" s="529"/>
      <c r="G1359" s="529"/>
      <c r="H1359" s="529"/>
      <c r="I1359" s="529"/>
      <c r="J1359" s="529"/>
      <c r="K1359" s="529"/>
      <c r="L1359" s="529"/>
      <c r="M1359" s="529"/>
      <c r="N1359" s="529"/>
      <c r="O1359" s="529"/>
      <c r="P1359" s="529"/>
      <c r="Q1359" s="529"/>
      <c r="R1359" s="529"/>
      <c r="S1359" s="529"/>
      <c r="T1359" s="529"/>
      <c r="U1359" s="529"/>
      <c r="V1359" s="529"/>
      <c r="W1359" s="529"/>
      <c r="X1359" s="529"/>
      <c r="Y1359" s="529"/>
      <c r="Z1359" s="529"/>
      <c r="AA1359" s="529"/>
      <c r="AB1359" s="529"/>
      <c r="AC1359" s="529"/>
      <c r="AD1359" s="529"/>
      <c r="AE1359" s="529"/>
      <c r="AF1359" s="529"/>
      <c r="AG1359" s="529"/>
      <c r="AH1359" s="529"/>
      <c r="AI1359" s="529"/>
      <c r="AJ1359" s="529"/>
      <c r="AK1359" s="529"/>
      <c r="AL1359" s="529"/>
      <c r="AM1359" s="529"/>
      <c r="AN1359" s="529"/>
      <c r="AO1359" s="529"/>
      <c r="AP1359" s="529"/>
      <c r="AQ1359" s="529"/>
      <c r="AR1359" s="529"/>
      <c r="AS1359" s="529"/>
      <c r="AT1359" s="529"/>
      <c r="AU1359" s="529"/>
      <c r="AV1359" s="529"/>
      <c r="AW1359" s="529"/>
      <c r="AX1359" s="529"/>
      <c r="AY1359" s="529"/>
      <c r="AZ1359" s="529"/>
      <c r="BA1359" s="529"/>
      <c r="BB1359" s="529"/>
    </row>
    <row collapsed="false" customFormat="true" customHeight="true" hidden="false" ht="12.6" outlineLevel="0" r="1360" s="408">
      <c r="A1360" s="529"/>
      <c r="B1360" s="529"/>
      <c r="C1360" s="529"/>
      <c r="D1360" s="529"/>
      <c r="E1360" s="529"/>
      <c r="F1360" s="529"/>
      <c r="G1360" s="529"/>
      <c r="H1360" s="529"/>
      <c r="I1360" s="529"/>
      <c r="J1360" s="529"/>
      <c r="K1360" s="529"/>
      <c r="L1360" s="529"/>
      <c r="M1360" s="529"/>
      <c r="N1360" s="529"/>
      <c r="O1360" s="529"/>
      <c r="P1360" s="529"/>
      <c r="Q1360" s="529"/>
      <c r="R1360" s="529"/>
      <c r="S1360" s="529"/>
      <c r="T1360" s="529"/>
      <c r="U1360" s="529"/>
      <c r="V1360" s="529"/>
      <c r="W1360" s="529"/>
      <c r="X1360" s="529"/>
      <c r="Y1360" s="529"/>
      <c r="Z1360" s="529"/>
      <c r="AA1360" s="529"/>
      <c r="AB1360" s="529"/>
      <c r="AC1360" s="529"/>
      <c r="AD1360" s="529"/>
      <c r="AE1360" s="529"/>
      <c r="AF1360" s="529"/>
      <c r="AG1360" s="529"/>
      <c r="AH1360" s="529"/>
      <c r="AI1360" s="529"/>
      <c r="AJ1360" s="529"/>
      <c r="AK1360" s="529"/>
      <c r="AL1360" s="529"/>
      <c r="AM1360" s="529"/>
      <c r="AN1360" s="529"/>
      <c r="AO1360" s="529"/>
      <c r="AP1360" s="529"/>
      <c r="AQ1360" s="529"/>
      <c r="AR1360" s="529"/>
      <c r="AS1360" s="529"/>
      <c r="AT1360" s="529"/>
      <c r="AU1360" s="529"/>
      <c r="AV1360" s="529"/>
      <c r="AW1360" s="529"/>
      <c r="AX1360" s="529"/>
      <c r="AY1360" s="529"/>
      <c r="AZ1360" s="529"/>
      <c r="BA1360" s="529"/>
      <c r="BB1360" s="529"/>
    </row>
    <row collapsed="false" customFormat="true" customHeight="true" hidden="false" ht="12.6" outlineLevel="0" r="1361" s="408">
      <c r="A1361" s="529"/>
      <c r="B1361" s="529"/>
      <c r="C1361" s="529"/>
      <c r="D1361" s="529"/>
      <c r="E1361" s="529"/>
      <c r="F1361" s="529"/>
      <c r="G1361" s="529"/>
      <c r="H1361" s="529"/>
      <c r="I1361" s="529"/>
      <c r="J1361" s="529"/>
      <c r="K1361" s="529"/>
      <c r="L1361" s="529"/>
      <c r="M1361" s="529"/>
      <c r="N1361" s="529"/>
      <c r="O1361" s="529"/>
      <c r="P1361" s="529"/>
      <c r="Q1361" s="529"/>
      <c r="R1361" s="529"/>
      <c r="S1361" s="529"/>
      <c r="T1361" s="529"/>
      <c r="U1361" s="529"/>
      <c r="V1361" s="529"/>
      <c r="W1361" s="529"/>
      <c r="X1361" s="529"/>
      <c r="Y1361" s="529"/>
      <c r="Z1361" s="529"/>
      <c r="AA1361" s="529"/>
      <c r="AB1361" s="529"/>
      <c r="AC1361" s="529"/>
      <c r="AD1361" s="529"/>
      <c r="AE1361" s="529"/>
      <c r="AF1361" s="529"/>
      <c r="AG1361" s="529"/>
      <c r="AH1361" s="529"/>
      <c r="AI1361" s="529"/>
      <c r="AJ1361" s="529"/>
      <c r="AK1361" s="529"/>
      <c r="AL1361" s="529"/>
      <c r="AM1361" s="529"/>
      <c r="AN1361" s="529"/>
      <c r="AO1361" s="529"/>
      <c r="AP1361" s="529"/>
      <c r="AQ1361" s="529"/>
      <c r="AR1361" s="529"/>
      <c r="AS1361" s="529"/>
      <c r="AT1361" s="529"/>
      <c r="AU1361" s="529"/>
      <c r="AV1361" s="529"/>
      <c r="AW1361" s="529"/>
      <c r="AX1361" s="529"/>
      <c r="AY1361" s="529"/>
      <c r="AZ1361" s="529"/>
      <c r="BA1361" s="529"/>
      <c r="BB1361" s="529"/>
    </row>
    <row collapsed="false" customFormat="true" customHeight="true" hidden="false" ht="12.6" outlineLevel="0" r="1362" s="408">
      <c r="A1362" s="529"/>
      <c r="B1362" s="529"/>
      <c r="C1362" s="529"/>
      <c r="D1362" s="529"/>
      <c r="E1362" s="529"/>
      <c r="F1362" s="529"/>
      <c r="G1362" s="529"/>
      <c r="H1362" s="529"/>
      <c r="I1362" s="529"/>
      <c r="J1362" s="529"/>
      <c r="K1362" s="529"/>
      <c r="L1362" s="529"/>
      <c r="M1362" s="529"/>
      <c r="N1362" s="529"/>
      <c r="O1362" s="529"/>
      <c r="P1362" s="529"/>
      <c r="Q1362" s="529"/>
      <c r="R1362" s="529"/>
      <c r="S1362" s="529"/>
      <c r="T1362" s="529"/>
      <c r="U1362" s="529"/>
      <c r="V1362" s="529"/>
      <c r="W1362" s="529"/>
      <c r="X1362" s="529"/>
      <c r="Y1362" s="529"/>
      <c r="Z1362" s="529"/>
      <c r="AA1362" s="529"/>
      <c r="AB1362" s="529"/>
      <c r="AC1362" s="529"/>
      <c r="AD1362" s="529"/>
      <c r="AE1362" s="529"/>
      <c r="AF1362" s="529"/>
      <c r="AG1362" s="529"/>
      <c r="AH1362" s="529"/>
      <c r="AI1362" s="529"/>
      <c r="AJ1362" s="529"/>
      <c r="AK1362" s="529"/>
      <c r="AL1362" s="529"/>
      <c r="AM1362" s="529"/>
      <c r="AN1362" s="529"/>
      <c r="AO1362" s="529"/>
      <c r="AP1362" s="529"/>
      <c r="AQ1362" s="529"/>
      <c r="AR1362" s="529"/>
      <c r="AS1362" s="529"/>
      <c r="AT1362" s="529"/>
      <c r="AU1362" s="529"/>
      <c r="AV1362" s="529"/>
      <c r="AW1362" s="529"/>
      <c r="AX1362" s="529"/>
      <c r="AY1362" s="529"/>
      <c r="AZ1362" s="529"/>
      <c r="BA1362" s="529"/>
      <c r="BB1362" s="529"/>
    </row>
    <row collapsed="false" customFormat="true" customHeight="true" hidden="false" ht="12.6" outlineLevel="0" r="1363" s="408">
      <c r="A1363" s="529"/>
      <c r="B1363" s="529"/>
      <c r="C1363" s="529"/>
      <c r="D1363" s="529"/>
      <c r="E1363" s="529"/>
      <c r="F1363" s="529"/>
      <c r="G1363" s="529"/>
      <c r="H1363" s="529"/>
      <c r="I1363" s="529"/>
      <c r="J1363" s="529"/>
      <c r="K1363" s="529"/>
      <c r="L1363" s="529"/>
      <c r="M1363" s="529"/>
      <c r="N1363" s="529"/>
      <c r="O1363" s="529"/>
      <c r="P1363" s="529"/>
      <c r="Q1363" s="529"/>
      <c r="R1363" s="529"/>
      <c r="S1363" s="529"/>
      <c r="T1363" s="529"/>
      <c r="U1363" s="529"/>
      <c r="V1363" s="529"/>
      <c r="W1363" s="529"/>
      <c r="X1363" s="529"/>
      <c r="Y1363" s="529"/>
      <c r="Z1363" s="529"/>
      <c r="AA1363" s="529"/>
      <c r="AB1363" s="529"/>
      <c r="AC1363" s="529"/>
      <c r="AD1363" s="529"/>
      <c r="AE1363" s="529"/>
      <c r="AF1363" s="529"/>
      <c r="AG1363" s="529"/>
      <c r="AH1363" s="529"/>
      <c r="AI1363" s="529"/>
      <c r="AJ1363" s="529"/>
      <c r="AK1363" s="529"/>
      <c r="AL1363" s="529"/>
      <c r="AM1363" s="529"/>
      <c r="AN1363" s="529"/>
      <c r="AO1363" s="529"/>
      <c r="AP1363" s="529"/>
      <c r="AQ1363" s="529"/>
      <c r="AR1363" s="529"/>
      <c r="AS1363" s="529"/>
      <c r="AT1363" s="529"/>
      <c r="AU1363" s="529"/>
      <c r="AV1363" s="529"/>
      <c r="AW1363" s="529"/>
      <c r="AX1363" s="529"/>
      <c r="AY1363" s="529"/>
      <c r="AZ1363" s="529"/>
      <c r="BA1363" s="529"/>
      <c r="BB1363" s="529"/>
    </row>
    <row collapsed="false" customFormat="true" customHeight="true" hidden="false" ht="12.6" outlineLevel="0" r="1364" s="408">
      <c r="A1364" s="529"/>
      <c r="B1364" s="529"/>
      <c r="C1364" s="529"/>
      <c r="D1364" s="529"/>
      <c r="E1364" s="529"/>
      <c r="F1364" s="529"/>
      <c r="G1364" s="529"/>
      <c r="H1364" s="529"/>
      <c r="I1364" s="529"/>
      <c r="J1364" s="529"/>
      <c r="K1364" s="529"/>
      <c r="L1364" s="529"/>
      <c r="M1364" s="529"/>
      <c r="N1364" s="529"/>
      <c r="O1364" s="529"/>
      <c r="P1364" s="529"/>
      <c r="Q1364" s="529"/>
      <c r="R1364" s="529"/>
      <c r="S1364" s="529"/>
      <c r="T1364" s="529"/>
      <c r="U1364" s="529"/>
      <c r="V1364" s="529"/>
      <c r="W1364" s="529"/>
      <c r="X1364" s="529"/>
      <c r="Y1364" s="529"/>
      <c r="Z1364" s="529"/>
      <c r="AA1364" s="529"/>
      <c r="AB1364" s="529"/>
      <c r="AC1364" s="529"/>
      <c r="AD1364" s="529"/>
      <c r="AE1364" s="529"/>
      <c r="AF1364" s="529"/>
      <c r="AG1364" s="529"/>
      <c r="AH1364" s="529"/>
      <c r="AI1364" s="529"/>
      <c r="AJ1364" s="529"/>
      <c r="AK1364" s="529"/>
      <c r="AL1364" s="529"/>
      <c r="AM1364" s="529"/>
      <c r="AN1364" s="529"/>
      <c r="AO1364" s="529"/>
      <c r="AP1364" s="529"/>
      <c r="AQ1364" s="529"/>
      <c r="AR1364" s="529"/>
      <c r="AS1364" s="529"/>
      <c r="AT1364" s="529"/>
      <c r="AU1364" s="529"/>
      <c r="AV1364" s="529"/>
      <c r="AW1364" s="529"/>
      <c r="AX1364" s="529"/>
      <c r="AY1364" s="529"/>
      <c r="AZ1364" s="529"/>
      <c r="BA1364" s="529"/>
      <c r="BB1364" s="529"/>
    </row>
    <row collapsed="false" customFormat="true" customHeight="true" hidden="false" ht="12.6" outlineLevel="0" r="1365" s="408">
      <c r="A1365" s="529"/>
      <c r="B1365" s="529"/>
      <c r="C1365" s="529"/>
      <c r="D1365" s="529"/>
      <c r="E1365" s="529"/>
      <c r="F1365" s="529"/>
      <c r="G1365" s="529"/>
      <c r="H1365" s="529"/>
      <c r="I1365" s="529"/>
      <c r="J1365" s="529"/>
      <c r="K1365" s="529"/>
      <c r="L1365" s="529"/>
      <c r="M1365" s="529"/>
      <c r="N1365" s="529"/>
      <c r="O1365" s="529"/>
      <c r="P1365" s="529"/>
      <c r="Q1365" s="529"/>
      <c r="R1365" s="529"/>
      <c r="S1365" s="529"/>
      <c r="T1365" s="529"/>
      <c r="U1365" s="529"/>
      <c r="V1365" s="529"/>
      <c r="W1365" s="529"/>
      <c r="X1365" s="529"/>
      <c r="Y1365" s="529"/>
      <c r="Z1365" s="529"/>
      <c r="AA1365" s="529"/>
      <c r="AB1365" s="529"/>
      <c r="AC1365" s="529"/>
      <c r="AD1365" s="529"/>
      <c r="AE1365" s="529"/>
      <c r="AF1365" s="529"/>
      <c r="AG1365" s="529"/>
      <c r="AH1365" s="529"/>
      <c r="AI1365" s="529"/>
      <c r="AJ1365" s="529"/>
      <c r="AK1365" s="529"/>
      <c r="AL1365" s="529"/>
      <c r="AM1365" s="529"/>
      <c r="AN1365" s="529"/>
      <c r="AO1365" s="529"/>
      <c r="AP1365" s="529"/>
      <c r="AQ1365" s="529"/>
      <c r="AR1365" s="529"/>
      <c r="AS1365" s="529"/>
      <c r="AT1365" s="529"/>
      <c r="AU1365" s="529"/>
      <c r="AV1365" s="529"/>
      <c r="AW1365" s="529"/>
      <c r="AX1365" s="529"/>
      <c r="AY1365" s="529"/>
      <c r="AZ1365" s="529"/>
      <c r="BA1365" s="529"/>
      <c r="BB1365" s="529"/>
    </row>
    <row collapsed="false" customFormat="true" customHeight="true" hidden="false" ht="12.6" outlineLevel="0" r="1366" s="408">
      <c r="A1366" s="529"/>
      <c r="B1366" s="529"/>
      <c r="C1366" s="529"/>
      <c r="D1366" s="529"/>
      <c r="E1366" s="529"/>
      <c r="F1366" s="529"/>
      <c r="G1366" s="529"/>
      <c r="H1366" s="529"/>
      <c r="I1366" s="529"/>
      <c r="J1366" s="529"/>
      <c r="K1366" s="529"/>
      <c r="L1366" s="529"/>
      <c r="M1366" s="529"/>
      <c r="N1366" s="529"/>
      <c r="O1366" s="529"/>
      <c r="P1366" s="529"/>
      <c r="Q1366" s="529"/>
      <c r="R1366" s="529"/>
      <c r="S1366" s="529"/>
      <c r="T1366" s="529"/>
      <c r="U1366" s="529"/>
      <c r="V1366" s="529"/>
      <c r="W1366" s="529"/>
      <c r="X1366" s="529"/>
      <c r="Y1366" s="529"/>
      <c r="Z1366" s="529"/>
      <c r="AA1366" s="529"/>
      <c r="AB1366" s="529"/>
      <c r="AC1366" s="529"/>
      <c r="AD1366" s="529"/>
      <c r="AE1366" s="529"/>
      <c r="AF1366" s="529"/>
      <c r="AG1366" s="529"/>
      <c r="AH1366" s="529"/>
      <c r="AI1366" s="529"/>
      <c r="AJ1366" s="529"/>
      <c r="AK1366" s="529"/>
      <c r="AL1366" s="529"/>
      <c r="AM1366" s="529"/>
      <c r="AN1366" s="529"/>
      <c r="AO1366" s="529"/>
      <c r="AP1366" s="529"/>
      <c r="AQ1366" s="529"/>
      <c r="AR1366" s="529"/>
      <c r="AS1366" s="529"/>
      <c r="AT1366" s="529"/>
      <c r="AU1366" s="529"/>
      <c r="AV1366" s="529"/>
      <c r="AW1366" s="529"/>
      <c r="AX1366" s="529"/>
      <c r="AY1366" s="529"/>
      <c r="AZ1366" s="529"/>
      <c r="BA1366" s="529"/>
      <c r="BB1366" s="529"/>
    </row>
    <row collapsed="false" customFormat="true" customHeight="true" hidden="false" ht="12.6" outlineLevel="0" r="1367" s="408">
      <c r="A1367" s="529"/>
      <c r="B1367" s="529"/>
      <c r="C1367" s="529"/>
      <c r="D1367" s="529"/>
      <c r="E1367" s="529"/>
      <c r="F1367" s="529"/>
      <c r="G1367" s="529"/>
      <c r="H1367" s="529"/>
      <c r="I1367" s="529"/>
      <c r="J1367" s="529"/>
      <c r="K1367" s="529"/>
      <c r="L1367" s="529"/>
      <c r="M1367" s="529"/>
      <c r="N1367" s="529"/>
      <c r="O1367" s="529"/>
      <c r="P1367" s="529"/>
      <c r="Q1367" s="529"/>
      <c r="R1367" s="529"/>
      <c r="S1367" s="529"/>
      <c r="T1367" s="529"/>
      <c r="U1367" s="529"/>
      <c r="V1367" s="529"/>
      <c r="W1367" s="529"/>
      <c r="X1367" s="529"/>
      <c r="Y1367" s="529"/>
      <c r="Z1367" s="529"/>
      <c r="AA1367" s="529"/>
      <c r="AB1367" s="529"/>
      <c r="AC1367" s="529"/>
      <c r="AD1367" s="529"/>
      <c r="AE1367" s="529"/>
      <c r="AF1367" s="529"/>
      <c r="AG1367" s="529"/>
      <c r="AH1367" s="529"/>
      <c r="AI1367" s="529"/>
      <c r="AJ1367" s="529"/>
      <c r="AK1367" s="529"/>
      <c r="AL1367" s="529"/>
      <c r="AM1367" s="529"/>
      <c r="AN1367" s="529"/>
      <c r="AO1367" s="529"/>
      <c r="AP1367" s="529"/>
      <c r="AQ1367" s="529"/>
      <c r="AR1367" s="529"/>
      <c r="AS1367" s="529"/>
      <c r="AT1367" s="529"/>
      <c r="AU1367" s="529"/>
      <c r="AV1367" s="529"/>
      <c r="AW1367" s="529"/>
      <c r="AX1367" s="529"/>
      <c r="AY1367" s="529"/>
      <c r="AZ1367" s="529"/>
      <c r="BA1367" s="529"/>
      <c r="BB1367" s="529"/>
    </row>
    <row collapsed="false" customFormat="true" customHeight="true" hidden="false" ht="12.6" outlineLevel="0" r="1368" s="408">
      <c r="A1368" s="529"/>
      <c r="B1368" s="529"/>
      <c r="C1368" s="529"/>
      <c r="D1368" s="529"/>
      <c r="E1368" s="529"/>
      <c r="F1368" s="529"/>
      <c r="G1368" s="529"/>
      <c r="H1368" s="529"/>
      <c r="I1368" s="529"/>
      <c r="J1368" s="529"/>
      <c r="K1368" s="529"/>
      <c r="L1368" s="529"/>
      <c r="M1368" s="529"/>
      <c r="N1368" s="529"/>
      <c r="O1368" s="529"/>
      <c r="P1368" s="529"/>
      <c r="Q1368" s="529"/>
      <c r="R1368" s="529"/>
      <c r="S1368" s="529"/>
      <c r="T1368" s="529"/>
      <c r="U1368" s="529"/>
      <c r="V1368" s="529"/>
      <c r="W1368" s="529"/>
      <c r="X1368" s="529"/>
      <c r="Y1368" s="529"/>
      <c r="Z1368" s="529"/>
      <c r="AA1368" s="529"/>
      <c r="AB1368" s="529"/>
      <c r="AC1368" s="529"/>
      <c r="AD1368" s="529"/>
      <c r="AE1368" s="529"/>
      <c r="AF1368" s="529"/>
      <c r="AG1368" s="529"/>
      <c r="AH1368" s="529"/>
      <c r="AI1368" s="529"/>
      <c r="AJ1368" s="529"/>
      <c r="AK1368" s="529"/>
      <c r="AL1368" s="529"/>
      <c r="AM1368" s="529"/>
      <c r="AN1368" s="529"/>
      <c r="AO1368" s="529"/>
      <c r="AP1368" s="529"/>
      <c r="AQ1368" s="529"/>
      <c r="AR1368" s="529"/>
      <c r="AS1368" s="529"/>
      <c r="AT1368" s="529"/>
      <c r="AU1368" s="529"/>
      <c r="AV1368" s="529"/>
      <c r="AW1368" s="529"/>
      <c r="AX1368" s="529"/>
      <c r="AY1368" s="529"/>
      <c r="AZ1368" s="529"/>
      <c r="BA1368" s="529"/>
      <c r="BB1368" s="529"/>
    </row>
    <row collapsed="false" customFormat="true" customHeight="true" hidden="false" ht="12.6" outlineLevel="0" r="1369" s="408"/>
    <row collapsed="false" customFormat="true" customHeight="true" hidden="false" ht="12.6" outlineLevel="0" r="1370" s="408">
      <c r="A1370" s="408" t="s">
        <v>50</v>
      </c>
      <c r="B1370" s="89"/>
      <c r="C1370" s="89"/>
      <c r="D1370" s="89"/>
      <c r="E1370" s="89"/>
      <c r="F1370" s="89"/>
      <c r="G1370" s="89"/>
      <c r="H1370" s="89"/>
      <c r="I1370" s="89"/>
      <c r="J1370" s="89"/>
      <c r="K1370" s="89"/>
      <c r="L1370" s="89"/>
      <c r="M1370" s="89"/>
      <c r="N1370" s="89"/>
      <c r="O1370" s="89"/>
      <c r="P1370" s="89"/>
      <c r="Q1370" s="89"/>
      <c r="R1370" s="89"/>
      <c r="S1370" s="89"/>
      <c r="T1370" s="89"/>
      <c r="U1370" s="89"/>
      <c r="V1370" s="89"/>
      <c r="W1370" s="89"/>
      <c r="X1370" s="89"/>
      <c r="Y1370" s="89"/>
      <c r="Z1370" s="89"/>
      <c r="AA1370" s="89"/>
      <c r="AB1370" s="89"/>
      <c r="AC1370" s="89"/>
      <c r="AD1370" s="89"/>
      <c r="AE1370" s="89"/>
      <c r="AF1370" s="89"/>
      <c r="AG1370" s="89"/>
      <c r="AH1370" s="89"/>
      <c r="AI1370" s="89"/>
      <c r="AJ1370" s="89"/>
      <c r="AK1370" s="89"/>
      <c r="AL1370" s="89"/>
      <c r="AM1370" s="89"/>
      <c r="AN1370" s="89"/>
      <c r="AO1370" s="89"/>
      <c r="AP1370" s="89"/>
      <c r="AQ1370" s="89"/>
      <c r="AR1370" s="89"/>
      <c r="AS1370" s="89"/>
      <c r="AT1370" s="89"/>
      <c r="AU1370" s="89"/>
      <c r="AV1370" s="89"/>
      <c r="AW1370" s="89"/>
      <c r="AX1370" s="89"/>
      <c r="AY1370" s="89"/>
      <c r="AZ1370" s="89"/>
      <c r="BA1370" s="89"/>
      <c r="BB1370" s="89"/>
    </row>
    <row collapsed="false" customFormat="false" customHeight="true" hidden="false" ht="12.6" outlineLevel="0" r="1371">
      <c r="A1371" s="408" t="s">
        <v>420</v>
      </c>
      <c r="B1371" s="409"/>
      <c r="C1371" s="410" t="str">
        <f aca="false">$C$2</f>
        <v>Agro-eko Lovinobaňa, s.r.o.</v>
      </c>
      <c r="D1371" s="410"/>
      <c r="E1371" s="410"/>
      <c r="F1371" s="410"/>
      <c r="G1371" s="410"/>
      <c r="H1371" s="410"/>
      <c r="I1371" s="410"/>
      <c r="J1371" s="410"/>
      <c r="K1371" s="410"/>
      <c r="L1371" s="410"/>
      <c r="M1371" s="410"/>
      <c r="N1371" s="410"/>
      <c r="O1371" s="410"/>
      <c r="P1371" s="410"/>
      <c r="Q1371" s="410"/>
      <c r="R1371" s="410"/>
      <c r="S1371" s="410"/>
      <c r="T1371" s="410"/>
      <c r="U1371" s="410"/>
      <c r="V1371" s="410"/>
      <c r="W1371" s="410"/>
      <c r="X1371" s="410"/>
      <c r="Y1371" s="410"/>
      <c r="Z1371" s="410"/>
      <c r="AB1371" s="89" t="s">
        <v>28</v>
      </c>
      <c r="AD1371" s="411" t="n">
        <f aca="false">$AD$2</f>
        <v>43979971</v>
      </c>
      <c r="AE1371" s="411"/>
      <c r="AF1371" s="411"/>
      <c r="AG1371" s="411"/>
      <c r="AH1371" s="411"/>
      <c r="AI1371" s="411"/>
      <c r="AJ1371" s="411"/>
      <c r="AK1371" s="411"/>
      <c r="AL1371" s="89" t="s">
        <v>29</v>
      </c>
      <c r="AN1371" s="412" t="str">
        <f aca="false">$AN$1099</f>
        <v>2022534844</v>
      </c>
      <c r="AO1371" s="412"/>
      <c r="AP1371" s="412"/>
      <c r="AQ1371" s="412"/>
      <c r="AR1371" s="412"/>
      <c r="AS1371" s="412"/>
      <c r="AT1371" s="412"/>
      <c r="AU1371" s="412"/>
      <c r="AV1371" s="412"/>
      <c r="AW1371" s="412"/>
      <c r="AX1371" s="412"/>
      <c r="AY1371" s="412"/>
      <c r="AZ1371" s="412"/>
      <c r="BA1371" s="412"/>
      <c r="BB1371" s="412"/>
    </row>
    <row collapsed="false" customFormat="false" customHeight="true" hidden="false" ht="12.6" outlineLevel="0" r="1373">
      <c r="A1373" s="425" t="s">
        <v>1048</v>
      </c>
    </row>
    <row collapsed="false" customFormat="false" customHeight="true" hidden="false" ht="24.75" outlineLevel="0" r="1374">
      <c r="A1374" s="655" t="s">
        <v>1049</v>
      </c>
      <c r="B1374" s="655"/>
      <c r="C1374" s="655"/>
      <c r="D1374" s="655"/>
      <c r="E1374" s="655"/>
      <c r="F1374" s="655"/>
      <c r="G1374" s="655"/>
      <c r="H1374" s="655"/>
      <c r="I1374" s="655"/>
      <c r="J1374" s="655"/>
      <c r="K1374" s="655"/>
      <c r="L1374" s="655"/>
      <c r="M1374" s="655"/>
      <c r="N1374" s="655"/>
      <c r="O1374" s="655"/>
      <c r="P1374" s="655"/>
      <c r="Q1374" s="655"/>
      <c r="R1374" s="655"/>
      <c r="S1374" s="655"/>
      <c r="T1374" s="655"/>
      <c r="U1374" s="655"/>
      <c r="V1374" s="655"/>
      <c r="W1374" s="655"/>
      <c r="X1374" s="655"/>
      <c r="Y1374" s="655"/>
      <c r="Z1374" s="655"/>
      <c r="AA1374" s="655"/>
      <c r="AB1374" s="655"/>
      <c r="AC1374" s="655"/>
      <c r="AD1374" s="655"/>
      <c r="AE1374" s="655"/>
      <c r="AF1374" s="655"/>
      <c r="AG1374" s="655"/>
      <c r="AH1374" s="655"/>
      <c r="AI1374" s="655"/>
      <c r="AJ1374" s="655"/>
      <c r="AK1374" s="655"/>
      <c r="AL1374" s="655"/>
      <c r="AM1374" s="655"/>
      <c r="AN1374" s="655"/>
      <c r="AO1374" s="655"/>
      <c r="AP1374" s="655"/>
      <c r="AQ1374" s="655"/>
      <c r="AR1374" s="655"/>
      <c r="AS1374" s="655"/>
      <c r="AT1374" s="655"/>
      <c r="AU1374" s="655"/>
      <c r="AV1374" s="655"/>
      <c r="AW1374" s="655"/>
      <c r="AX1374" s="655"/>
      <c r="AY1374" s="655"/>
      <c r="AZ1374" s="655"/>
      <c r="BA1374" s="655"/>
      <c r="BB1374" s="655"/>
    </row>
    <row collapsed="false" customFormat="true" customHeight="true" hidden="false" ht="27" outlineLevel="0" r="1375" s="657">
      <c r="A1375" s="656" t="s">
        <v>1050</v>
      </c>
      <c r="B1375" s="656"/>
      <c r="C1375" s="656"/>
      <c r="D1375" s="656"/>
      <c r="E1375" s="656"/>
      <c r="F1375" s="656"/>
      <c r="G1375" s="656"/>
      <c r="H1375" s="656"/>
      <c r="I1375" s="656"/>
      <c r="J1375" s="656"/>
      <c r="K1375" s="656"/>
      <c r="L1375" s="656"/>
      <c r="M1375" s="656"/>
      <c r="N1375" s="656"/>
      <c r="O1375" s="656"/>
      <c r="P1375" s="656"/>
      <c r="Q1375" s="656"/>
      <c r="R1375" s="656"/>
      <c r="S1375" s="656"/>
      <c r="T1375" s="656"/>
      <c r="U1375" s="656"/>
      <c r="V1375" s="656"/>
      <c r="W1375" s="656"/>
      <c r="X1375" s="656"/>
      <c r="Y1375" s="656"/>
      <c r="Z1375" s="656"/>
      <c r="AA1375" s="656"/>
      <c r="AB1375" s="656"/>
      <c r="AC1375" s="656"/>
      <c r="AD1375" s="656"/>
      <c r="AE1375" s="656"/>
      <c r="AF1375" s="656"/>
      <c r="AG1375" s="656"/>
      <c r="AH1375" s="656"/>
      <c r="AI1375" s="656"/>
      <c r="AJ1375" s="656"/>
      <c r="AK1375" s="656"/>
      <c r="AL1375" s="656"/>
      <c r="AM1375" s="656"/>
      <c r="AN1375" s="656"/>
      <c r="AO1375" s="656"/>
      <c r="AP1375" s="656"/>
      <c r="AQ1375" s="656"/>
      <c r="AR1375" s="656"/>
      <c r="AS1375" s="656"/>
      <c r="AT1375" s="656"/>
      <c r="AU1375" s="656"/>
      <c r="AV1375" s="656"/>
      <c r="AW1375" s="656"/>
      <c r="AX1375" s="656"/>
      <c r="AY1375" s="656"/>
      <c r="AZ1375" s="656"/>
      <c r="BA1375" s="656"/>
      <c r="BB1375" s="656"/>
    </row>
    <row collapsed="false" customFormat="false" customHeight="true" hidden="false" ht="12.6" outlineLevel="0" r="1376">
      <c r="A1376" s="77" t="s">
        <v>1051</v>
      </c>
    </row>
    <row collapsed="false" customFormat="true" customHeight="true" hidden="false" ht="60" outlineLevel="0" r="1377" s="659">
      <c r="A1377" s="658"/>
      <c r="B1377" s="658"/>
      <c r="C1377" s="658"/>
      <c r="D1377" s="658"/>
      <c r="E1377" s="658"/>
      <c r="F1377" s="658"/>
      <c r="G1377" s="658"/>
      <c r="H1377" s="658"/>
      <c r="I1377" s="658"/>
      <c r="J1377" s="658"/>
      <c r="K1377" s="658"/>
      <c r="L1377" s="658"/>
      <c r="M1377" s="658"/>
      <c r="N1377" s="658"/>
      <c r="O1377" s="658"/>
      <c r="P1377" s="658"/>
      <c r="Q1377" s="658"/>
      <c r="R1377" s="658"/>
      <c r="S1377" s="658"/>
      <c r="T1377" s="658"/>
      <c r="U1377" s="658"/>
      <c r="V1377" s="658"/>
      <c r="W1377" s="658"/>
      <c r="X1377" s="658"/>
      <c r="Y1377" s="658"/>
      <c r="Z1377" s="658"/>
      <c r="AA1377" s="658"/>
      <c r="AB1377" s="658"/>
      <c r="AC1377" s="658"/>
      <c r="AD1377" s="658"/>
      <c r="AE1377" s="658"/>
      <c r="AF1377" s="658"/>
      <c r="AG1377" s="658"/>
      <c r="AH1377" s="658"/>
      <c r="AI1377" s="658"/>
      <c r="AJ1377" s="658"/>
      <c r="AK1377" s="658"/>
      <c r="AL1377" s="658"/>
      <c r="AM1377" s="658"/>
      <c r="AN1377" s="658"/>
      <c r="AO1377" s="658"/>
      <c r="AP1377" s="658"/>
      <c r="AQ1377" s="658"/>
      <c r="AR1377" s="658"/>
      <c r="AS1377" s="658"/>
      <c r="AT1377" s="658"/>
      <c r="AU1377" s="658"/>
      <c r="AV1377" s="658"/>
      <c r="AW1377" s="658"/>
      <c r="AX1377" s="658"/>
      <c r="AY1377" s="658"/>
      <c r="AZ1377" s="658"/>
      <c r="BA1377" s="658"/>
      <c r="BB1377" s="658"/>
    </row>
    <row collapsed="false" customFormat="true" customHeight="true" hidden="false" ht="12.75" outlineLevel="0" r="1378" s="657">
      <c r="A1378" s="656" t="s">
        <v>1052</v>
      </c>
      <c r="B1378" s="656"/>
      <c r="C1378" s="656"/>
      <c r="D1378" s="656"/>
      <c r="E1378" s="656"/>
      <c r="F1378" s="656"/>
      <c r="G1378" s="656"/>
      <c r="H1378" s="656"/>
      <c r="I1378" s="656"/>
      <c r="J1378" s="656"/>
      <c r="K1378" s="656"/>
      <c r="L1378" s="656"/>
      <c r="M1378" s="656"/>
      <c r="N1378" s="656"/>
      <c r="O1378" s="656"/>
      <c r="P1378" s="656"/>
      <c r="Q1378" s="656"/>
      <c r="R1378" s="656"/>
      <c r="S1378" s="656"/>
      <c r="T1378" s="656"/>
      <c r="U1378" s="656"/>
      <c r="V1378" s="656"/>
      <c r="W1378" s="656"/>
      <c r="X1378" s="656"/>
      <c r="Y1378" s="656"/>
      <c r="Z1378" s="656"/>
      <c r="AA1378" s="656"/>
      <c r="AB1378" s="656"/>
      <c r="AC1378" s="656"/>
      <c r="AD1378" s="656"/>
      <c r="AE1378" s="656"/>
      <c r="AF1378" s="656"/>
      <c r="AG1378" s="656"/>
      <c r="AH1378" s="656"/>
      <c r="AI1378" s="656"/>
      <c r="AJ1378" s="656"/>
      <c r="AK1378" s="656"/>
      <c r="AL1378" s="656"/>
      <c r="AM1378" s="656"/>
      <c r="AN1378" s="656"/>
      <c r="AO1378" s="656"/>
      <c r="AP1378" s="656"/>
      <c r="AQ1378" s="656"/>
      <c r="AR1378" s="656"/>
      <c r="AS1378" s="656"/>
      <c r="AT1378" s="656"/>
      <c r="AU1378" s="656"/>
      <c r="AV1378" s="656"/>
      <c r="AW1378" s="656"/>
      <c r="AX1378" s="656"/>
      <c r="AY1378" s="656"/>
      <c r="AZ1378" s="656"/>
      <c r="BA1378" s="656"/>
      <c r="BB1378" s="656"/>
    </row>
    <row collapsed="false" customFormat="false" customHeight="true" hidden="false" ht="12.6" outlineLevel="0" r="1379">
      <c r="A1379" s="77" t="s">
        <v>1051</v>
      </c>
    </row>
    <row collapsed="false" customFormat="true" customHeight="true" hidden="false" ht="60" outlineLevel="0" r="1380" s="659">
      <c r="A1380" s="658"/>
      <c r="B1380" s="658"/>
      <c r="C1380" s="658"/>
      <c r="D1380" s="658"/>
      <c r="E1380" s="658"/>
      <c r="F1380" s="658"/>
      <c r="G1380" s="658"/>
      <c r="H1380" s="658"/>
      <c r="I1380" s="658"/>
      <c r="J1380" s="658"/>
      <c r="K1380" s="658"/>
      <c r="L1380" s="658"/>
      <c r="M1380" s="658"/>
      <c r="N1380" s="658"/>
      <c r="O1380" s="658"/>
      <c r="P1380" s="658"/>
      <c r="Q1380" s="658"/>
      <c r="R1380" s="658"/>
      <c r="S1380" s="658"/>
      <c r="T1380" s="658"/>
      <c r="U1380" s="658"/>
      <c r="V1380" s="658"/>
      <c r="W1380" s="658"/>
      <c r="X1380" s="658"/>
      <c r="Y1380" s="658"/>
      <c r="Z1380" s="658"/>
      <c r="AA1380" s="658"/>
      <c r="AB1380" s="658"/>
      <c r="AC1380" s="658"/>
      <c r="AD1380" s="658"/>
      <c r="AE1380" s="658"/>
      <c r="AF1380" s="658"/>
      <c r="AG1380" s="658"/>
      <c r="AH1380" s="658"/>
      <c r="AI1380" s="658"/>
      <c r="AJ1380" s="658"/>
      <c r="AK1380" s="658"/>
      <c r="AL1380" s="658"/>
      <c r="AM1380" s="658"/>
      <c r="AN1380" s="658"/>
      <c r="AO1380" s="658"/>
      <c r="AP1380" s="658"/>
      <c r="AQ1380" s="658"/>
      <c r="AR1380" s="658"/>
      <c r="AS1380" s="658"/>
      <c r="AT1380" s="658"/>
      <c r="AU1380" s="658"/>
      <c r="AV1380" s="658"/>
      <c r="AW1380" s="658"/>
      <c r="AX1380" s="658"/>
      <c r="AY1380" s="658"/>
      <c r="AZ1380" s="658"/>
      <c r="BA1380" s="658"/>
      <c r="BB1380" s="658"/>
    </row>
    <row collapsed="false" customFormat="true" customHeight="true" hidden="false" ht="12.6" outlineLevel="0" r="1381" s="657">
      <c r="A1381" s="657" t="s">
        <v>1053</v>
      </c>
    </row>
    <row collapsed="false" customFormat="false" customHeight="true" hidden="false" ht="12.6" outlineLevel="0" r="1382">
      <c r="A1382" s="77" t="s">
        <v>1051</v>
      </c>
    </row>
    <row collapsed="false" customFormat="true" customHeight="true" hidden="false" ht="60" outlineLevel="0" r="1383" s="659">
      <c r="A1383" s="658"/>
      <c r="B1383" s="658"/>
      <c r="C1383" s="658"/>
      <c r="D1383" s="658"/>
      <c r="E1383" s="658"/>
      <c r="F1383" s="658"/>
      <c r="G1383" s="658"/>
      <c r="H1383" s="658"/>
      <c r="I1383" s="658"/>
      <c r="J1383" s="658"/>
      <c r="K1383" s="658"/>
      <c r="L1383" s="658"/>
      <c r="M1383" s="658"/>
      <c r="N1383" s="658"/>
      <c r="O1383" s="658"/>
      <c r="P1383" s="658"/>
      <c r="Q1383" s="658"/>
      <c r="R1383" s="658"/>
      <c r="S1383" s="658"/>
      <c r="T1383" s="658"/>
      <c r="U1383" s="658"/>
      <c r="V1383" s="658"/>
      <c r="W1383" s="658"/>
      <c r="X1383" s="658"/>
      <c r="Y1383" s="658"/>
      <c r="Z1383" s="658"/>
      <c r="AA1383" s="658"/>
      <c r="AB1383" s="658"/>
      <c r="AC1383" s="658"/>
      <c r="AD1383" s="658"/>
      <c r="AE1383" s="658"/>
      <c r="AF1383" s="658"/>
      <c r="AG1383" s="658"/>
      <c r="AH1383" s="658"/>
      <c r="AI1383" s="658"/>
      <c r="AJ1383" s="658"/>
      <c r="AK1383" s="658"/>
      <c r="AL1383" s="658"/>
      <c r="AM1383" s="658"/>
      <c r="AN1383" s="658"/>
      <c r="AO1383" s="658"/>
      <c r="AP1383" s="658"/>
      <c r="AQ1383" s="658"/>
      <c r="AR1383" s="658"/>
      <c r="AS1383" s="658"/>
      <c r="AT1383" s="658"/>
      <c r="AU1383" s="658"/>
      <c r="AV1383" s="658"/>
      <c r="AW1383" s="658"/>
      <c r="AX1383" s="658"/>
      <c r="AY1383" s="658"/>
      <c r="AZ1383" s="658"/>
      <c r="BA1383" s="658"/>
      <c r="BB1383" s="658"/>
    </row>
    <row collapsed="false" customFormat="true" customHeight="true" hidden="false" ht="12.6" outlineLevel="0" r="1384" s="657">
      <c r="A1384" s="657" t="s">
        <v>1054</v>
      </c>
    </row>
    <row collapsed="false" customFormat="false" customHeight="true" hidden="false" ht="12.6" outlineLevel="0" r="1385">
      <c r="A1385" s="77" t="s">
        <v>1051</v>
      </c>
    </row>
    <row collapsed="false" customFormat="true" customHeight="true" hidden="false" ht="60" outlineLevel="0" r="1386" s="659">
      <c r="A1386" s="658"/>
      <c r="B1386" s="658"/>
      <c r="C1386" s="658"/>
      <c r="D1386" s="658"/>
      <c r="E1386" s="658"/>
      <c r="F1386" s="658"/>
      <c r="G1386" s="658"/>
      <c r="H1386" s="658"/>
      <c r="I1386" s="658"/>
      <c r="J1386" s="658"/>
      <c r="K1386" s="658"/>
      <c r="L1386" s="658"/>
      <c r="M1386" s="658"/>
      <c r="N1386" s="658"/>
      <c r="O1386" s="658"/>
      <c r="P1386" s="658"/>
      <c r="Q1386" s="658"/>
      <c r="R1386" s="658"/>
      <c r="S1386" s="658"/>
      <c r="T1386" s="658"/>
      <c r="U1386" s="658"/>
      <c r="V1386" s="658"/>
      <c r="W1386" s="658"/>
      <c r="X1386" s="658"/>
      <c r="Y1386" s="658"/>
      <c r="Z1386" s="658"/>
      <c r="AA1386" s="658"/>
      <c r="AB1386" s="658"/>
      <c r="AC1386" s="658"/>
      <c r="AD1386" s="658"/>
      <c r="AE1386" s="658"/>
      <c r="AF1386" s="658"/>
      <c r="AG1386" s="658"/>
      <c r="AH1386" s="658"/>
      <c r="AI1386" s="658"/>
      <c r="AJ1386" s="658"/>
      <c r="AK1386" s="658"/>
      <c r="AL1386" s="658"/>
      <c r="AM1386" s="658"/>
      <c r="AN1386" s="658"/>
      <c r="AO1386" s="658"/>
      <c r="AP1386" s="658"/>
      <c r="AQ1386" s="658"/>
      <c r="AR1386" s="658"/>
      <c r="AS1386" s="658"/>
      <c r="AT1386" s="658"/>
      <c r="AU1386" s="658"/>
      <c r="AV1386" s="658"/>
      <c r="AW1386" s="658"/>
      <c r="AX1386" s="658"/>
      <c r="AY1386" s="658"/>
      <c r="AZ1386" s="658"/>
      <c r="BA1386" s="658"/>
      <c r="BB1386" s="658"/>
    </row>
    <row collapsed="false" customFormat="true" customHeight="true" hidden="false" ht="12.6" outlineLevel="0" r="1387" s="657">
      <c r="A1387" s="657" t="s">
        <v>1055</v>
      </c>
    </row>
    <row collapsed="false" customFormat="false" customHeight="true" hidden="false" ht="12.6" outlineLevel="0" r="1388">
      <c r="A1388" s="77" t="s">
        <v>1051</v>
      </c>
    </row>
    <row collapsed="false" customFormat="true" customHeight="true" hidden="false" ht="60" outlineLevel="0" r="1389" s="659">
      <c r="A1389" s="658"/>
      <c r="B1389" s="658"/>
      <c r="C1389" s="658"/>
      <c r="D1389" s="658"/>
      <c r="E1389" s="658"/>
      <c r="F1389" s="658"/>
      <c r="G1389" s="658"/>
      <c r="H1389" s="658"/>
      <c r="I1389" s="658"/>
      <c r="J1389" s="658"/>
      <c r="K1389" s="658"/>
      <c r="L1389" s="658"/>
      <c r="M1389" s="658"/>
      <c r="N1389" s="658"/>
      <c r="O1389" s="658"/>
      <c r="P1389" s="658"/>
      <c r="Q1389" s="658"/>
      <c r="R1389" s="658"/>
      <c r="S1389" s="658"/>
      <c r="T1389" s="658"/>
      <c r="U1389" s="658"/>
      <c r="V1389" s="658"/>
      <c r="W1389" s="658"/>
      <c r="X1389" s="658"/>
      <c r="Y1389" s="658"/>
      <c r="Z1389" s="658"/>
      <c r="AA1389" s="658"/>
      <c r="AB1389" s="658"/>
      <c r="AC1389" s="658"/>
      <c r="AD1389" s="658"/>
      <c r="AE1389" s="658"/>
      <c r="AF1389" s="658"/>
      <c r="AG1389" s="658"/>
      <c r="AH1389" s="658"/>
      <c r="AI1389" s="658"/>
      <c r="AJ1389" s="658"/>
      <c r="AK1389" s="658"/>
      <c r="AL1389" s="658"/>
      <c r="AM1389" s="658"/>
      <c r="AN1389" s="658"/>
      <c r="AO1389" s="658"/>
      <c r="AP1389" s="658"/>
      <c r="AQ1389" s="658"/>
      <c r="AR1389" s="658"/>
      <c r="AS1389" s="658"/>
      <c r="AT1389" s="658"/>
      <c r="AU1389" s="658"/>
      <c r="AV1389" s="658"/>
      <c r="AW1389" s="658"/>
      <c r="AX1389" s="658"/>
      <c r="AY1389" s="658"/>
      <c r="AZ1389" s="658"/>
      <c r="BA1389" s="658"/>
      <c r="BB1389" s="658"/>
    </row>
    <row collapsed="false" customFormat="true" customHeight="true" hidden="false" ht="12.6" outlineLevel="0" r="1390" s="657">
      <c r="A1390" s="657" t="s">
        <v>1056</v>
      </c>
    </row>
    <row collapsed="false" customFormat="false" customHeight="true" hidden="false" ht="12.6" outlineLevel="0" r="1391">
      <c r="A1391" s="77" t="s">
        <v>1051</v>
      </c>
    </row>
    <row collapsed="false" customFormat="true" customHeight="true" hidden="false" ht="60" outlineLevel="0" r="1392" s="659">
      <c r="A1392" s="658"/>
      <c r="B1392" s="658"/>
      <c r="C1392" s="658"/>
      <c r="D1392" s="658"/>
      <c r="E1392" s="658"/>
      <c r="F1392" s="658"/>
      <c r="G1392" s="658"/>
      <c r="H1392" s="658"/>
      <c r="I1392" s="658"/>
      <c r="J1392" s="658"/>
      <c r="K1392" s="658"/>
      <c r="L1392" s="658"/>
      <c r="M1392" s="658"/>
      <c r="N1392" s="658"/>
      <c r="O1392" s="658"/>
      <c r="P1392" s="658"/>
      <c r="Q1392" s="658"/>
      <c r="R1392" s="658"/>
      <c r="S1392" s="658"/>
      <c r="T1392" s="658"/>
      <c r="U1392" s="658"/>
      <c r="V1392" s="658"/>
      <c r="W1392" s="658"/>
      <c r="X1392" s="658"/>
      <c r="Y1392" s="658"/>
      <c r="Z1392" s="658"/>
      <c r="AA1392" s="658"/>
      <c r="AB1392" s="658"/>
      <c r="AC1392" s="658"/>
      <c r="AD1392" s="658"/>
      <c r="AE1392" s="658"/>
      <c r="AF1392" s="658"/>
      <c r="AG1392" s="658"/>
      <c r="AH1392" s="658"/>
      <c r="AI1392" s="658"/>
      <c r="AJ1392" s="658"/>
      <c r="AK1392" s="658"/>
      <c r="AL1392" s="658"/>
      <c r="AM1392" s="658"/>
      <c r="AN1392" s="658"/>
      <c r="AO1392" s="658"/>
      <c r="AP1392" s="658"/>
      <c r="AQ1392" s="658"/>
      <c r="AR1392" s="658"/>
      <c r="AS1392" s="658"/>
      <c r="AT1392" s="658"/>
      <c r="AU1392" s="658"/>
      <c r="AV1392" s="658"/>
      <c r="AW1392" s="658"/>
      <c r="AX1392" s="658"/>
      <c r="AY1392" s="658"/>
      <c r="AZ1392" s="658"/>
      <c r="BA1392" s="658"/>
      <c r="BB1392" s="658"/>
    </row>
    <row collapsed="false" customFormat="true" customHeight="true" hidden="false" ht="12.6" outlineLevel="0" r="1393" s="657">
      <c r="A1393" s="657" t="s">
        <v>1057</v>
      </c>
    </row>
    <row collapsed="false" customFormat="false" customHeight="true" hidden="false" ht="12.6" outlineLevel="0" r="1394">
      <c r="A1394" s="77" t="s">
        <v>1051</v>
      </c>
    </row>
    <row collapsed="false" customFormat="true" customHeight="true" hidden="false" ht="60" outlineLevel="0" r="1395" s="659">
      <c r="A1395" s="658"/>
      <c r="B1395" s="658"/>
      <c r="C1395" s="658"/>
      <c r="D1395" s="658"/>
      <c r="E1395" s="658"/>
      <c r="F1395" s="658"/>
      <c r="G1395" s="658"/>
      <c r="H1395" s="658"/>
      <c r="I1395" s="658"/>
      <c r="J1395" s="658"/>
      <c r="K1395" s="658"/>
      <c r="L1395" s="658"/>
      <c r="M1395" s="658"/>
      <c r="N1395" s="658"/>
      <c r="O1395" s="658"/>
      <c r="P1395" s="658"/>
      <c r="Q1395" s="658"/>
      <c r="R1395" s="658"/>
      <c r="S1395" s="658"/>
      <c r="T1395" s="658"/>
      <c r="U1395" s="658"/>
      <c r="V1395" s="658"/>
      <c r="W1395" s="658"/>
      <c r="X1395" s="658"/>
      <c r="Y1395" s="658"/>
      <c r="Z1395" s="658"/>
      <c r="AA1395" s="658"/>
      <c r="AB1395" s="658"/>
      <c r="AC1395" s="658"/>
      <c r="AD1395" s="658"/>
      <c r="AE1395" s="658"/>
      <c r="AF1395" s="658"/>
      <c r="AG1395" s="658"/>
      <c r="AH1395" s="658"/>
      <c r="AI1395" s="658"/>
      <c r="AJ1395" s="658"/>
      <c r="AK1395" s="658"/>
      <c r="AL1395" s="658"/>
      <c r="AM1395" s="658"/>
      <c r="AN1395" s="658"/>
      <c r="AO1395" s="658"/>
      <c r="AP1395" s="658"/>
      <c r="AQ1395" s="658"/>
      <c r="AR1395" s="658"/>
      <c r="AS1395" s="658"/>
      <c r="AT1395" s="658"/>
      <c r="AU1395" s="658"/>
      <c r="AV1395" s="658"/>
      <c r="AW1395" s="658"/>
      <c r="AX1395" s="658"/>
      <c r="AY1395" s="658"/>
      <c r="AZ1395" s="658"/>
      <c r="BA1395" s="658"/>
      <c r="BB1395" s="658"/>
    </row>
    <row collapsed="false" customFormat="false" customHeight="true" hidden="false" ht="12.6" outlineLevel="0" r="1396">
      <c r="A1396" s="408" t="s">
        <v>50</v>
      </c>
    </row>
    <row collapsed="false" customFormat="false" customHeight="true" hidden="false" ht="12.6" outlineLevel="0" r="1397">
      <c r="A1397" s="408" t="s">
        <v>420</v>
      </c>
      <c r="B1397" s="409"/>
      <c r="C1397" s="410" t="str">
        <f aca="false">$C$2</f>
        <v>Agro-eko Lovinobaňa, s.r.o.</v>
      </c>
      <c r="D1397" s="410"/>
      <c r="E1397" s="410"/>
      <c r="F1397" s="410"/>
      <c r="G1397" s="410"/>
      <c r="H1397" s="410"/>
      <c r="I1397" s="410"/>
      <c r="J1397" s="410"/>
      <c r="K1397" s="410"/>
      <c r="L1397" s="410"/>
      <c r="M1397" s="410"/>
      <c r="N1397" s="410"/>
      <c r="O1397" s="410"/>
      <c r="P1397" s="410"/>
      <c r="Q1397" s="410"/>
      <c r="R1397" s="410"/>
      <c r="S1397" s="410"/>
      <c r="T1397" s="410"/>
      <c r="U1397" s="410"/>
      <c r="V1397" s="410"/>
      <c r="W1397" s="410"/>
      <c r="X1397" s="410"/>
      <c r="Y1397" s="410"/>
      <c r="Z1397" s="410"/>
      <c r="AB1397" s="89" t="s">
        <v>28</v>
      </c>
      <c r="AD1397" s="411" t="n">
        <f aca="false">$AD$2</f>
        <v>43979971</v>
      </c>
      <c r="AE1397" s="411"/>
      <c r="AF1397" s="411"/>
      <c r="AG1397" s="411"/>
      <c r="AH1397" s="411"/>
      <c r="AI1397" s="411"/>
      <c r="AJ1397" s="411"/>
      <c r="AK1397" s="411"/>
      <c r="AL1397" s="89" t="s">
        <v>29</v>
      </c>
      <c r="AN1397" s="412" t="str">
        <f aca="false">$AN$1099</f>
        <v>2022534844</v>
      </c>
      <c r="AO1397" s="412"/>
      <c r="AP1397" s="412"/>
      <c r="AQ1397" s="412"/>
      <c r="AR1397" s="412"/>
      <c r="AS1397" s="412"/>
      <c r="AT1397" s="412"/>
      <c r="AU1397" s="412"/>
      <c r="AV1397" s="412"/>
      <c r="AW1397" s="412"/>
      <c r="AX1397" s="412"/>
      <c r="AY1397" s="412"/>
      <c r="AZ1397" s="412"/>
      <c r="BA1397" s="412"/>
      <c r="BB1397" s="412"/>
    </row>
    <row collapsed="false" customFormat="false" customHeight="true" hidden="false" ht="12.6" outlineLevel="0" r="1399">
      <c r="A1399" s="425" t="s">
        <v>1058</v>
      </c>
    </row>
    <row collapsed="false" customFormat="false" customHeight="true" hidden="false" ht="12.6" outlineLevel="0" r="1400">
      <c r="A1400" s="89" t="s">
        <v>1059</v>
      </c>
    </row>
    <row collapsed="false" customFormat="false" customHeight="true" hidden="false" ht="12.6" outlineLevel="0" r="1401">
      <c r="A1401" s="425" t="s">
        <v>1060</v>
      </c>
    </row>
    <row collapsed="false" customFormat="false" customHeight="true" hidden="false" ht="12.6" outlineLevel="0" r="1402">
      <c r="A1402" s="77" t="s">
        <v>1051</v>
      </c>
    </row>
    <row collapsed="false" customFormat="true" customHeight="true" hidden="false" ht="84.95" outlineLevel="0" r="1403" s="659">
      <c r="A1403" s="658"/>
      <c r="B1403" s="658"/>
      <c r="C1403" s="658"/>
      <c r="D1403" s="658"/>
      <c r="E1403" s="658"/>
      <c r="F1403" s="658"/>
      <c r="G1403" s="658"/>
      <c r="H1403" s="658"/>
      <c r="I1403" s="658"/>
      <c r="J1403" s="658"/>
      <c r="K1403" s="658"/>
      <c r="L1403" s="658"/>
      <c r="M1403" s="658"/>
      <c r="N1403" s="658"/>
      <c r="O1403" s="658"/>
      <c r="P1403" s="658"/>
      <c r="Q1403" s="658"/>
      <c r="R1403" s="658"/>
      <c r="S1403" s="658"/>
      <c r="T1403" s="658"/>
      <c r="U1403" s="658"/>
      <c r="V1403" s="658"/>
      <c r="W1403" s="658"/>
      <c r="X1403" s="658"/>
      <c r="Y1403" s="658"/>
      <c r="Z1403" s="658"/>
      <c r="AA1403" s="658"/>
      <c r="AB1403" s="658"/>
      <c r="AC1403" s="658"/>
      <c r="AD1403" s="658"/>
      <c r="AE1403" s="658"/>
      <c r="AF1403" s="658"/>
      <c r="AG1403" s="658"/>
      <c r="AH1403" s="658"/>
      <c r="AI1403" s="658"/>
      <c r="AJ1403" s="658"/>
      <c r="AK1403" s="658"/>
      <c r="AL1403" s="658"/>
      <c r="AM1403" s="658"/>
      <c r="AN1403" s="658"/>
      <c r="AO1403" s="658"/>
      <c r="AP1403" s="658"/>
      <c r="AQ1403" s="658"/>
      <c r="AR1403" s="658"/>
      <c r="AS1403" s="658"/>
      <c r="AT1403" s="658"/>
      <c r="AU1403" s="658"/>
      <c r="AV1403" s="658"/>
      <c r="AW1403" s="658"/>
      <c r="AX1403" s="658"/>
      <c r="AY1403" s="658"/>
      <c r="AZ1403" s="658"/>
      <c r="BA1403" s="658"/>
      <c r="BB1403" s="658"/>
    </row>
    <row collapsed="false" customFormat="true" customHeight="true" hidden="false" ht="12.6" outlineLevel="0" r="1404" s="657">
      <c r="A1404" s="657" t="s">
        <v>1061</v>
      </c>
    </row>
    <row collapsed="false" customFormat="false" customHeight="true" hidden="false" ht="12.6" outlineLevel="0" r="1405">
      <c r="A1405" s="77" t="s">
        <v>1051</v>
      </c>
    </row>
    <row collapsed="false" customFormat="true" customHeight="true" hidden="false" ht="84.95" outlineLevel="0" r="1406" s="659">
      <c r="A1406" s="658"/>
      <c r="B1406" s="658"/>
      <c r="C1406" s="658"/>
      <c r="D1406" s="658"/>
      <c r="E1406" s="658"/>
      <c r="F1406" s="658"/>
      <c r="G1406" s="658"/>
      <c r="H1406" s="658"/>
      <c r="I1406" s="658"/>
      <c r="J1406" s="658"/>
      <c r="K1406" s="658"/>
      <c r="L1406" s="658"/>
      <c r="M1406" s="658"/>
      <c r="N1406" s="658"/>
      <c r="O1406" s="658"/>
      <c r="P1406" s="658"/>
      <c r="Q1406" s="658"/>
      <c r="R1406" s="658"/>
      <c r="S1406" s="658"/>
      <c r="T1406" s="658"/>
      <c r="U1406" s="658"/>
      <c r="V1406" s="658"/>
      <c r="W1406" s="658"/>
      <c r="X1406" s="658"/>
      <c r="Y1406" s="658"/>
      <c r="Z1406" s="658"/>
      <c r="AA1406" s="658"/>
      <c r="AB1406" s="658"/>
      <c r="AC1406" s="658"/>
      <c r="AD1406" s="658"/>
      <c r="AE1406" s="658"/>
      <c r="AF1406" s="658"/>
      <c r="AG1406" s="658"/>
      <c r="AH1406" s="658"/>
      <c r="AI1406" s="658"/>
      <c r="AJ1406" s="658"/>
      <c r="AK1406" s="658"/>
      <c r="AL1406" s="658"/>
      <c r="AM1406" s="658"/>
      <c r="AN1406" s="658"/>
      <c r="AO1406" s="658"/>
      <c r="AP1406" s="658"/>
      <c r="AQ1406" s="658"/>
      <c r="AR1406" s="658"/>
      <c r="AS1406" s="658"/>
      <c r="AT1406" s="658"/>
      <c r="AU1406" s="658"/>
      <c r="AV1406" s="658"/>
      <c r="AW1406" s="658"/>
      <c r="AX1406" s="658"/>
      <c r="AY1406" s="658"/>
      <c r="AZ1406" s="658"/>
      <c r="BA1406" s="658"/>
      <c r="BB1406" s="658"/>
    </row>
    <row collapsed="false" customFormat="true" customHeight="true" hidden="false" ht="12.6" outlineLevel="0" r="1407" s="657">
      <c r="A1407" s="657" t="s">
        <v>1062</v>
      </c>
    </row>
    <row collapsed="false" customFormat="false" customHeight="true" hidden="false" ht="12.6" outlineLevel="0" r="1408">
      <c r="A1408" s="77" t="s">
        <v>1051</v>
      </c>
    </row>
    <row collapsed="false" customFormat="true" customHeight="true" hidden="false" ht="84.95" outlineLevel="0" r="1409" s="659">
      <c r="A1409" s="658"/>
      <c r="B1409" s="658"/>
      <c r="C1409" s="658"/>
      <c r="D1409" s="658"/>
      <c r="E1409" s="658"/>
      <c r="F1409" s="658"/>
      <c r="G1409" s="658"/>
      <c r="H1409" s="658"/>
      <c r="I1409" s="658"/>
      <c r="J1409" s="658"/>
      <c r="K1409" s="658"/>
      <c r="L1409" s="658"/>
      <c r="M1409" s="658"/>
      <c r="N1409" s="658"/>
      <c r="O1409" s="658"/>
      <c r="P1409" s="658"/>
      <c r="Q1409" s="658"/>
      <c r="R1409" s="658"/>
      <c r="S1409" s="658"/>
      <c r="T1409" s="658"/>
      <c r="U1409" s="658"/>
      <c r="V1409" s="658"/>
      <c r="W1409" s="658"/>
      <c r="X1409" s="658"/>
      <c r="Y1409" s="658"/>
      <c r="Z1409" s="658"/>
      <c r="AA1409" s="658"/>
      <c r="AB1409" s="658"/>
      <c r="AC1409" s="658"/>
      <c r="AD1409" s="658"/>
      <c r="AE1409" s="658"/>
      <c r="AF1409" s="658"/>
      <c r="AG1409" s="658"/>
      <c r="AH1409" s="658"/>
      <c r="AI1409" s="658"/>
      <c r="AJ1409" s="658"/>
      <c r="AK1409" s="658"/>
      <c r="AL1409" s="658"/>
      <c r="AM1409" s="658"/>
      <c r="AN1409" s="658"/>
      <c r="AO1409" s="658"/>
      <c r="AP1409" s="658"/>
      <c r="AQ1409" s="658"/>
      <c r="AR1409" s="658"/>
      <c r="AS1409" s="658"/>
      <c r="AT1409" s="658"/>
      <c r="AU1409" s="658"/>
      <c r="AV1409" s="658"/>
      <c r="AW1409" s="658"/>
      <c r="AX1409" s="658"/>
      <c r="AY1409" s="658"/>
      <c r="AZ1409" s="658"/>
      <c r="BA1409" s="658"/>
    </row>
    <row collapsed="false" customFormat="true" customHeight="true" hidden="false" ht="12.6" outlineLevel="0" r="1410" s="657">
      <c r="A1410" s="657" t="s">
        <v>1063</v>
      </c>
    </row>
    <row collapsed="false" customFormat="false" customHeight="true" hidden="false" ht="12.6" outlineLevel="0" r="1411">
      <c r="A1411" s="77" t="s">
        <v>1051</v>
      </c>
    </row>
    <row collapsed="false" customFormat="true" customHeight="true" hidden="false" ht="84.95" outlineLevel="0" r="1412" s="659">
      <c r="A1412" s="658"/>
      <c r="B1412" s="658"/>
      <c r="C1412" s="658"/>
      <c r="D1412" s="658"/>
      <c r="E1412" s="658"/>
      <c r="F1412" s="658"/>
      <c r="G1412" s="658"/>
      <c r="H1412" s="658"/>
      <c r="I1412" s="658"/>
      <c r="J1412" s="658"/>
      <c r="K1412" s="658"/>
      <c r="L1412" s="658"/>
      <c r="M1412" s="658"/>
      <c r="N1412" s="658"/>
      <c r="O1412" s="658"/>
      <c r="P1412" s="658"/>
      <c r="Q1412" s="658"/>
      <c r="R1412" s="658"/>
      <c r="S1412" s="658"/>
      <c r="T1412" s="658"/>
      <c r="U1412" s="658"/>
      <c r="V1412" s="658"/>
      <c r="W1412" s="658"/>
      <c r="X1412" s="658"/>
      <c r="Y1412" s="658"/>
      <c r="Z1412" s="658"/>
      <c r="AA1412" s="658"/>
      <c r="AB1412" s="658"/>
      <c r="AC1412" s="658"/>
      <c r="AD1412" s="658"/>
      <c r="AE1412" s="658"/>
      <c r="AF1412" s="658"/>
      <c r="AG1412" s="658"/>
      <c r="AH1412" s="658"/>
      <c r="AI1412" s="658"/>
      <c r="AJ1412" s="658"/>
      <c r="AK1412" s="658"/>
      <c r="AL1412" s="658"/>
      <c r="AM1412" s="658"/>
      <c r="AN1412" s="658"/>
      <c r="AO1412" s="658"/>
      <c r="AP1412" s="658"/>
      <c r="AQ1412" s="658"/>
      <c r="AR1412" s="658"/>
      <c r="AS1412" s="658"/>
      <c r="AT1412" s="658"/>
      <c r="AU1412" s="658"/>
      <c r="AV1412" s="658"/>
      <c r="AW1412" s="658"/>
      <c r="AX1412" s="658"/>
      <c r="AY1412" s="658"/>
      <c r="AZ1412" s="658"/>
      <c r="BA1412" s="658"/>
      <c r="BB1412" s="658"/>
    </row>
    <row collapsed="false" customFormat="true" customHeight="true" hidden="false" ht="12.6" outlineLevel="0" r="1413" s="657">
      <c r="A1413" s="657" t="s">
        <v>1064</v>
      </c>
    </row>
    <row collapsed="false" customFormat="false" customHeight="true" hidden="false" ht="12.6" outlineLevel="0" r="1414">
      <c r="A1414" s="77" t="s">
        <v>1051</v>
      </c>
    </row>
    <row collapsed="false" customFormat="true" customHeight="true" hidden="false" ht="84.95" outlineLevel="0" r="1415" s="659">
      <c r="A1415" s="658"/>
      <c r="B1415" s="658"/>
      <c r="C1415" s="658"/>
      <c r="D1415" s="658"/>
      <c r="E1415" s="658"/>
      <c r="F1415" s="658"/>
      <c r="G1415" s="658"/>
      <c r="H1415" s="658"/>
      <c r="I1415" s="658"/>
      <c r="J1415" s="658"/>
      <c r="K1415" s="658"/>
      <c r="L1415" s="658"/>
      <c r="M1415" s="658"/>
      <c r="N1415" s="658"/>
      <c r="O1415" s="658"/>
      <c r="P1415" s="658"/>
      <c r="Q1415" s="658"/>
      <c r="R1415" s="658"/>
      <c r="S1415" s="658"/>
      <c r="T1415" s="658"/>
      <c r="U1415" s="658"/>
      <c r="V1415" s="658"/>
      <c r="W1415" s="658"/>
      <c r="X1415" s="658"/>
      <c r="Y1415" s="658"/>
      <c r="Z1415" s="658"/>
      <c r="AA1415" s="658"/>
      <c r="AB1415" s="658"/>
      <c r="AC1415" s="658"/>
      <c r="AD1415" s="658"/>
      <c r="AE1415" s="658"/>
      <c r="AF1415" s="658"/>
      <c r="AG1415" s="658"/>
      <c r="AH1415" s="658"/>
      <c r="AI1415" s="658"/>
      <c r="AJ1415" s="658"/>
      <c r="AK1415" s="658"/>
      <c r="AL1415" s="658"/>
      <c r="AM1415" s="658"/>
      <c r="AN1415" s="658"/>
      <c r="AO1415" s="658"/>
      <c r="AP1415" s="658"/>
      <c r="AQ1415" s="658"/>
      <c r="AR1415" s="658"/>
      <c r="AS1415" s="658"/>
      <c r="AT1415" s="658"/>
      <c r="AU1415" s="658"/>
      <c r="AV1415" s="658"/>
      <c r="AW1415" s="658"/>
      <c r="AX1415" s="658"/>
      <c r="AY1415" s="658"/>
      <c r="AZ1415" s="658"/>
      <c r="BA1415" s="658"/>
      <c r="BB1415" s="658"/>
    </row>
    <row collapsed="false" customFormat="true" customHeight="true" hidden="false" ht="12.6" outlineLevel="0" r="1416" s="657">
      <c r="A1416" s="657" t="s">
        <v>1065</v>
      </c>
    </row>
    <row collapsed="false" customFormat="false" customHeight="true" hidden="false" ht="12.6" outlineLevel="0" r="1417">
      <c r="A1417" s="77" t="s">
        <v>1051</v>
      </c>
    </row>
    <row collapsed="false" customFormat="true" customHeight="true" hidden="false" ht="84.95" outlineLevel="0" r="1418" s="659">
      <c r="A1418" s="658"/>
      <c r="B1418" s="658"/>
      <c r="C1418" s="658"/>
      <c r="D1418" s="658"/>
      <c r="E1418" s="658"/>
      <c r="F1418" s="658"/>
      <c r="G1418" s="658"/>
      <c r="H1418" s="658"/>
      <c r="I1418" s="658"/>
      <c r="J1418" s="658"/>
      <c r="K1418" s="658"/>
      <c r="L1418" s="658"/>
      <c r="M1418" s="658"/>
      <c r="N1418" s="658"/>
      <c r="O1418" s="658"/>
      <c r="P1418" s="658"/>
      <c r="Q1418" s="658"/>
      <c r="R1418" s="658"/>
      <c r="S1418" s="658"/>
      <c r="T1418" s="658"/>
      <c r="U1418" s="658"/>
      <c r="V1418" s="658"/>
      <c r="W1418" s="658"/>
      <c r="X1418" s="658"/>
      <c r="Y1418" s="658"/>
      <c r="Z1418" s="658"/>
      <c r="AA1418" s="658"/>
      <c r="AB1418" s="658"/>
      <c r="AC1418" s="658"/>
      <c r="AD1418" s="658"/>
      <c r="AE1418" s="658"/>
      <c r="AF1418" s="658"/>
      <c r="AG1418" s="658"/>
      <c r="AH1418" s="658"/>
      <c r="AI1418" s="658"/>
      <c r="AJ1418" s="658"/>
      <c r="AK1418" s="658"/>
      <c r="AL1418" s="658"/>
      <c r="AM1418" s="658"/>
      <c r="AN1418" s="658"/>
      <c r="AO1418" s="658"/>
      <c r="AP1418" s="658"/>
      <c r="AQ1418" s="658"/>
      <c r="AR1418" s="658"/>
      <c r="AS1418" s="658"/>
      <c r="AT1418" s="658"/>
      <c r="AU1418" s="658"/>
      <c r="AV1418" s="658"/>
      <c r="AW1418" s="658"/>
      <c r="AX1418" s="658"/>
      <c r="AY1418" s="658"/>
      <c r="AZ1418" s="658"/>
      <c r="BA1418" s="658"/>
      <c r="BB1418" s="658"/>
    </row>
    <row collapsed="false" customFormat="false" customHeight="true" hidden="false" ht="12.6" outlineLevel="0" r="1420">
      <c r="A1420" s="408" t="s">
        <v>50</v>
      </c>
    </row>
    <row collapsed="false" customFormat="false" customHeight="true" hidden="false" ht="12.6" outlineLevel="0" r="1421">
      <c r="A1421" s="408" t="s">
        <v>420</v>
      </c>
      <c r="B1421" s="409"/>
      <c r="C1421" s="410" t="str">
        <f aca="false">$C$2</f>
        <v>Agro-eko Lovinobaňa, s.r.o.</v>
      </c>
      <c r="D1421" s="410"/>
      <c r="E1421" s="410"/>
      <c r="F1421" s="410"/>
      <c r="G1421" s="410"/>
      <c r="H1421" s="410"/>
      <c r="I1421" s="410"/>
      <c r="J1421" s="410"/>
      <c r="K1421" s="410"/>
      <c r="L1421" s="410"/>
      <c r="M1421" s="410"/>
      <c r="N1421" s="410"/>
      <c r="O1421" s="410"/>
      <c r="P1421" s="410"/>
      <c r="Q1421" s="410"/>
      <c r="R1421" s="410"/>
      <c r="S1421" s="410"/>
      <c r="T1421" s="410"/>
      <c r="U1421" s="410"/>
      <c r="V1421" s="410"/>
      <c r="W1421" s="410"/>
      <c r="X1421" s="410"/>
      <c r="Y1421" s="410"/>
      <c r="Z1421" s="410"/>
      <c r="AB1421" s="89" t="s">
        <v>28</v>
      </c>
      <c r="AD1421" s="411" t="n">
        <f aca="false">$AD$2</f>
        <v>43979971</v>
      </c>
      <c r="AE1421" s="411"/>
      <c r="AF1421" s="411"/>
      <c r="AG1421" s="411"/>
      <c r="AH1421" s="411"/>
      <c r="AI1421" s="411"/>
      <c r="AJ1421" s="411"/>
      <c r="AK1421" s="411"/>
      <c r="AL1421" s="89" t="s">
        <v>29</v>
      </c>
      <c r="AN1421" s="412" t="str">
        <f aca="false">$AN$1099</f>
        <v>2022534844</v>
      </c>
      <c r="AO1421" s="412"/>
      <c r="AP1421" s="412"/>
      <c r="AQ1421" s="412"/>
      <c r="AR1421" s="412"/>
      <c r="AS1421" s="412"/>
      <c r="AT1421" s="412"/>
      <c r="AU1421" s="412"/>
      <c r="AV1421" s="412"/>
      <c r="AW1421" s="412"/>
      <c r="AX1421" s="412"/>
      <c r="AY1421" s="412"/>
      <c r="AZ1421" s="412"/>
      <c r="BA1421" s="412"/>
      <c r="BB1421" s="412"/>
    </row>
    <row collapsed="false" customFormat="false" customHeight="true" hidden="false" ht="31.5" outlineLevel="0" r="1423">
      <c r="A1423" s="660" t="s">
        <v>1066</v>
      </c>
      <c r="B1423" s="660"/>
      <c r="C1423" s="660"/>
      <c r="D1423" s="660"/>
      <c r="E1423" s="660"/>
      <c r="F1423" s="660"/>
      <c r="G1423" s="660"/>
      <c r="H1423" s="660"/>
      <c r="I1423" s="660"/>
      <c r="J1423" s="660"/>
      <c r="K1423" s="660"/>
      <c r="L1423" s="660"/>
      <c r="M1423" s="660"/>
      <c r="N1423" s="660"/>
      <c r="O1423" s="660"/>
      <c r="P1423" s="660"/>
      <c r="Q1423" s="660"/>
      <c r="R1423" s="660"/>
      <c r="S1423" s="660"/>
      <c r="T1423" s="660"/>
      <c r="U1423" s="660"/>
      <c r="V1423" s="660"/>
      <c r="W1423" s="660"/>
      <c r="X1423" s="660"/>
      <c r="Y1423" s="660"/>
      <c r="Z1423" s="660"/>
      <c r="AA1423" s="660"/>
      <c r="AB1423" s="660"/>
      <c r="AC1423" s="660"/>
      <c r="AD1423" s="660"/>
      <c r="AE1423" s="660"/>
      <c r="AF1423" s="660"/>
      <c r="AG1423" s="660"/>
      <c r="AH1423" s="660"/>
      <c r="AI1423" s="660"/>
      <c r="AJ1423" s="660"/>
      <c r="AK1423" s="660"/>
      <c r="AL1423" s="660"/>
      <c r="AM1423" s="660"/>
      <c r="AN1423" s="660"/>
      <c r="AO1423" s="660"/>
      <c r="AP1423" s="660"/>
      <c r="AQ1423" s="660"/>
      <c r="AR1423" s="660"/>
      <c r="AS1423" s="660"/>
      <c r="AT1423" s="660"/>
      <c r="AU1423" s="660"/>
      <c r="AV1423" s="660"/>
      <c r="AW1423" s="660"/>
      <c r="AX1423" s="660"/>
      <c r="AY1423" s="660"/>
      <c r="AZ1423" s="660"/>
      <c r="BA1423" s="660"/>
      <c r="BB1423" s="660"/>
    </row>
    <row collapsed="false" customFormat="true" customHeight="true" hidden="false" ht="12.6" outlineLevel="0" r="1424" s="425">
      <c r="A1424" s="425" t="s">
        <v>1067</v>
      </c>
    </row>
    <row collapsed="false" customFormat="false" customHeight="true" hidden="false" ht="12.6" outlineLevel="0" r="1425">
      <c r="A1425" s="77" t="s">
        <v>1051</v>
      </c>
    </row>
    <row collapsed="false" customFormat="false" customHeight="true" hidden="false" ht="95.1" outlineLevel="0" r="1426">
      <c r="A1426" s="658"/>
      <c r="B1426" s="658"/>
      <c r="C1426" s="658"/>
      <c r="D1426" s="658"/>
      <c r="E1426" s="658"/>
      <c r="F1426" s="658"/>
      <c r="G1426" s="658"/>
      <c r="H1426" s="658"/>
      <c r="I1426" s="658"/>
      <c r="J1426" s="658"/>
      <c r="K1426" s="658"/>
      <c r="L1426" s="658"/>
      <c r="M1426" s="658"/>
      <c r="N1426" s="658"/>
      <c r="O1426" s="658"/>
      <c r="P1426" s="658"/>
      <c r="Q1426" s="658"/>
      <c r="R1426" s="658"/>
      <c r="S1426" s="658"/>
      <c r="T1426" s="658"/>
      <c r="U1426" s="658"/>
      <c r="V1426" s="658"/>
      <c r="W1426" s="658"/>
      <c r="X1426" s="658"/>
      <c r="Y1426" s="658"/>
      <c r="Z1426" s="658"/>
      <c r="AA1426" s="658"/>
      <c r="AB1426" s="658"/>
      <c r="AC1426" s="658"/>
      <c r="AD1426" s="658"/>
      <c r="AE1426" s="658"/>
      <c r="AF1426" s="658"/>
      <c r="AG1426" s="658"/>
      <c r="AH1426" s="658"/>
      <c r="AI1426" s="658"/>
      <c r="AJ1426" s="658"/>
      <c r="AK1426" s="658"/>
      <c r="AL1426" s="658"/>
      <c r="AM1426" s="658"/>
      <c r="AN1426" s="658"/>
      <c r="AO1426" s="658"/>
      <c r="AP1426" s="658"/>
      <c r="AQ1426" s="658"/>
      <c r="AR1426" s="658"/>
      <c r="AS1426" s="658"/>
      <c r="AT1426" s="658"/>
      <c r="AU1426" s="658"/>
      <c r="AV1426" s="658"/>
      <c r="AW1426" s="658"/>
      <c r="AX1426" s="658"/>
      <c r="AY1426" s="658"/>
      <c r="AZ1426" s="658"/>
      <c r="BA1426" s="658"/>
      <c r="BB1426" s="658"/>
    </row>
    <row collapsed="false" customFormat="true" customHeight="true" hidden="false" ht="12.6" outlineLevel="0" r="1427" s="425">
      <c r="A1427" s="425" t="s">
        <v>1068</v>
      </c>
    </row>
    <row collapsed="false" customFormat="false" customHeight="true" hidden="false" ht="12.6" outlineLevel="0" r="1428">
      <c r="A1428" s="77" t="s">
        <v>1051</v>
      </c>
    </row>
    <row collapsed="false" customFormat="false" customHeight="true" hidden="false" ht="95.1" outlineLevel="0" r="1429">
      <c r="A1429" s="658"/>
      <c r="B1429" s="658"/>
      <c r="C1429" s="658"/>
      <c r="D1429" s="658"/>
      <c r="E1429" s="658"/>
      <c r="F1429" s="658"/>
      <c r="G1429" s="658"/>
      <c r="H1429" s="658"/>
      <c r="I1429" s="658"/>
      <c r="J1429" s="658"/>
      <c r="K1429" s="658"/>
      <c r="L1429" s="658"/>
      <c r="M1429" s="658"/>
      <c r="N1429" s="658"/>
      <c r="O1429" s="658"/>
      <c r="P1429" s="658"/>
      <c r="Q1429" s="658"/>
      <c r="R1429" s="658"/>
      <c r="S1429" s="658"/>
      <c r="T1429" s="658"/>
      <c r="U1429" s="658"/>
      <c r="V1429" s="658"/>
      <c r="W1429" s="658"/>
      <c r="X1429" s="658"/>
      <c r="Y1429" s="658"/>
      <c r="Z1429" s="658"/>
      <c r="AA1429" s="658"/>
      <c r="AB1429" s="658"/>
      <c r="AC1429" s="658"/>
      <c r="AD1429" s="658"/>
      <c r="AE1429" s="658"/>
      <c r="AF1429" s="658"/>
      <c r="AG1429" s="658"/>
      <c r="AH1429" s="658"/>
      <c r="AI1429" s="658"/>
      <c r="AJ1429" s="658"/>
      <c r="AK1429" s="658"/>
      <c r="AL1429" s="658"/>
      <c r="AM1429" s="658"/>
      <c r="AN1429" s="658"/>
      <c r="AO1429" s="658"/>
      <c r="AP1429" s="658"/>
      <c r="AQ1429" s="658"/>
      <c r="AR1429" s="658"/>
      <c r="AS1429" s="658"/>
      <c r="AT1429" s="658"/>
      <c r="AU1429" s="658"/>
      <c r="AV1429" s="658"/>
      <c r="AW1429" s="658"/>
      <c r="AX1429" s="658"/>
      <c r="AY1429" s="658"/>
      <c r="AZ1429" s="658"/>
      <c r="BA1429" s="658"/>
      <c r="BB1429" s="658"/>
    </row>
    <row collapsed="false" customFormat="true" customHeight="true" hidden="false" ht="12.6" outlineLevel="0" r="1430" s="425">
      <c r="A1430" s="425" t="s">
        <v>1069</v>
      </c>
    </row>
    <row collapsed="false" customFormat="false" customHeight="true" hidden="false" ht="12.6" outlineLevel="0" r="1431">
      <c r="A1431" s="77" t="s">
        <v>1051</v>
      </c>
    </row>
    <row collapsed="false" customFormat="false" customHeight="true" hidden="false" ht="95.1" outlineLevel="0" r="1432">
      <c r="A1432" s="658" t="s">
        <v>1070</v>
      </c>
      <c r="B1432" s="658"/>
      <c r="C1432" s="658"/>
      <c r="D1432" s="658"/>
      <c r="E1432" s="658"/>
      <c r="F1432" s="658"/>
      <c r="G1432" s="658"/>
      <c r="H1432" s="658"/>
      <c r="I1432" s="658"/>
      <c r="J1432" s="658"/>
      <c r="K1432" s="658"/>
      <c r="L1432" s="658"/>
      <c r="M1432" s="658"/>
      <c r="N1432" s="658"/>
      <c r="O1432" s="658"/>
      <c r="P1432" s="658"/>
      <c r="Q1432" s="658"/>
      <c r="R1432" s="658"/>
      <c r="S1432" s="658"/>
      <c r="T1432" s="658"/>
      <c r="U1432" s="658"/>
      <c r="V1432" s="658"/>
      <c r="W1432" s="658"/>
      <c r="X1432" s="658"/>
      <c r="Y1432" s="658"/>
      <c r="Z1432" s="658"/>
      <c r="AA1432" s="658"/>
      <c r="AB1432" s="658"/>
      <c r="AC1432" s="658"/>
      <c r="AD1432" s="658"/>
      <c r="AE1432" s="658"/>
      <c r="AF1432" s="658"/>
      <c r="AG1432" s="658"/>
      <c r="AH1432" s="658"/>
      <c r="AI1432" s="658"/>
      <c r="AJ1432" s="658"/>
      <c r="AK1432" s="658"/>
      <c r="AL1432" s="658"/>
      <c r="AM1432" s="658"/>
      <c r="AN1432" s="658"/>
      <c r="AO1432" s="658"/>
      <c r="AP1432" s="658"/>
      <c r="AQ1432" s="658"/>
      <c r="AR1432" s="658"/>
      <c r="AS1432" s="658"/>
      <c r="AT1432" s="658"/>
      <c r="AU1432" s="658"/>
      <c r="AV1432" s="658"/>
      <c r="AW1432" s="658"/>
      <c r="AX1432" s="658"/>
      <c r="AY1432" s="658"/>
      <c r="AZ1432" s="658"/>
      <c r="BA1432" s="658"/>
      <c r="BB1432" s="658"/>
    </row>
    <row collapsed="false" customFormat="true" customHeight="true" hidden="false" ht="12.6" outlineLevel="0" r="1433" s="425">
      <c r="A1433" s="425" t="s">
        <v>1071</v>
      </c>
    </row>
    <row collapsed="false" customFormat="false" customHeight="true" hidden="false" ht="12.6" outlineLevel="0" r="1434">
      <c r="A1434" s="77" t="s">
        <v>1051</v>
      </c>
    </row>
    <row collapsed="false" customFormat="false" customHeight="true" hidden="false" ht="95.1" outlineLevel="0" r="1435">
      <c r="A1435" s="658" t="s">
        <v>1072</v>
      </c>
      <c r="B1435" s="658"/>
      <c r="C1435" s="658"/>
      <c r="D1435" s="658"/>
      <c r="E1435" s="658"/>
      <c r="F1435" s="658"/>
      <c r="G1435" s="658"/>
      <c r="H1435" s="658"/>
      <c r="I1435" s="658"/>
      <c r="J1435" s="658"/>
      <c r="K1435" s="658"/>
      <c r="L1435" s="658"/>
      <c r="M1435" s="658"/>
      <c r="N1435" s="658"/>
      <c r="O1435" s="658"/>
      <c r="P1435" s="658"/>
      <c r="Q1435" s="658"/>
      <c r="R1435" s="658"/>
      <c r="S1435" s="658"/>
      <c r="T1435" s="658"/>
      <c r="U1435" s="658"/>
      <c r="V1435" s="658"/>
      <c r="W1435" s="658"/>
      <c r="X1435" s="658"/>
      <c r="Y1435" s="658"/>
      <c r="Z1435" s="658"/>
      <c r="AA1435" s="658"/>
      <c r="AB1435" s="658"/>
      <c r="AC1435" s="658"/>
      <c r="AD1435" s="658"/>
      <c r="AE1435" s="658"/>
      <c r="AF1435" s="658"/>
      <c r="AG1435" s="658"/>
      <c r="AH1435" s="658"/>
      <c r="AI1435" s="658"/>
      <c r="AJ1435" s="658"/>
      <c r="AK1435" s="658"/>
      <c r="AL1435" s="658"/>
      <c r="AM1435" s="658"/>
      <c r="AN1435" s="658"/>
      <c r="AO1435" s="658"/>
      <c r="AP1435" s="658"/>
      <c r="AQ1435" s="658"/>
      <c r="AR1435" s="658"/>
      <c r="AS1435" s="658"/>
      <c r="AT1435" s="658"/>
      <c r="AU1435" s="658"/>
      <c r="AV1435" s="658"/>
      <c r="AW1435" s="658"/>
      <c r="AX1435" s="658"/>
      <c r="AY1435" s="658"/>
      <c r="AZ1435" s="658"/>
      <c r="BA1435" s="658"/>
      <c r="BB1435" s="658"/>
    </row>
  </sheetData>
  <mergeCells count="3453">
    <mergeCell ref="C2:Z2"/>
    <mergeCell ref="AD2:AK2"/>
    <mergeCell ref="AN2:BB2"/>
    <mergeCell ref="A5:J5"/>
    <mergeCell ref="K5:BB5"/>
    <mergeCell ref="A6:J6"/>
    <mergeCell ref="K6:BB6"/>
    <mergeCell ref="A7:J7"/>
    <mergeCell ref="K7:Q7"/>
    <mergeCell ref="S7:X7"/>
    <mergeCell ref="Y7:AE7"/>
    <mergeCell ref="AG7:AL7"/>
    <mergeCell ref="AM7:BB7"/>
    <mergeCell ref="A8:BB8"/>
    <mergeCell ref="A9:BB9"/>
    <mergeCell ref="A10:BB10"/>
    <mergeCell ref="A11:BB11"/>
    <mergeCell ref="A13:T14"/>
    <mergeCell ref="U13:AG14"/>
    <mergeCell ref="AH13:BB13"/>
    <mergeCell ref="AH14:BB14"/>
    <mergeCell ref="U15:AG15"/>
    <mergeCell ref="AH15:BB15"/>
    <mergeCell ref="U16:AG17"/>
    <mergeCell ref="AH16:BB17"/>
    <mergeCell ref="U18:AG18"/>
    <mergeCell ref="AH18:BB18"/>
    <mergeCell ref="E19:BB19"/>
    <mergeCell ref="A20:BB23"/>
    <mergeCell ref="A24:BB24"/>
    <mergeCell ref="A26:BB26"/>
    <mergeCell ref="A27:BB27"/>
    <mergeCell ref="A28:BB28"/>
    <mergeCell ref="A29:BB29"/>
    <mergeCell ref="A30:BB30"/>
    <mergeCell ref="A31:BB31"/>
    <mergeCell ref="A32:BB32"/>
    <mergeCell ref="A33:BB33"/>
    <mergeCell ref="A34:BB34"/>
    <mergeCell ref="A35:BB35"/>
    <mergeCell ref="A36:BB36"/>
    <mergeCell ref="A38:BB38"/>
    <mergeCell ref="A39:BB39"/>
    <mergeCell ref="A40:BB40"/>
    <mergeCell ref="A41:BB41"/>
    <mergeCell ref="A42:BB42"/>
    <mergeCell ref="A43:BB43"/>
    <mergeCell ref="A44:BB44"/>
    <mergeCell ref="A45:BB45"/>
    <mergeCell ref="A46:BB46"/>
    <mergeCell ref="A47:BB47"/>
    <mergeCell ref="A48:BB48"/>
    <mergeCell ref="C50:Z50"/>
    <mergeCell ref="AD50:AK50"/>
    <mergeCell ref="AN50:BB50"/>
    <mergeCell ref="A53:BB60"/>
    <mergeCell ref="A61:BC61"/>
    <mergeCell ref="B62:BB62"/>
    <mergeCell ref="A63:BB63"/>
    <mergeCell ref="A64:BB64"/>
    <mergeCell ref="A65:BC65"/>
    <mergeCell ref="A66:BB66"/>
    <mergeCell ref="L70:AX70"/>
    <mergeCell ref="L71:O71"/>
    <mergeCell ref="P71:S74"/>
    <mergeCell ref="T71:W71"/>
    <mergeCell ref="X71:AB74"/>
    <mergeCell ref="AC71:AG71"/>
    <mergeCell ref="AH71:AL71"/>
    <mergeCell ref="AM71:AS71"/>
    <mergeCell ref="AT71:AW74"/>
    <mergeCell ref="A72:K72"/>
    <mergeCell ref="L72:O72"/>
    <mergeCell ref="T72:W72"/>
    <mergeCell ref="AC72:AG72"/>
    <mergeCell ref="AH72:AL72"/>
    <mergeCell ref="AM72:AS72"/>
    <mergeCell ref="A73:K73"/>
    <mergeCell ref="L73:O73"/>
    <mergeCell ref="T73:W73"/>
    <mergeCell ref="AC73:AG73"/>
    <mergeCell ref="AH73:AL73"/>
    <mergeCell ref="AM73:AS73"/>
    <mergeCell ref="L74:O74"/>
    <mergeCell ref="T74:W74"/>
    <mergeCell ref="AC74:AG74"/>
    <mergeCell ref="AH74:AL74"/>
    <mergeCell ref="A75:K75"/>
    <mergeCell ref="L75:O75"/>
    <mergeCell ref="P75:S75"/>
    <mergeCell ref="T75:W75"/>
    <mergeCell ref="X75:AB75"/>
    <mergeCell ref="AC75:AG75"/>
    <mergeCell ref="AH75:AL75"/>
    <mergeCell ref="AM75:AS75"/>
    <mergeCell ref="AT75:AW75"/>
    <mergeCell ref="L77:O78"/>
    <mergeCell ref="P77:S78"/>
    <mergeCell ref="T77:W78"/>
    <mergeCell ref="X77:AB78"/>
    <mergeCell ref="AC77:AG78"/>
    <mergeCell ref="AH77:AL78"/>
    <mergeCell ref="AM77:AS78"/>
    <mergeCell ref="AT77:AX78"/>
    <mergeCell ref="L79:O79"/>
    <mergeCell ref="P79:S79"/>
    <mergeCell ref="T79:W79"/>
    <mergeCell ref="X79:AB79"/>
    <mergeCell ref="AC79:AG79"/>
    <mergeCell ref="AH79:AL79"/>
    <mergeCell ref="AM79:AS79"/>
    <mergeCell ref="AT79:AX79"/>
    <mergeCell ref="L80:O80"/>
    <mergeCell ref="P80:S80"/>
    <mergeCell ref="T80:W80"/>
    <mergeCell ref="X80:AB80"/>
    <mergeCell ref="AC80:AG80"/>
    <mergeCell ref="AH80:AL80"/>
    <mergeCell ref="AM80:AS80"/>
    <mergeCell ref="AT80:AX80"/>
    <mergeCell ref="L81:O81"/>
    <mergeCell ref="P81:S81"/>
    <mergeCell ref="T81:W81"/>
    <mergeCell ref="X81:AB81"/>
    <mergeCell ref="AC81:AG81"/>
    <mergeCell ref="AH81:AL81"/>
    <mergeCell ref="AM81:AS81"/>
    <mergeCell ref="AT81:AX81"/>
    <mergeCell ref="L82:O83"/>
    <mergeCell ref="P82:S83"/>
    <mergeCell ref="T82:W83"/>
    <mergeCell ref="X82:AB83"/>
    <mergeCell ref="AC82:AG83"/>
    <mergeCell ref="AH82:AL83"/>
    <mergeCell ref="AM82:AS83"/>
    <mergeCell ref="AT82:AX83"/>
    <mergeCell ref="L85:O86"/>
    <mergeCell ref="P85:S86"/>
    <mergeCell ref="T85:W86"/>
    <mergeCell ref="X85:AB86"/>
    <mergeCell ref="AC85:AG86"/>
    <mergeCell ref="AH85:AL86"/>
    <mergeCell ref="AM85:AS86"/>
    <mergeCell ref="AT85:AX86"/>
    <mergeCell ref="L87:O87"/>
    <mergeCell ref="P87:S87"/>
    <mergeCell ref="T87:W87"/>
    <mergeCell ref="X87:AB87"/>
    <mergeCell ref="AC87:AG87"/>
    <mergeCell ref="AH87:AL87"/>
    <mergeCell ref="AM87:AS87"/>
    <mergeCell ref="AT87:AX87"/>
    <mergeCell ref="L88:O88"/>
    <mergeCell ref="P88:S88"/>
    <mergeCell ref="T88:W88"/>
    <mergeCell ref="X88:AB88"/>
    <mergeCell ref="AC88:AG88"/>
    <mergeCell ref="AH88:AL88"/>
    <mergeCell ref="AM88:AS88"/>
    <mergeCell ref="AT88:AX88"/>
    <mergeCell ref="L89:O89"/>
    <mergeCell ref="P89:S89"/>
    <mergeCell ref="T89:W89"/>
    <mergeCell ref="X89:AB89"/>
    <mergeCell ref="AC89:AG89"/>
    <mergeCell ref="AH89:AL89"/>
    <mergeCell ref="AM89:AS89"/>
    <mergeCell ref="AT89:AX89"/>
    <mergeCell ref="L90:O91"/>
    <mergeCell ref="P90:S91"/>
    <mergeCell ref="T90:W91"/>
    <mergeCell ref="X90:AB91"/>
    <mergeCell ref="AC90:AG91"/>
    <mergeCell ref="AH90:AL91"/>
    <mergeCell ref="AM90:AS91"/>
    <mergeCell ref="AT90:AX91"/>
    <mergeCell ref="L93:O94"/>
    <mergeCell ref="P93:S94"/>
    <mergeCell ref="T93:W94"/>
    <mergeCell ref="X93:AB94"/>
    <mergeCell ref="AC93:AG94"/>
    <mergeCell ref="AH93:AL94"/>
    <mergeCell ref="AM93:AS94"/>
    <mergeCell ref="AT93:AX94"/>
    <mergeCell ref="L95:O95"/>
    <mergeCell ref="P95:S95"/>
    <mergeCell ref="T95:W95"/>
    <mergeCell ref="X95:AB95"/>
    <mergeCell ref="AC95:AG95"/>
    <mergeCell ref="AH95:AL95"/>
    <mergeCell ref="AM95:AS95"/>
    <mergeCell ref="AT95:AX95"/>
    <mergeCell ref="L96:O96"/>
    <mergeCell ref="P96:S96"/>
    <mergeCell ref="T96:W96"/>
    <mergeCell ref="X96:AB96"/>
    <mergeCell ref="AC96:AG96"/>
    <mergeCell ref="AH96:AL96"/>
    <mergeCell ref="AM96:AS96"/>
    <mergeCell ref="AT96:AX96"/>
    <mergeCell ref="L97:O97"/>
    <mergeCell ref="P97:S97"/>
    <mergeCell ref="T97:W97"/>
    <mergeCell ref="X97:AB97"/>
    <mergeCell ref="AC97:AG97"/>
    <mergeCell ref="AH97:AL97"/>
    <mergeCell ref="AM97:AS97"/>
    <mergeCell ref="AT97:AX97"/>
    <mergeCell ref="L98:O99"/>
    <mergeCell ref="P98:S99"/>
    <mergeCell ref="T98:W99"/>
    <mergeCell ref="X98:AB99"/>
    <mergeCell ref="AC98:AG99"/>
    <mergeCell ref="AH98:AL99"/>
    <mergeCell ref="AM98:AS99"/>
    <mergeCell ref="AT98:AX99"/>
    <mergeCell ref="L101:O102"/>
    <mergeCell ref="P101:S102"/>
    <mergeCell ref="T101:W102"/>
    <mergeCell ref="X101:AB102"/>
    <mergeCell ref="AC101:AG102"/>
    <mergeCell ref="AH101:AL102"/>
    <mergeCell ref="AM101:AS102"/>
    <mergeCell ref="AT101:AX102"/>
    <mergeCell ref="L103:O104"/>
    <mergeCell ref="P103:S104"/>
    <mergeCell ref="T103:W104"/>
    <mergeCell ref="X103:AB104"/>
    <mergeCell ref="AC103:AG104"/>
    <mergeCell ref="AH103:AL104"/>
    <mergeCell ref="AM103:AS104"/>
    <mergeCell ref="AT103:AX104"/>
    <mergeCell ref="C107:Z107"/>
    <mergeCell ref="AD107:AK107"/>
    <mergeCell ref="AN107:BB107"/>
    <mergeCell ref="L110:AX110"/>
    <mergeCell ref="L111:O111"/>
    <mergeCell ref="P111:S114"/>
    <mergeCell ref="T111:W111"/>
    <mergeCell ref="X111:AB114"/>
    <mergeCell ref="AC111:AG111"/>
    <mergeCell ref="AH111:AL111"/>
    <mergeCell ref="AM111:AS111"/>
    <mergeCell ref="AT111:AW114"/>
    <mergeCell ref="A112:K112"/>
    <mergeCell ref="L112:O112"/>
    <mergeCell ref="T112:W112"/>
    <mergeCell ref="AC112:AG112"/>
    <mergeCell ref="AH112:AL112"/>
    <mergeCell ref="AM112:AS112"/>
    <mergeCell ref="A113:K113"/>
    <mergeCell ref="L113:O113"/>
    <mergeCell ref="T113:W113"/>
    <mergeCell ref="AC113:AG113"/>
    <mergeCell ref="AH113:AL113"/>
    <mergeCell ref="AM113:AS113"/>
    <mergeCell ref="L114:O114"/>
    <mergeCell ref="T114:W114"/>
    <mergeCell ref="AC114:AG114"/>
    <mergeCell ref="AH114:AL114"/>
    <mergeCell ref="AM114:AS114"/>
    <mergeCell ref="A115:K115"/>
    <mergeCell ref="L115:O115"/>
    <mergeCell ref="P115:S115"/>
    <mergeCell ref="T115:W115"/>
    <mergeCell ref="X115:AB115"/>
    <mergeCell ref="AC115:AG115"/>
    <mergeCell ref="AH115:AL115"/>
    <mergeCell ref="AM115:AS115"/>
    <mergeCell ref="AT115:AW115"/>
    <mergeCell ref="L117:O118"/>
    <mergeCell ref="P117:S118"/>
    <mergeCell ref="T117:W118"/>
    <mergeCell ref="X117:AB118"/>
    <mergeCell ref="AC117:AG118"/>
    <mergeCell ref="AH117:AL118"/>
    <mergeCell ref="AM117:AS118"/>
    <mergeCell ref="AT117:AX118"/>
    <mergeCell ref="L119:O119"/>
    <mergeCell ref="P119:S119"/>
    <mergeCell ref="T119:W119"/>
    <mergeCell ref="X119:AB119"/>
    <mergeCell ref="AC119:AG119"/>
    <mergeCell ref="AH119:AL119"/>
    <mergeCell ref="AM119:AS119"/>
    <mergeCell ref="AT119:AX119"/>
    <mergeCell ref="L120:O120"/>
    <mergeCell ref="P120:S120"/>
    <mergeCell ref="T120:W120"/>
    <mergeCell ref="X120:AB120"/>
    <mergeCell ref="AC120:AG120"/>
    <mergeCell ref="AH120:AL120"/>
    <mergeCell ref="AM120:AS120"/>
    <mergeCell ref="AT120:AX120"/>
    <mergeCell ref="L121:O121"/>
    <mergeCell ref="P121:S121"/>
    <mergeCell ref="T121:W121"/>
    <mergeCell ref="X121:AB121"/>
    <mergeCell ref="AC121:AG121"/>
    <mergeCell ref="AH121:AL121"/>
    <mergeCell ref="AM121:AS121"/>
    <mergeCell ref="AT121:AX121"/>
    <mergeCell ref="L122:O123"/>
    <mergeCell ref="P122:S123"/>
    <mergeCell ref="T122:W123"/>
    <mergeCell ref="X122:AB123"/>
    <mergeCell ref="AC122:AG123"/>
    <mergeCell ref="AH122:AL123"/>
    <mergeCell ref="AM122:AS123"/>
    <mergeCell ref="AT122:AX123"/>
    <mergeCell ref="L125:O126"/>
    <mergeCell ref="P125:S126"/>
    <mergeCell ref="T125:W126"/>
    <mergeCell ref="X125:AB126"/>
    <mergeCell ref="AC125:AG126"/>
    <mergeCell ref="AH125:AL126"/>
    <mergeCell ref="AM125:AS126"/>
    <mergeCell ref="AT125:AX126"/>
    <mergeCell ref="L127:O127"/>
    <mergeCell ref="P127:S127"/>
    <mergeCell ref="T127:W127"/>
    <mergeCell ref="X127:AB127"/>
    <mergeCell ref="AC127:AG127"/>
    <mergeCell ref="AH127:AL127"/>
    <mergeCell ref="AM127:AS127"/>
    <mergeCell ref="AT127:AX127"/>
    <mergeCell ref="L128:O128"/>
    <mergeCell ref="P128:S128"/>
    <mergeCell ref="T128:W128"/>
    <mergeCell ref="X128:AB128"/>
    <mergeCell ref="AC128:AG128"/>
    <mergeCell ref="AH128:AL128"/>
    <mergeCell ref="AM128:AS128"/>
    <mergeCell ref="AT128:AX128"/>
    <mergeCell ref="L129:O129"/>
    <mergeCell ref="P129:S129"/>
    <mergeCell ref="T129:W129"/>
    <mergeCell ref="X129:AB129"/>
    <mergeCell ref="AC129:AG129"/>
    <mergeCell ref="AH129:AL129"/>
    <mergeCell ref="AM129:AS129"/>
    <mergeCell ref="AT129:AX129"/>
    <mergeCell ref="L130:O131"/>
    <mergeCell ref="P130:S131"/>
    <mergeCell ref="T130:W131"/>
    <mergeCell ref="X130:AB131"/>
    <mergeCell ref="AC130:AG131"/>
    <mergeCell ref="AH130:AL131"/>
    <mergeCell ref="AM130:AS131"/>
    <mergeCell ref="AT130:AX131"/>
    <mergeCell ref="L133:O134"/>
    <mergeCell ref="P133:S134"/>
    <mergeCell ref="T133:W134"/>
    <mergeCell ref="X133:AB134"/>
    <mergeCell ref="AC133:AG134"/>
    <mergeCell ref="AH133:AL134"/>
    <mergeCell ref="AM133:AS134"/>
    <mergeCell ref="AT133:AX134"/>
    <mergeCell ref="L135:O135"/>
    <mergeCell ref="P135:S135"/>
    <mergeCell ref="T135:W135"/>
    <mergeCell ref="X135:AB135"/>
    <mergeCell ref="AC135:AG135"/>
    <mergeCell ref="AH135:AL135"/>
    <mergeCell ref="AM135:AS135"/>
    <mergeCell ref="AT135:AX135"/>
    <mergeCell ref="L136:O136"/>
    <mergeCell ref="P136:S136"/>
    <mergeCell ref="T136:W136"/>
    <mergeCell ref="X136:AB136"/>
    <mergeCell ref="AC136:AG136"/>
    <mergeCell ref="AH136:AL136"/>
    <mergeCell ref="AM136:AS136"/>
    <mergeCell ref="AT136:AX136"/>
    <mergeCell ref="L137:O137"/>
    <mergeCell ref="P137:S137"/>
    <mergeCell ref="T137:W137"/>
    <mergeCell ref="X137:AB137"/>
    <mergeCell ref="AC137:AG137"/>
    <mergeCell ref="AH137:AL137"/>
    <mergeCell ref="AM137:AS137"/>
    <mergeCell ref="AT137:AX137"/>
    <mergeCell ref="L138:O139"/>
    <mergeCell ref="P138:S139"/>
    <mergeCell ref="T138:W139"/>
    <mergeCell ref="X138:AB139"/>
    <mergeCell ref="AC138:AG139"/>
    <mergeCell ref="AH138:AL139"/>
    <mergeCell ref="AM138:AS139"/>
    <mergeCell ref="AT138:AX139"/>
    <mergeCell ref="L141:O142"/>
    <mergeCell ref="P141:S142"/>
    <mergeCell ref="T141:W142"/>
    <mergeCell ref="X141:AB142"/>
    <mergeCell ref="AC141:AG142"/>
    <mergeCell ref="AH141:AL142"/>
    <mergeCell ref="AM141:AS142"/>
    <mergeCell ref="AT141:AX142"/>
    <mergeCell ref="L143:O144"/>
    <mergeCell ref="P143:S144"/>
    <mergeCell ref="T143:W144"/>
    <mergeCell ref="X143:AB144"/>
    <mergeCell ref="AC143:AG144"/>
    <mergeCell ref="AH143:AL144"/>
    <mergeCell ref="AM143:AS144"/>
    <mergeCell ref="AT143:AX144"/>
    <mergeCell ref="A146:BB149"/>
    <mergeCell ref="A152:AG153"/>
    <mergeCell ref="AH152:BB152"/>
    <mergeCell ref="AH153:BB153"/>
    <mergeCell ref="AH154:BB154"/>
    <mergeCell ref="A156:BB159"/>
    <mergeCell ref="C162:Z162"/>
    <mergeCell ref="AD162:AK162"/>
    <mergeCell ref="AN162:BB162"/>
    <mergeCell ref="H166:AX166"/>
    <mergeCell ref="H167:L167"/>
    <mergeCell ref="M167:Q167"/>
    <mergeCell ref="R167:V167"/>
    <mergeCell ref="W167:AA167"/>
    <mergeCell ref="AB167:AF167"/>
    <mergeCell ref="H168:L168"/>
    <mergeCell ref="M168:Q168"/>
    <mergeCell ref="R168:V168"/>
    <mergeCell ref="W168:AA168"/>
    <mergeCell ref="AB168:AF168"/>
    <mergeCell ref="AO168:AS168"/>
    <mergeCell ref="A169:G169"/>
    <mergeCell ref="H169:L169"/>
    <mergeCell ref="M169:Q169"/>
    <mergeCell ref="R169:V169"/>
    <mergeCell ref="W169:AA169"/>
    <mergeCell ref="AB169:AF169"/>
    <mergeCell ref="AO169:AS169"/>
    <mergeCell ref="A170:G170"/>
    <mergeCell ref="H170:L170"/>
    <mergeCell ref="M170:Q170"/>
    <mergeCell ref="R170:V170"/>
    <mergeCell ref="W170:AA170"/>
    <mergeCell ref="AB170:AF170"/>
    <mergeCell ref="AG170:AJ170"/>
    <mergeCell ref="AK170:AN170"/>
    <mergeCell ref="AO170:AS170"/>
    <mergeCell ref="AT170:AW170"/>
    <mergeCell ref="H171:L171"/>
    <mergeCell ref="M171:Q171"/>
    <mergeCell ref="R171:V171"/>
    <mergeCell ref="W171:AA171"/>
    <mergeCell ref="AB171:AF171"/>
    <mergeCell ref="AG171:AJ171"/>
    <mergeCell ref="AK171:AN171"/>
    <mergeCell ref="AO171:AS171"/>
    <mergeCell ref="H172:L172"/>
    <mergeCell ref="M172:Q172"/>
    <mergeCell ref="R172:V172"/>
    <mergeCell ref="W172:AA172"/>
    <mergeCell ref="AB172:AF172"/>
    <mergeCell ref="AG172:AJ172"/>
    <mergeCell ref="AK172:AN172"/>
    <mergeCell ref="AO172:AS172"/>
    <mergeCell ref="H173:L173"/>
    <mergeCell ref="M173:Q173"/>
    <mergeCell ref="R173:V173"/>
    <mergeCell ref="W173:AA173"/>
    <mergeCell ref="AB173:AF173"/>
    <mergeCell ref="AG173:AJ173"/>
    <mergeCell ref="AK173:AN173"/>
    <mergeCell ref="AO173:AS173"/>
    <mergeCell ref="H174:L174"/>
    <mergeCell ref="M174:Q174"/>
    <mergeCell ref="R174:V174"/>
    <mergeCell ref="W174:AA174"/>
    <mergeCell ref="AB174:AF174"/>
    <mergeCell ref="H175:L175"/>
    <mergeCell ref="M175:Q175"/>
    <mergeCell ref="R175:V175"/>
    <mergeCell ref="W175:AA175"/>
    <mergeCell ref="AB175:AF175"/>
    <mergeCell ref="A176:G176"/>
    <mergeCell ref="H176:L176"/>
    <mergeCell ref="M176:Q176"/>
    <mergeCell ref="R176:V176"/>
    <mergeCell ref="W176:AA176"/>
    <mergeCell ref="AB176:AF176"/>
    <mergeCell ref="AG176:AJ176"/>
    <mergeCell ref="AK176:AN176"/>
    <mergeCell ref="AO176:AS176"/>
    <mergeCell ref="AT176:AW176"/>
    <mergeCell ref="H178:L181"/>
    <mergeCell ref="M178:Q181"/>
    <mergeCell ref="R178:V181"/>
    <mergeCell ref="W178:AA181"/>
    <mergeCell ref="AB178:AF181"/>
    <mergeCell ref="AK178:AN181"/>
    <mergeCell ref="AO178:AS181"/>
    <mergeCell ref="AT178:AX181"/>
    <mergeCell ref="H182:L182"/>
    <mergeCell ref="M182:Q182"/>
    <mergeCell ref="R182:V182"/>
    <mergeCell ref="W182:AA182"/>
    <mergeCell ref="AB182:AF182"/>
    <mergeCell ref="AK182:AN182"/>
    <mergeCell ref="AO182:AS182"/>
    <mergeCell ref="AT182:AX182"/>
    <mergeCell ref="H183:L183"/>
    <mergeCell ref="M183:Q183"/>
    <mergeCell ref="R183:V183"/>
    <mergeCell ref="W183:AA183"/>
    <mergeCell ref="AB183:AF183"/>
    <mergeCell ref="AK183:AN183"/>
    <mergeCell ref="AO183:AS183"/>
    <mergeCell ref="AT183:AX183"/>
    <mergeCell ref="H184:L184"/>
    <mergeCell ref="M184:Q184"/>
    <mergeCell ref="R184:V184"/>
    <mergeCell ref="W184:AA184"/>
    <mergeCell ref="AB184:AF184"/>
    <mergeCell ref="AG184:AJ184"/>
    <mergeCell ref="AK184:AN184"/>
    <mergeCell ref="AO184:AS184"/>
    <mergeCell ref="AT184:AX184"/>
    <mergeCell ref="H185:L187"/>
    <mergeCell ref="M185:Q187"/>
    <mergeCell ref="R185:V187"/>
    <mergeCell ref="W185:AA187"/>
    <mergeCell ref="AB185:AF187"/>
    <mergeCell ref="AG185:AJ187"/>
    <mergeCell ref="AK185:AN187"/>
    <mergeCell ref="AO185:AS187"/>
    <mergeCell ref="AT185:AX187"/>
    <mergeCell ref="H189:L192"/>
    <mergeCell ref="M189:Q192"/>
    <mergeCell ref="R189:V192"/>
    <mergeCell ref="W189:AA192"/>
    <mergeCell ref="AB189:AF192"/>
    <mergeCell ref="AG189:AJ192"/>
    <mergeCell ref="AK189:AN192"/>
    <mergeCell ref="AO189:AS192"/>
    <mergeCell ref="AT189:AX192"/>
    <mergeCell ref="H193:L193"/>
    <mergeCell ref="M193:Q193"/>
    <mergeCell ref="R193:V193"/>
    <mergeCell ref="W193:AA193"/>
    <mergeCell ref="AB193:AF193"/>
    <mergeCell ref="AG193:AJ193"/>
    <mergeCell ref="AK193:AN193"/>
    <mergeCell ref="AO193:AS193"/>
    <mergeCell ref="AT193:AX193"/>
    <mergeCell ref="H194:L194"/>
    <mergeCell ref="M194:Q194"/>
    <mergeCell ref="R194:V194"/>
    <mergeCell ref="W194:AA194"/>
    <mergeCell ref="AB194:AF194"/>
    <mergeCell ref="AG194:AJ194"/>
    <mergeCell ref="AK194:AN194"/>
    <mergeCell ref="AO194:AS194"/>
    <mergeCell ref="AT194:AX194"/>
    <mergeCell ref="H195:L195"/>
    <mergeCell ref="M195:Q195"/>
    <mergeCell ref="R195:V195"/>
    <mergeCell ref="W195:AA195"/>
    <mergeCell ref="AB195:AF195"/>
    <mergeCell ref="AG195:AJ195"/>
    <mergeCell ref="AK195:AN195"/>
    <mergeCell ref="AO195:AS195"/>
    <mergeCell ref="AT195:AX195"/>
    <mergeCell ref="H196:L198"/>
    <mergeCell ref="M196:Q198"/>
    <mergeCell ref="R196:V198"/>
    <mergeCell ref="W196:AA198"/>
    <mergeCell ref="AB196:AF198"/>
    <mergeCell ref="AG196:AJ198"/>
    <mergeCell ref="AK196:AN198"/>
    <mergeCell ref="AO196:AS198"/>
    <mergeCell ref="AT196:AX198"/>
    <mergeCell ref="H200:L203"/>
    <mergeCell ref="M200:Q203"/>
    <mergeCell ref="R200:V203"/>
    <mergeCell ref="W200:AA203"/>
    <mergeCell ref="AB200:AF203"/>
    <mergeCell ref="AG200:AJ203"/>
    <mergeCell ref="AK200:AN203"/>
    <mergeCell ref="AO200:AS203"/>
    <mergeCell ref="AT200:AX203"/>
    <mergeCell ref="H204:L204"/>
    <mergeCell ref="M204:Q204"/>
    <mergeCell ref="R204:V204"/>
    <mergeCell ref="W204:AA204"/>
    <mergeCell ref="AB204:AF204"/>
    <mergeCell ref="AG204:AJ204"/>
    <mergeCell ref="AK204:AN204"/>
    <mergeCell ref="AO204:AS204"/>
    <mergeCell ref="AT204:AX204"/>
    <mergeCell ref="H205:L205"/>
    <mergeCell ref="M205:Q205"/>
    <mergeCell ref="R205:V205"/>
    <mergeCell ref="W205:AA205"/>
    <mergeCell ref="AB205:AF205"/>
    <mergeCell ref="AG205:AJ205"/>
    <mergeCell ref="AK205:AN205"/>
    <mergeCell ref="AO205:AS205"/>
    <mergeCell ref="AT205:AX205"/>
    <mergeCell ref="H206:L206"/>
    <mergeCell ref="M206:Q206"/>
    <mergeCell ref="R206:V206"/>
    <mergeCell ref="W206:AA206"/>
    <mergeCell ref="AB206:AF206"/>
    <mergeCell ref="AG206:AJ206"/>
    <mergeCell ref="AK206:AN206"/>
    <mergeCell ref="AO206:AS206"/>
    <mergeCell ref="AT206:AX206"/>
    <mergeCell ref="H207:L209"/>
    <mergeCell ref="M207:Q209"/>
    <mergeCell ref="R207:V209"/>
    <mergeCell ref="W207:AA209"/>
    <mergeCell ref="AB207:AF209"/>
    <mergeCell ref="AG207:AJ209"/>
    <mergeCell ref="AK207:AN209"/>
    <mergeCell ref="AO207:AS209"/>
    <mergeCell ref="AT207:AX209"/>
    <mergeCell ref="H211:L214"/>
    <mergeCell ref="M211:Q214"/>
    <mergeCell ref="R211:V214"/>
    <mergeCell ref="W211:AA214"/>
    <mergeCell ref="AB211:AF214"/>
    <mergeCell ref="AG211:AJ214"/>
    <mergeCell ref="AK211:AN214"/>
    <mergeCell ref="AO211:AS214"/>
    <mergeCell ref="AT211:AX214"/>
    <mergeCell ref="H215:L217"/>
    <mergeCell ref="M215:Q217"/>
    <mergeCell ref="R215:V217"/>
    <mergeCell ref="W215:AA217"/>
    <mergeCell ref="AB215:AF217"/>
    <mergeCell ref="AG215:AJ217"/>
    <mergeCell ref="AK215:AN217"/>
    <mergeCell ref="AO215:AS217"/>
    <mergeCell ref="AT215:AX217"/>
    <mergeCell ref="C219:Z219"/>
    <mergeCell ref="AD219:AK219"/>
    <mergeCell ref="AN219:BB219"/>
    <mergeCell ref="H222:AX222"/>
    <mergeCell ref="H223:L223"/>
    <mergeCell ref="M223:Q223"/>
    <mergeCell ref="R223:V223"/>
    <mergeCell ref="W223:AA223"/>
    <mergeCell ref="AB223:AF223"/>
    <mergeCell ref="H224:L224"/>
    <mergeCell ref="M224:Q224"/>
    <mergeCell ref="R224:V224"/>
    <mergeCell ref="W224:AA224"/>
    <mergeCell ref="AB224:AF224"/>
    <mergeCell ref="AO224:AS224"/>
    <mergeCell ref="A225:G225"/>
    <mergeCell ref="H225:L225"/>
    <mergeCell ref="M225:Q225"/>
    <mergeCell ref="R225:V225"/>
    <mergeCell ref="W225:AA225"/>
    <mergeCell ref="AB225:AF225"/>
    <mergeCell ref="AO225:AS225"/>
    <mergeCell ref="A226:G226"/>
    <mergeCell ref="H226:L226"/>
    <mergeCell ref="M226:Q226"/>
    <mergeCell ref="R226:V226"/>
    <mergeCell ref="W226:AA226"/>
    <mergeCell ref="AB226:AF226"/>
    <mergeCell ref="AG226:AJ226"/>
    <mergeCell ref="AK226:AN226"/>
    <mergeCell ref="AO226:AS226"/>
    <mergeCell ref="AT226:AW226"/>
    <mergeCell ref="H227:L227"/>
    <mergeCell ref="M227:Q227"/>
    <mergeCell ref="R227:V227"/>
    <mergeCell ref="W227:AA227"/>
    <mergeCell ref="AB227:AF227"/>
    <mergeCell ref="AG227:AJ227"/>
    <mergeCell ref="AK227:AN227"/>
    <mergeCell ref="AO227:AS227"/>
    <mergeCell ref="H228:L228"/>
    <mergeCell ref="M228:Q228"/>
    <mergeCell ref="R228:V228"/>
    <mergeCell ref="W228:AA228"/>
    <mergeCell ref="AB228:AF228"/>
    <mergeCell ref="AG228:AJ228"/>
    <mergeCell ref="AK228:AN228"/>
    <mergeCell ref="AO228:AS228"/>
    <mergeCell ref="H229:L229"/>
    <mergeCell ref="M229:Q229"/>
    <mergeCell ref="R229:V229"/>
    <mergeCell ref="W229:AA229"/>
    <mergeCell ref="AB229:AF229"/>
    <mergeCell ref="AG229:AJ229"/>
    <mergeCell ref="AK229:AN229"/>
    <mergeCell ref="AO229:AS229"/>
    <mergeCell ref="H230:L230"/>
    <mergeCell ref="M230:Q230"/>
    <mergeCell ref="R230:V230"/>
    <mergeCell ref="W230:AA230"/>
    <mergeCell ref="AB230:AF230"/>
    <mergeCell ref="H231:L231"/>
    <mergeCell ref="M231:Q231"/>
    <mergeCell ref="R231:V231"/>
    <mergeCell ref="W231:AA231"/>
    <mergeCell ref="AB231:AF231"/>
    <mergeCell ref="A232:G232"/>
    <mergeCell ref="H232:L232"/>
    <mergeCell ref="M232:Q232"/>
    <mergeCell ref="R232:V232"/>
    <mergeCell ref="W232:AA232"/>
    <mergeCell ref="AB232:AF232"/>
    <mergeCell ref="AG232:AJ232"/>
    <mergeCell ref="AK232:AN232"/>
    <mergeCell ref="AO232:AS232"/>
    <mergeCell ref="AT232:AW232"/>
    <mergeCell ref="H234:L237"/>
    <mergeCell ref="M234:Q237"/>
    <mergeCell ref="R234:V237"/>
    <mergeCell ref="W234:AA237"/>
    <mergeCell ref="AB234:AF237"/>
    <mergeCell ref="AK234:AN237"/>
    <mergeCell ref="AO234:AS237"/>
    <mergeCell ref="AT234:AX237"/>
    <mergeCell ref="H238:L238"/>
    <mergeCell ref="M238:Q238"/>
    <mergeCell ref="R238:V238"/>
    <mergeCell ref="W238:AA238"/>
    <mergeCell ref="AB238:AF238"/>
    <mergeCell ref="AK238:AN238"/>
    <mergeCell ref="AO238:AS238"/>
    <mergeCell ref="AT238:AX238"/>
    <mergeCell ref="H239:L239"/>
    <mergeCell ref="M239:Q239"/>
    <mergeCell ref="R239:V239"/>
    <mergeCell ref="W239:AA239"/>
    <mergeCell ref="AB239:AF239"/>
    <mergeCell ref="AK239:AN239"/>
    <mergeCell ref="AO239:AS239"/>
    <mergeCell ref="AT239:AX239"/>
    <mergeCell ref="H240:L240"/>
    <mergeCell ref="M240:Q240"/>
    <mergeCell ref="R240:V240"/>
    <mergeCell ref="W240:AA240"/>
    <mergeCell ref="AB240:AF240"/>
    <mergeCell ref="AG240:AJ240"/>
    <mergeCell ref="AK240:AN240"/>
    <mergeCell ref="AO240:AS240"/>
    <mergeCell ref="AT240:AX240"/>
    <mergeCell ref="H241:L243"/>
    <mergeCell ref="M241:Q243"/>
    <mergeCell ref="R241:V243"/>
    <mergeCell ref="W241:AA243"/>
    <mergeCell ref="AB241:AF243"/>
    <mergeCell ref="AG241:AJ243"/>
    <mergeCell ref="AK241:AN243"/>
    <mergeCell ref="AO241:AS243"/>
    <mergeCell ref="AT241:AX243"/>
    <mergeCell ref="H245:L248"/>
    <mergeCell ref="M245:Q248"/>
    <mergeCell ref="R245:V248"/>
    <mergeCell ref="W245:AA248"/>
    <mergeCell ref="AB245:AF248"/>
    <mergeCell ref="AG245:AJ248"/>
    <mergeCell ref="AK245:AN248"/>
    <mergeCell ref="AO245:AS248"/>
    <mergeCell ref="AT245:AX248"/>
    <mergeCell ref="H249:L249"/>
    <mergeCell ref="M249:Q249"/>
    <mergeCell ref="R249:V249"/>
    <mergeCell ref="W249:AA249"/>
    <mergeCell ref="AB249:AF249"/>
    <mergeCell ref="AG249:AJ249"/>
    <mergeCell ref="AK249:AN249"/>
    <mergeCell ref="AO249:AS249"/>
    <mergeCell ref="AT249:AX249"/>
    <mergeCell ref="H250:L250"/>
    <mergeCell ref="M250:Q250"/>
    <mergeCell ref="R250:V250"/>
    <mergeCell ref="W250:AA250"/>
    <mergeCell ref="AB250:AF250"/>
    <mergeCell ref="AG250:AJ250"/>
    <mergeCell ref="AK250:AN250"/>
    <mergeCell ref="AO250:AS250"/>
    <mergeCell ref="AT250:AX250"/>
    <mergeCell ref="H251:L251"/>
    <mergeCell ref="M251:Q251"/>
    <mergeCell ref="R251:V251"/>
    <mergeCell ref="W251:AA251"/>
    <mergeCell ref="AB251:AF251"/>
    <mergeCell ref="AG251:AJ251"/>
    <mergeCell ref="AK251:AN251"/>
    <mergeCell ref="AO251:AS251"/>
    <mergeCell ref="AT251:AX251"/>
    <mergeCell ref="H252:L254"/>
    <mergeCell ref="M252:Q254"/>
    <mergeCell ref="R252:V254"/>
    <mergeCell ref="W252:AA254"/>
    <mergeCell ref="AB252:AF254"/>
    <mergeCell ref="AG252:AJ254"/>
    <mergeCell ref="AK252:AN254"/>
    <mergeCell ref="AO252:AS254"/>
    <mergeCell ref="AT252:AX254"/>
    <mergeCell ref="H256:L259"/>
    <mergeCell ref="M256:Q259"/>
    <mergeCell ref="R256:V259"/>
    <mergeCell ref="W256:AA259"/>
    <mergeCell ref="AB256:AF259"/>
    <mergeCell ref="AG256:AJ259"/>
    <mergeCell ref="AK256:AN259"/>
    <mergeCell ref="AO256:AS259"/>
    <mergeCell ref="AT256:AX259"/>
    <mergeCell ref="H260:L260"/>
    <mergeCell ref="M260:Q260"/>
    <mergeCell ref="R260:V260"/>
    <mergeCell ref="W260:AA260"/>
    <mergeCell ref="AB260:AF260"/>
    <mergeCell ref="AG260:AJ260"/>
    <mergeCell ref="AK260:AN260"/>
    <mergeCell ref="AO260:AS260"/>
    <mergeCell ref="AT260:AX260"/>
    <mergeCell ref="H261:L261"/>
    <mergeCell ref="M261:Q261"/>
    <mergeCell ref="R261:V261"/>
    <mergeCell ref="W261:AA261"/>
    <mergeCell ref="AB261:AF261"/>
    <mergeCell ref="AG261:AJ261"/>
    <mergeCell ref="AK261:AN261"/>
    <mergeCell ref="AO261:AS261"/>
    <mergeCell ref="AT261:AX261"/>
    <mergeCell ref="H262:L262"/>
    <mergeCell ref="M262:Q262"/>
    <mergeCell ref="R262:V262"/>
    <mergeCell ref="W262:AA262"/>
    <mergeCell ref="AB262:AF262"/>
    <mergeCell ref="AG262:AJ262"/>
    <mergeCell ref="AK262:AN262"/>
    <mergeCell ref="AO262:AS262"/>
    <mergeCell ref="AT262:AX262"/>
    <mergeCell ref="H263:L265"/>
    <mergeCell ref="M263:Q265"/>
    <mergeCell ref="R263:V265"/>
    <mergeCell ref="W263:AA265"/>
    <mergeCell ref="AB263:AF265"/>
    <mergeCell ref="AG263:AJ265"/>
    <mergeCell ref="AK263:AN265"/>
    <mergeCell ref="AO263:AS265"/>
    <mergeCell ref="AT263:AX265"/>
    <mergeCell ref="H267:L270"/>
    <mergeCell ref="M267:Q270"/>
    <mergeCell ref="R267:V270"/>
    <mergeCell ref="W267:AA270"/>
    <mergeCell ref="AB267:AF270"/>
    <mergeCell ref="AG267:AJ270"/>
    <mergeCell ref="AK267:AN270"/>
    <mergeCell ref="AO267:AS270"/>
    <mergeCell ref="AT267:AX270"/>
    <mergeCell ref="H271:L273"/>
    <mergeCell ref="M271:Q273"/>
    <mergeCell ref="R271:V273"/>
    <mergeCell ref="W271:AA273"/>
    <mergeCell ref="AB271:AF273"/>
    <mergeCell ref="AG271:AJ273"/>
    <mergeCell ref="AK271:AN273"/>
    <mergeCell ref="AO271:AS273"/>
    <mergeCell ref="AT271:AX273"/>
    <mergeCell ref="A275:BB276"/>
    <mergeCell ref="C278:Z278"/>
    <mergeCell ref="AD278:AK278"/>
    <mergeCell ref="AN278:BB278"/>
    <mergeCell ref="A281:AG282"/>
    <mergeCell ref="AH281:BB281"/>
    <mergeCell ref="AH282:BB282"/>
    <mergeCell ref="AH283:BB283"/>
    <mergeCell ref="A285:BB289"/>
    <mergeCell ref="F292:BF292"/>
    <mergeCell ref="F293:I301"/>
    <mergeCell ref="J293:M301"/>
    <mergeCell ref="N293:Q301"/>
    <mergeCell ref="R293:U301"/>
    <mergeCell ref="V293:Y301"/>
    <mergeCell ref="Z293:AC301"/>
    <mergeCell ref="AD293:AG301"/>
    <mergeCell ref="AH293:AK301"/>
    <mergeCell ref="AL293:AO301"/>
    <mergeCell ref="AP293:AS301"/>
    <mergeCell ref="AT293:AW301"/>
    <mergeCell ref="AX293:BA301"/>
    <mergeCell ref="BB293:BF301"/>
    <mergeCell ref="A295:E295"/>
    <mergeCell ref="A296:E296"/>
    <mergeCell ref="A297:E297"/>
    <mergeCell ref="A302:E302"/>
    <mergeCell ref="F302:I302"/>
    <mergeCell ref="J302:M302"/>
    <mergeCell ref="N302:Q302"/>
    <mergeCell ref="R302:U302"/>
    <mergeCell ref="V302:Y302"/>
    <mergeCell ref="Z302:AC302"/>
    <mergeCell ref="AD302:AG302"/>
    <mergeCell ref="AH302:AK302"/>
    <mergeCell ref="AL302:AO302"/>
    <mergeCell ref="AP302:AS302"/>
    <mergeCell ref="AT302:AW302"/>
    <mergeCell ref="AX302:BA302"/>
    <mergeCell ref="BB302:BF302"/>
    <mergeCell ref="F304:I307"/>
    <mergeCell ref="J304:M307"/>
    <mergeCell ref="N304:Q307"/>
    <mergeCell ref="R304:U307"/>
    <mergeCell ref="V304:Y307"/>
    <mergeCell ref="Z304:AC307"/>
    <mergeCell ref="AD304:AG307"/>
    <mergeCell ref="AH304:AK307"/>
    <mergeCell ref="AL304:AO307"/>
    <mergeCell ref="AP304:AS307"/>
    <mergeCell ref="AT304:AW307"/>
    <mergeCell ref="AX304:BA307"/>
    <mergeCell ref="BB304:BF307"/>
    <mergeCell ref="F308:I308"/>
    <mergeCell ref="J308:M308"/>
    <mergeCell ref="N308:Q308"/>
    <mergeCell ref="R308:U308"/>
    <mergeCell ref="V308:Y308"/>
    <mergeCell ref="Z308:AC308"/>
    <mergeCell ref="AD308:AG308"/>
    <mergeCell ref="AH308:AK308"/>
    <mergeCell ref="AL308:AO308"/>
    <mergeCell ref="AP308:AS308"/>
    <mergeCell ref="AT308:AW308"/>
    <mergeCell ref="AX308:BA308"/>
    <mergeCell ref="BB308:BF308"/>
    <mergeCell ref="F309:I309"/>
    <mergeCell ref="J309:M309"/>
    <mergeCell ref="N309:Q309"/>
    <mergeCell ref="R309:U309"/>
    <mergeCell ref="V309:Y309"/>
    <mergeCell ref="Z309:AC309"/>
    <mergeCell ref="AD309:AG309"/>
    <mergeCell ref="AH309:AK309"/>
    <mergeCell ref="AL309:AO309"/>
    <mergeCell ref="AP309:AS309"/>
    <mergeCell ref="AT309:AW309"/>
    <mergeCell ref="AX309:BA309"/>
    <mergeCell ref="BB309:BF309"/>
    <mergeCell ref="F310:I310"/>
    <mergeCell ref="J310:M310"/>
    <mergeCell ref="N310:Q310"/>
    <mergeCell ref="R310:U310"/>
    <mergeCell ref="V310:Y310"/>
    <mergeCell ref="Z310:AC310"/>
    <mergeCell ref="AD310:AG310"/>
    <mergeCell ref="AH310:AK310"/>
    <mergeCell ref="AL310:AO310"/>
    <mergeCell ref="AP310:AS310"/>
    <mergeCell ref="AT310:AW310"/>
    <mergeCell ref="AX310:BA310"/>
    <mergeCell ref="BB310:BF310"/>
    <mergeCell ref="F311:I313"/>
    <mergeCell ref="J311:M313"/>
    <mergeCell ref="N311:Q313"/>
    <mergeCell ref="R311:U313"/>
    <mergeCell ref="V311:Y313"/>
    <mergeCell ref="Z311:AC313"/>
    <mergeCell ref="AD311:AG313"/>
    <mergeCell ref="AH311:AK313"/>
    <mergeCell ref="AL311:AO313"/>
    <mergeCell ref="AP311:AS313"/>
    <mergeCell ref="AT311:AW313"/>
    <mergeCell ref="AX311:BA313"/>
    <mergeCell ref="BB311:BF313"/>
    <mergeCell ref="F315:I318"/>
    <mergeCell ref="J315:M318"/>
    <mergeCell ref="N315:Q318"/>
    <mergeCell ref="R315:U318"/>
    <mergeCell ref="V315:Y318"/>
    <mergeCell ref="Z315:AC318"/>
    <mergeCell ref="AD315:AG318"/>
    <mergeCell ref="AH315:AK318"/>
    <mergeCell ref="AL315:AO318"/>
    <mergeCell ref="AP315:AS318"/>
    <mergeCell ref="AT315:AW318"/>
    <mergeCell ref="AX315:BA318"/>
    <mergeCell ref="BB315:BF318"/>
    <mergeCell ref="F319:I319"/>
    <mergeCell ref="J319:M319"/>
    <mergeCell ref="N319:Q319"/>
    <mergeCell ref="R319:U319"/>
    <mergeCell ref="V319:Y319"/>
    <mergeCell ref="Z319:AC319"/>
    <mergeCell ref="AD319:AG319"/>
    <mergeCell ref="AH319:AK319"/>
    <mergeCell ref="AL319:AO319"/>
    <mergeCell ref="AP319:AS319"/>
    <mergeCell ref="AT319:AW319"/>
    <mergeCell ref="AX319:BA319"/>
    <mergeCell ref="BB319:BF319"/>
    <mergeCell ref="F320:I320"/>
    <mergeCell ref="J320:M320"/>
    <mergeCell ref="N320:Q320"/>
    <mergeCell ref="R320:U320"/>
    <mergeCell ref="V320:Y320"/>
    <mergeCell ref="Z320:AC320"/>
    <mergeCell ref="AD320:AG320"/>
    <mergeCell ref="AH320:AK320"/>
    <mergeCell ref="AL320:AO320"/>
    <mergeCell ref="AP320:AS320"/>
    <mergeCell ref="AT320:AW320"/>
    <mergeCell ref="AX320:BA320"/>
    <mergeCell ref="BB320:BF320"/>
    <mergeCell ref="F321:I321"/>
    <mergeCell ref="J321:M321"/>
    <mergeCell ref="N321:Q321"/>
    <mergeCell ref="R321:U321"/>
    <mergeCell ref="V321:Y321"/>
    <mergeCell ref="Z321:AC321"/>
    <mergeCell ref="AD321:AG321"/>
    <mergeCell ref="AH321:AK321"/>
    <mergeCell ref="AL321:AO321"/>
    <mergeCell ref="AP321:AS321"/>
    <mergeCell ref="AT321:AW321"/>
    <mergeCell ref="AX321:BA321"/>
    <mergeCell ref="BB321:BF321"/>
    <mergeCell ref="F322:I324"/>
    <mergeCell ref="J322:M324"/>
    <mergeCell ref="N322:Q324"/>
    <mergeCell ref="R322:U324"/>
    <mergeCell ref="V322:Y324"/>
    <mergeCell ref="Z322:AC324"/>
    <mergeCell ref="AD322:AG324"/>
    <mergeCell ref="AH322:AK324"/>
    <mergeCell ref="AL322:AO324"/>
    <mergeCell ref="AP322:AS324"/>
    <mergeCell ref="AT322:AW324"/>
    <mergeCell ref="AX322:BA324"/>
    <mergeCell ref="BB322:BF324"/>
    <mergeCell ref="F326:I329"/>
    <mergeCell ref="J326:M329"/>
    <mergeCell ref="N326:Q329"/>
    <mergeCell ref="R326:U329"/>
    <mergeCell ref="V326:Y329"/>
    <mergeCell ref="Z326:AC329"/>
    <mergeCell ref="AD326:AG329"/>
    <mergeCell ref="AH326:AK329"/>
    <mergeCell ref="AL326:AO329"/>
    <mergeCell ref="AP326:AS329"/>
    <mergeCell ref="AT326:AW329"/>
    <mergeCell ref="AX326:BA329"/>
    <mergeCell ref="BB326:BF329"/>
    <mergeCell ref="F330:I332"/>
    <mergeCell ref="J330:M332"/>
    <mergeCell ref="N330:Q332"/>
    <mergeCell ref="R330:U332"/>
    <mergeCell ref="V330:Y332"/>
    <mergeCell ref="Z330:AC332"/>
    <mergeCell ref="AD330:AG332"/>
    <mergeCell ref="AH330:AK332"/>
    <mergeCell ref="AL330:AO332"/>
    <mergeCell ref="AP330:AS332"/>
    <mergeCell ref="AT330:AW332"/>
    <mergeCell ref="AX330:BA332"/>
    <mergeCell ref="BB330:BF332"/>
    <mergeCell ref="C335:Z335"/>
    <mergeCell ref="AD335:AK335"/>
    <mergeCell ref="AN335:BB335"/>
    <mergeCell ref="F338:BF338"/>
    <mergeCell ref="F339:I347"/>
    <mergeCell ref="J339:M347"/>
    <mergeCell ref="N339:Q347"/>
    <mergeCell ref="R339:U347"/>
    <mergeCell ref="V339:Y347"/>
    <mergeCell ref="Z339:AC347"/>
    <mergeCell ref="AD339:AG347"/>
    <mergeCell ref="AH339:AK347"/>
    <mergeCell ref="AL339:AO347"/>
    <mergeCell ref="AP339:AS347"/>
    <mergeCell ref="AT339:AW347"/>
    <mergeCell ref="AX339:BA347"/>
    <mergeCell ref="BB339:BF347"/>
    <mergeCell ref="A348:E348"/>
    <mergeCell ref="F348:I348"/>
    <mergeCell ref="J348:M348"/>
    <mergeCell ref="N348:Q348"/>
    <mergeCell ref="R348:U348"/>
    <mergeCell ref="V348:Y348"/>
    <mergeCell ref="Z348:AC348"/>
    <mergeCell ref="AD348:AG348"/>
    <mergeCell ref="AH348:AK348"/>
    <mergeCell ref="AL348:AO348"/>
    <mergeCell ref="AP348:AS348"/>
    <mergeCell ref="AT348:AW348"/>
    <mergeCell ref="AX348:BA348"/>
    <mergeCell ref="BB348:BF348"/>
    <mergeCell ref="F350:I353"/>
    <mergeCell ref="J350:M353"/>
    <mergeCell ref="N350:Q353"/>
    <mergeCell ref="R350:U353"/>
    <mergeCell ref="V350:Y353"/>
    <mergeCell ref="Z350:AC353"/>
    <mergeCell ref="AD350:AG353"/>
    <mergeCell ref="AH350:AK353"/>
    <mergeCell ref="AL350:AO353"/>
    <mergeCell ref="AP350:AS353"/>
    <mergeCell ref="AT350:AW353"/>
    <mergeCell ref="AX350:BA353"/>
    <mergeCell ref="BB350:BF353"/>
    <mergeCell ref="F354:I354"/>
    <mergeCell ref="J354:M354"/>
    <mergeCell ref="N354:Q354"/>
    <mergeCell ref="R354:U354"/>
    <mergeCell ref="V354:Y354"/>
    <mergeCell ref="Z354:AC354"/>
    <mergeCell ref="AD354:AG354"/>
    <mergeCell ref="AH354:AK354"/>
    <mergeCell ref="AL354:AO354"/>
    <mergeCell ref="AP354:AS354"/>
    <mergeCell ref="AT354:AW354"/>
    <mergeCell ref="AX354:BA354"/>
    <mergeCell ref="BB354:BF354"/>
    <mergeCell ref="F355:I355"/>
    <mergeCell ref="J355:M355"/>
    <mergeCell ref="N355:Q355"/>
    <mergeCell ref="R355:U355"/>
    <mergeCell ref="V355:Y355"/>
    <mergeCell ref="Z355:AC355"/>
    <mergeCell ref="AD355:AG355"/>
    <mergeCell ref="AH355:AK355"/>
    <mergeCell ref="AL355:AO355"/>
    <mergeCell ref="AP355:AS355"/>
    <mergeCell ref="AT355:AW355"/>
    <mergeCell ref="AX355:BA355"/>
    <mergeCell ref="BB355:BF355"/>
    <mergeCell ref="F356:I356"/>
    <mergeCell ref="J356:M356"/>
    <mergeCell ref="N356:Q356"/>
    <mergeCell ref="R356:U356"/>
    <mergeCell ref="V356:Y356"/>
    <mergeCell ref="Z356:AC356"/>
    <mergeCell ref="AD356:AG356"/>
    <mergeCell ref="AH356:AK356"/>
    <mergeCell ref="AL356:AO356"/>
    <mergeCell ref="AP356:AS356"/>
    <mergeCell ref="AT356:AW356"/>
    <mergeCell ref="AX356:BA356"/>
    <mergeCell ref="BB356:BF356"/>
    <mergeCell ref="F357:I359"/>
    <mergeCell ref="J357:M359"/>
    <mergeCell ref="N357:Q359"/>
    <mergeCell ref="R357:U359"/>
    <mergeCell ref="V357:Y359"/>
    <mergeCell ref="Z357:AC359"/>
    <mergeCell ref="AD357:AG359"/>
    <mergeCell ref="AH357:AK359"/>
    <mergeCell ref="AL357:AO359"/>
    <mergeCell ref="AP357:AS359"/>
    <mergeCell ref="AT357:AW359"/>
    <mergeCell ref="AX357:BA359"/>
    <mergeCell ref="BB357:BF359"/>
    <mergeCell ref="F361:I364"/>
    <mergeCell ref="J361:M364"/>
    <mergeCell ref="N361:Q364"/>
    <mergeCell ref="R361:U364"/>
    <mergeCell ref="V361:Y364"/>
    <mergeCell ref="Z361:AC364"/>
    <mergeCell ref="AD361:AG364"/>
    <mergeCell ref="AH361:AK364"/>
    <mergeCell ref="AL361:AO364"/>
    <mergeCell ref="AP361:AS364"/>
    <mergeCell ref="AT361:AW364"/>
    <mergeCell ref="AX361:BA364"/>
    <mergeCell ref="BB361:BF364"/>
    <mergeCell ref="F365:I365"/>
    <mergeCell ref="J365:M365"/>
    <mergeCell ref="N365:Q365"/>
    <mergeCell ref="R365:U365"/>
    <mergeCell ref="V365:Y365"/>
    <mergeCell ref="Z365:AC365"/>
    <mergeCell ref="AD365:AG365"/>
    <mergeCell ref="AH365:AK365"/>
    <mergeCell ref="AL365:AO365"/>
    <mergeCell ref="AP365:AS365"/>
    <mergeCell ref="AT365:AW365"/>
    <mergeCell ref="AX365:BA365"/>
    <mergeCell ref="BB365:BF365"/>
    <mergeCell ref="F366:I366"/>
    <mergeCell ref="J366:M366"/>
    <mergeCell ref="N366:Q366"/>
    <mergeCell ref="R366:U366"/>
    <mergeCell ref="V366:Y366"/>
    <mergeCell ref="Z366:AC366"/>
    <mergeCell ref="AD366:AG366"/>
    <mergeCell ref="AH366:AK366"/>
    <mergeCell ref="AL366:AO366"/>
    <mergeCell ref="AP366:AS366"/>
    <mergeCell ref="AT366:AW366"/>
    <mergeCell ref="AX366:BA366"/>
    <mergeCell ref="BB366:BF366"/>
    <mergeCell ref="F367:I367"/>
    <mergeCell ref="J367:M367"/>
    <mergeCell ref="N367:Q367"/>
    <mergeCell ref="R367:U367"/>
    <mergeCell ref="V367:Y367"/>
    <mergeCell ref="Z367:AC367"/>
    <mergeCell ref="AD367:AG367"/>
    <mergeCell ref="AH367:AK367"/>
    <mergeCell ref="AL367:AO367"/>
    <mergeCell ref="AP367:AS367"/>
    <mergeCell ref="AT367:AW367"/>
    <mergeCell ref="AX367:BA367"/>
    <mergeCell ref="BB367:BF367"/>
    <mergeCell ref="F368:I370"/>
    <mergeCell ref="J368:M370"/>
    <mergeCell ref="N368:Q370"/>
    <mergeCell ref="R368:U370"/>
    <mergeCell ref="V368:Y370"/>
    <mergeCell ref="Z368:AC370"/>
    <mergeCell ref="AD368:AG370"/>
    <mergeCell ref="AH368:AK370"/>
    <mergeCell ref="AL368:AO370"/>
    <mergeCell ref="AP368:AS370"/>
    <mergeCell ref="AT368:AW370"/>
    <mergeCell ref="AX368:BA370"/>
    <mergeCell ref="BB368:BF370"/>
    <mergeCell ref="F372:I375"/>
    <mergeCell ref="J372:M375"/>
    <mergeCell ref="N372:Q375"/>
    <mergeCell ref="R372:U375"/>
    <mergeCell ref="V372:Y375"/>
    <mergeCell ref="Z372:AC375"/>
    <mergeCell ref="AD372:AG375"/>
    <mergeCell ref="AH372:AK375"/>
    <mergeCell ref="AL372:AO375"/>
    <mergeCell ref="AP372:AS375"/>
    <mergeCell ref="AT372:AW375"/>
    <mergeCell ref="AX372:BA375"/>
    <mergeCell ref="BB372:BF375"/>
    <mergeCell ref="F376:I378"/>
    <mergeCell ref="J376:M378"/>
    <mergeCell ref="N376:Q378"/>
    <mergeCell ref="R376:U378"/>
    <mergeCell ref="V376:Y378"/>
    <mergeCell ref="Z376:AC378"/>
    <mergeCell ref="AD376:AG378"/>
    <mergeCell ref="AH376:AK378"/>
    <mergeCell ref="AL376:AO378"/>
    <mergeCell ref="AP376:AS378"/>
    <mergeCell ref="AT376:AW378"/>
    <mergeCell ref="AX376:BA378"/>
    <mergeCell ref="BB376:BF378"/>
    <mergeCell ref="A380:BB384"/>
    <mergeCell ref="A386:AG386"/>
    <mergeCell ref="AH386:BB386"/>
    <mergeCell ref="AH387:BB387"/>
    <mergeCell ref="AH388:BB388"/>
    <mergeCell ref="A390:BB394"/>
    <mergeCell ref="C396:Z396"/>
    <mergeCell ref="AD396:AK396"/>
    <mergeCell ref="AN396:BB396"/>
    <mergeCell ref="A399:J399"/>
    <mergeCell ref="K399:BB399"/>
    <mergeCell ref="A400:J400"/>
    <mergeCell ref="K400:O400"/>
    <mergeCell ref="P400:W400"/>
    <mergeCell ref="X400:AF400"/>
    <mergeCell ref="AG400:AO400"/>
    <mergeCell ref="AP400:BB400"/>
    <mergeCell ref="A401:J401"/>
    <mergeCell ref="K401:O401"/>
    <mergeCell ref="P401:W401"/>
    <mergeCell ref="X401:AF401"/>
    <mergeCell ref="AG401:AO401"/>
    <mergeCell ref="AP401:BB401"/>
    <mergeCell ref="A402:J402"/>
    <mergeCell ref="K402:O402"/>
    <mergeCell ref="P402:W402"/>
    <mergeCell ref="X402:AF402"/>
    <mergeCell ref="AG402:AO402"/>
    <mergeCell ref="AP402:BB402"/>
    <mergeCell ref="A403:J403"/>
    <mergeCell ref="K403:O403"/>
    <mergeCell ref="P403:W403"/>
    <mergeCell ref="X403:AF403"/>
    <mergeCell ref="AG403:AO403"/>
    <mergeCell ref="AP403:BB403"/>
    <mergeCell ref="A404:J404"/>
    <mergeCell ref="K404:O404"/>
    <mergeCell ref="P404:W404"/>
    <mergeCell ref="X404:AF404"/>
    <mergeCell ref="AG404:AO404"/>
    <mergeCell ref="AP404:BB404"/>
    <mergeCell ref="A405:J405"/>
    <mergeCell ref="K405:O405"/>
    <mergeCell ref="P405:W405"/>
    <mergeCell ref="X405:AF405"/>
    <mergeCell ref="AG405:AO405"/>
    <mergeCell ref="AP405:BB405"/>
    <mergeCell ref="A407:J407"/>
    <mergeCell ref="K407:O407"/>
    <mergeCell ref="P407:W407"/>
    <mergeCell ref="X407:AF407"/>
    <mergeCell ref="AG407:AO407"/>
    <mergeCell ref="AP407:BB407"/>
    <mergeCell ref="A408:J408"/>
    <mergeCell ref="K408:O408"/>
    <mergeCell ref="P408:W408"/>
    <mergeCell ref="X408:AF408"/>
    <mergeCell ref="AG408:AO408"/>
    <mergeCell ref="AP408:BB408"/>
    <mergeCell ref="A409:J409"/>
    <mergeCell ref="K409:O409"/>
    <mergeCell ref="P409:W409"/>
    <mergeCell ref="X409:AF409"/>
    <mergeCell ref="AG409:AO409"/>
    <mergeCell ref="AP409:BB409"/>
    <mergeCell ref="A411:J411"/>
    <mergeCell ref="K411:O411"/>
    <mergeCell ref="P411:W411"/>
    <mergeCell ref="X411:AF411"/>
    <mergeCell ref="AG411:AO411"/>
    <mergeCell ref="AP411:BB411"/>
    <mergeCell ref="A412:J412"/>
    <mergeCell ref="K412:O412"/>
    <mergeCell ref="P412:W412"/>
    <mergeCell ref="X412:AF412"/>
    <mergeCell ref="AG412:AO412"/>
    <mergeCell ref="AP412:BB412"/>
    <mergeCell ref="A413:J413"/>
    <mergeCell ref="K413:O413"/>
    <mergeCell ref="P413:W413"/>
    <mergeCell ref="X413:AF413"/>
    <mergeCell ref="AG413:AO413"/>
    <mergeCell ref="AP413:BB413"/>
    <mergeCell ref="A415:J415"/>
    <mergeCell ref="K415:O415"/>
    <mergeCell ref="P415:W415"/>
    <mergeCell ref="X415:AF415"/>
    <mergeCell ref="AG415:AO415"/>
    <mergeCell ref="AP415:BB415"/>
    <mergeCell ref="A416:J416"/>
    <mergeCell ref="K416:O416"/>
    <mergeCell ref="P416:W416"/>
    <mergeCell ref="X416:AF416"/>
    <mergeCell ref="AG416:AO416"/>
    <mergeCell ref="AP416:BB416"/>
    <mergeCell ref="A417:J417"/>
    <mergeCell ref="K417:O417"/>
    <mergeCell ref="P417:W417"/>
    <mergeCell ref="X417:AF417"/>
    <mergeCell ref="AG417:AO417"/>
    <mergeCell ref="AP417:BB417"/>
    <mergeCell ref="A419:J419"/>
    <mergeCell ref="K419:O419"/>
    <mergeCell ref="P419:W419"/>
    <mergeCell ref="X419:AF419"/>
    <mergeCell ref="AG419:AO419"/>
    <mergeCell ref="AP419:BB419"/>
    <mergeCell ref="A420:J420"/>
    <mergeCell ref="K420:O420"/>
    <mergeCell ref="P420:W420"/>
    <mergeCell ref="X420:AF420"/>
    <mergeCell ref="AG420:AO420"/>
    <mergeCell ref="AP420:BB420"/>
    <mergeCell ref="A421:J421"/>
    <mergeCell ref="K421:O421"/>
    <mergeCell ref="P421:W421"/>
    <mergeCell ref="X421:AF421"/>
    <mergeCell ref="AG421:AO421"/>
    <mergeCell ref="AP421:BB421"/>
    <mergeCell ref="A423:BB430"/>
    <mergeCell ref="A432:K432"/>
    <mergeCell ref="L432:O432"/>
    <mergeCell ref="P432:V432"/>
    <mergeCell ref="W432:AC432"/>
    <mergeCell ref="AD432:AJ432"/>
    <mergeCell ref="AK432:AQ432"/>
    <mergeCell ref="AR432:BB432"/>
    <mergeCell ref="A433:K433"/>
    <mergeCell ref="L433:O433"/>
    <mergeCell ref="P433:V433"/>
    <mergeCell ref="W433:AC433"/>
    <mergeCell ref="AD433:AJ433"/>
    <mergeCell ref="AK433:AQ433"/>
    <mergeCell ref="AR433:BB433"/>
    <mergeCell ref="A434:K434"/>
    <mergeCell ref="L434:O434"/>
    <mergeCell ref="P434:V434"/>
    <mergeCell ref="W434:AC434"/>
    <mergeCell ref="AD434:AJ434"/>
    <mergeCell ref="AK434:AQ434"/>
    <mergeCell ref="AR434:BB434"/>
    <mergeCell ref="A435:K435"/>
    <mergeCell ref="L435:O435"/>
    <mergeCell ref="P435:V435"/>
    <mergeCell ref="W435:AC435"/>
    <mergeCell ref="AD435:AJ435"/>
    <mergeCell ref="AK435:AQ435"/>
    <mergeCell ref="AR435:BB435"/>
    <mergeCell ref="A436:K436"/>
    <mergeCell ref="L436:O436"/>
    <mergeCell ref="P436:V436"/>
    <mergeCell ref="W436:AC436"/>
    <mergeCell ref="AD436:AJ436"/>
    <mergeCell ref="AK436:AQ436"/>
    <mergeCell ref="AR436:BB436"/>
    <mergeCell ref="A437:K437"/>
    <mergeCell ref="L437:O437"/>
    <mergeCell ref="P437:V437"/>
    <mergeCell ref="W437:AC437"/>
    <mergeCell ref="AD437:AJ437"/>
    <mergeCell ref="AK437:AQ437"/>
    <mergeCell ref="AR437:BB437"/>
    <mergeCell ref="A438:K438"/>
    <mergeCell ref="L438:O439"/>
    <mergeCell ref="P438:V439"/>
    <mergeCell ref="W438:AC439"/>
    <mergeCell ref="AD438:AJ439"/>
    <mergeCell ref="AK438:AQ439"/>
    <mergeCell ref="AR438:BB439"/>
    <mergeCell ref="A439:K439"/>
    <mergeCell ref="A440:K440"/>
    <mergeCell ref="L440:O442"/>
    <mergeCell ref="P440:V442"/>
    <mergeCell ref="W440:AC442"/>
    <mergeCell ref="AD440:AJ442"/>
    <mergeCell ref="AK440:AQ442"/>
    <mergeCell ref="AR440:BB442"/>
    <mergeCell ref="A441:K441"/>
    <mergeCell ref="A442:K442"/>
    <mergeCell ref="A443:K443"/>
    <mergeCell ref="L443:O444"/>
    <mergeCell ref="P443:V444"/>
    <mergeCell ref="W443:AC444"/>
    <mergeCell ref="AD443:AJ444"/>
    <mergeCell ref="AK443:AQ444"/>
    <mergeCell ref="AR443:BB444"/>
    <mergeCell ref="A444:K444"/>
    <mergeCell ref="A445:K445"/>
    <mergeCell ref="L445:O446"/>
    <mergeCell ref="P445:V446"/>
    <mergeCell ref="W445:AC446"/>
    <mergeCell ref="AD445:AJ446"/>
    <mergeCell ref="AK445:AQ446"/>
    <mergeCell ref="AR445:BB446"/>
    <mergeCell ref="A446:K446"/>
    <mergeCell ref="A447:K447"/>
    <mergeCell ref="L447:O448"/>
    <mergeCell ref="P447:V448"/>
    <mergeCell ref="W447:AC448"/>
    <mergeCell ref="AD447:AJ448"/>
    <mergeCell ref="AK447:AQ448"/>
    <mergeCell ref="AR447:BB448"/>
    <mergeCell ref="A448:K448"/>
    <mergeCell ref="A450:BB453"/>
    <mergeCell ref="C455:Z455"/>
    <mergeCell ref="AD455:AK455"/>
    <mergeCell ref="AN455:BB455"/>
    <mergeCell ref="AH458:AP458"/>
    <mergeCell ref="N459:S459"/>
    <mergeCell ref="AH459:AP459"/>
    <mergeCell ref="AQ459:BB459"/>
    <mergeCell ref="A460:M460"/>
    <mergeCell ref="N460:S460"/>
    <mergeCell ref="T460:Z460"/>
    <mergeCell ref="AA460:AG460"/>
    <mergeCell ref="AH460:AP460"/>
    <mergeCell ref="AQ460:BB460"/>
    <mergeCell ref="N461:S461"/>
    <mergeCell ref="T461:Z461"/>
    <mergeCell ref="AA461:AG461"/>
    <mergeCell ref="AH461:AP461"/>
    <mergeCell ref="AQ461:BB461"/>
    <mergeCell ref="N462:S462"/>
    <mergeCell ref="AH462:AP462"/>
    <mergeCell ref="AQ462:BB462"/>
    <mergeCell ref="A463:M463"/>
    <mergeCell ref="N463:S463"/>
    <mergeCell ref="T463:Z463"/>
    <mergeCell ref="AA463:AG463"/>
    <mergeCell ref="AH463:AP463"/>
    <mergeCell ref="AQ463:BB463"/>
    <mergeCell ref="A464:M464"/>
    <mergeCell ref="N464:S464"/>
    <mergeCell ref="T464:Z464"/>
    <mergeCell ref="AA464:AG464"/>
    <mergeCell ref="AH464:AP464"/>
    <mergeCell ref="AQ464:BB464"/>
    <mergeCell ref="A465:M466"/>
    <mergeCell ref="N465:S466"/>
    <mergeCell ref="T465:Z466"/>
    <mergeCell ref="AA465:AG466"/>
    <mergeCell ref="AH465:AP466"/>
    <mergeCell ref="AQ465:BB466"/>
    <mergeCell ref="A467:M467"/>
    <mergeCell ref="N467:S467"/>
    <mergeCell ref="T467:Z467"/>
    <mergeCell ref="AA467:AG467"/>
    <mergeCell ref="AH467:AP467"/>
    <mergeCell ref="AQ467:BB467"/>
    <mergeCell ref="A468:M468"/>
    <mergeCell ref="N468:S468"/>
    <mergeCell ref="T468:Z468"/>
    <mergeCell ref="AA468:AG468"/>
    <mergeCell ref="AH468:AP468"/>
    <mergeCell ref="AQ468:BB468"/>
    <mergeCell ref="A469:M470"/>
    <mergeCell ref="N469:S470"/>
    <mergeCell ref="T469:Z470"/>
    <mergeCell ref="AA469:AG470"/>
    <mergeCell ref="AH469:AP470"/>
    <mergeCell ref="AQ469:BB470"/>
    <mergeCell ref="A471:M471"/>
    <mergeCell ref="N471:S471"/>
    <mergeCell ref="T471:Z471"/>
    <mergeCell ref="AA471:AG471"/>
    <mergeCell ref="AH471:AP471"/>
    <mergeCell ref="AQ471:BB471"/>
    <mergeCell ref="A473:BB480"/>
    <mergeCell ref="N483:BB483"/>
    <mergeCell ref="AH484:AP484"/>
    <mergeCell ref="N485:S485"/>
    <mergeCell ref="AH485:AP485"/>
    <mergeCell ref="AQ485:BB485"/>
    <mergeCell ref="A486:M486"/>
    <mergeCell ref="N486:S486"/>
    <mergeCell ref="T486:Z486"/>
    <mergeCell ref="AA486:AG486"/>
    <mergeCell ref="AH486:AP486"/>
    <mergeCell ref="AQ486:BB486"/>
    <mergeCell ref="N487:S487"/>
    <mergeCell ref="T487:Z487"/>
    <mergeCell ref="AA487:AG487"/>
    <mergeCell ref="AH487:AP487"/>
    <mergeCell ref="AQ487:BB487"/>
    <mergeCell ref="N488:S488"/>
    <mergeCell ref="AH488:AP488"/>
    <mergeCell ref="AQ488:BB488"/>
    <mergeCell ref="A489:M489"/>
    <mergeCell ref="N489:S489"/>
    <mergeCell ref="T489:Z489"/>
    <mergeCell ref="AA489:AG489"/>
    <mergeCell ref="AH489:AP489"/>
    <mergeCell ref="AQ489:BB489"/>
    <mergeCell ref="A490:M490"/>
    <mergeCell ref="N490:S490"/>
    <mergeCell ref="T490:Z490"/>
    <mergeCell ref="AA490:AG490"/>
    <mergeCell ref="AH490:AP490"/>
    <mergeCell ref="AQ490:BB490"/>
    <mergeCell ref="A491:M491"/>
    <mergeCell ref="N491:S492"/>
    <mergeCell ref="T491:Z492"/>
    <mergeCell ref="AA491:AG492"/>
    <mergeCell ref="AH491:AP492"/>
    <mergeCell ref="AQ491:BB492"/>
    <mergeCell ref="A492:M492"/>
    <mergeCell ref="A493:M493"/>
    <mergeCell ref="N493:S493"/>
    <mergeCell ref="T493:Z493"/>
    <mergeCell ref="AA493:AG493"/>
    <mergeCell ref="AH493:AP493"/>
    <mergeCell ref="AQ493:BB493"/>
    <mergeCell ref="A494:M494"/>
    <mergeCell ref="N494:S494"/>
    <mergeCell ref="T494:Z494"/>
    <mergeCell ref="AA494:AG494"/>
    <mergeCell ref="AH494:AP494"/>
    <mergeCell ref="AQ494:BB494"/>
    <mergeCell ref="A495:M495"/>
    <mergeCell ref="N495:S495"/>
    <mergeCell ref="T495:Z495"/>
    <mergeCell ref="AA495:AG495"/>
    <mergeCell ref="AH495:AP495"/>
    <mergeCell ref="AQ495:BB495"/>
    <mergeCell ref="A496:M496"/>
    <mergeCell ref="N496:S496"/>
    <mergeCell ref="T496:Z496"/>
    <mergeCell ref="AA496:AG496"/>
    <mergeCell ref="AH496:AP496"/>
    <mergeCell ref="AQ496:BB496"/>
    <mergeCell ref="A497:M497"/>
    <mergeCell ref="N497:S498"/>
    <mergeCell ref="T497:Z498"/>
    <mergeCell ref="AA497:AG498"/>
    <mergeCell ref="AH497:AP498"/>
    <mergeCell ref="AQ497:BB498"/>
    <mergeCell ref="A498:M498"/>
    <mergeCell ref="A499:M499"/>
    <mergeCell ref="N499:S499"/>
    <mergeCell ref="T499:Z499"/>
    <mergeCell ref="AA499:AG499"/>
    <mergeCell ref="AH499:AP499"/>
    <mergeCell ref="AQ499:BB499"/>
    <mergeCell ref="A502:AK502"/>
    <mergeCell ref="AL502:BB502"/>
    <mergeCell ref="A503:AK503"/>
    <mergeCell ref="AL503:BB503"/>
    <mergeCell ref="A504:AK504"/>
    <mergeCell ref="AL504:BB504"/>
    <mergeCell ref="A506:BB510"/>
    <mergeCell ref="C512:Z512"/>
    <mergeCell ref="AD512:AK512"/>
    <mergeCell ref="AN512:BB512"/>
    <mergeCell ref="A515:AK516"/>
    <mergeCell ref="AL515:BB515"/>
    <mergeCell ref="AL516:BB516"/>
    <mergeCell ref="A517:AK517"/>
    <mergeCell ref="AL517:BB517"/>
    <mergeCell ref="A519:BB524"/>
    <mergeCell ref="A527:O527"/>
    <mergeCell ref="P527:Z527"/>
    <mergeCell ref="AA527:AK527"/>
    <mergeCell ref="AL527:BB527"/>
    <mergeCell ref="A528:O528"/>
    <mergeCell ref="P528:Z528"/>
    <mergeCell ref="AA528:AK528"/>
    <mergeCell ref="AL528:BB528"/>
    <mergeCell ref="A529:O529"/>
    <mergeCell ref="P529:Z529"/>
    <mergeCell ref="AA529:AK529"/>
    <mergeCell ref="AL529:BB529"/>
    <mergeCell ref="A530:O530"/>
    <mergeCell ref="P530:Z530"/>
    <mergeCell ref="AA530:AK530"/>
    <mergeCell ref="AL530:BB530"/>
    <mergeCell ref="A531:O531"/>
    <mergeCell ref="P531:Z531"/>
    <mergeCell ref="AA531:AK531"/>
    <mergeCell ref="AL531:BB531"/>
    <mergeCell ref="A532:O532"/>
    <mergeCell ref="P532:Z532"/>
    <mergeCell ref="AA532:AK532"/>
    <mergeCell ref="AL532:BB532"/>
    <mergeCell ref="A533:O533"/>
    <mergeCell ref="P533:Z533"/>
    <mergeCell ref="AA533:AK533"/>
    <mergeCell ref="AL533:BB533"/>
    <mergeCell ref="A534:O534"/>
    <mergeCell ref="P534:Z534"/>
    <mergeCell ref="AA534:AK534"/>
    <mergeCell ref="AL534:BB534"/>
    <mergeCell ref="A536:T536"/>
    <mergeCell ref="U536:AG536"/>
    <mergeCell ref="AH536:BB536"/>
    <mergeCell ref="A537:T537"/>
    <mergeCell ref="U537:AG537"/>
    <mergeCell ref="AH537:BB537"/>
    <mergeCell ref="A538:T538"/>
    <mergeCell ref="U538:AG538"/>
    <mergeCell ref="AH538:BB538"/>
    <mergeCell ref="A539:T539"/>
    <mergeCell ref="U539:AG539"/>
    <mergeCell ref="AH539:BB539"/>
    <mergeCell ref="A540:T540"/>
    <mergeCell ref="U540:AG540"/>
    <mergeCell ref="AH540:BB540"/>
    <mergeCell ref="A541:T541"/>
    <mergeCell ref="U541:AG542"/>
    <mergeCell ref="AH541:BB542"/>
    <mergeCell ref="A542:T542"/>
    <mergeCell ref="A543:T543"/>
    <mergeCell ref="U543:AG544"/>
    <mergeCell ref="AH543:BB544"/>
    <mergeCell ref="A544:T544"/>
    <mergeCell ref="A545:T545"/>
    <mergeCell ref="U545:AG545"/>
    <mergeCell ref="AH545:BB545"/>
    <mergeCell ref="A546:T546"/>
    <mergeCell ref="U546:AG546"/>
    <mergeCell ref="AH546:BB546"/>
    <mergeCell ref="AI548:BB548"/>
    <mergeCell ref="X549:AH549"/>
    <mergeCell ref="AI549:BB549"/>
    <mergeCell ref="A550:L550"/>
    <mergeCell ref="M550:W550"/>
    <mergeCell ref="X550:AH550"/>
    <mergeCell ref="AI550:BB550"/>
    <mergeCell ref="M551:W551"/>
    <mergeCell ref="X551:AH551"/>
    <mergeCell ref="AI551:BB551"/>
    <mergeCell ref="AI552:BB552"/>
    <mergeCell ref="A553:L553"/>
    <mergeCell ref="M553:W553"/>
    <mergeCell ref="X553:AH553"/>
    <mergeCell ref="AI553:BB553"/>
    <mergeCell ref="M554:W555"/>
    <mergeCell ref="X554:AH555"/>
    <mergeCell ref="AI554:BB555"/>
    <mergeCell ref="M556:W557"/>
    <mergeCell ref="X556:AH557"/>
    <mergeCell ref="AI556:BB557"/>
    <mergeCell ref="M558:W558"/>
    <mergeCell ref="X558:AH558"/>
    <mergeCell ref="AI558:BB558"/>
    <mergeCell ref="U560:AG560"/>
    <mergeCell ref="AH560:BB560"/>
    <mergeCell ref="U561:AG561"/>
    <mergeCell ref="AH561:BB561"/>
    <mergeCell ref="A562:T562"/>
    <mergeCell ref="U562:AG562"/>
    <mergeCell ref="AH562:BB562"/>
    <mergeCell ref="A563:T563"/>
    <mergeCell ref="U563:AG563"/>
    <mergeCell ref="AH563:BB563"/>
    <mergeCell ref="U564:AG564"/>
    <mergeCell ref="AH564:BB564"/>
    <mergeCell ref="U565:AG565"/>
    <mergeCell ref="AH565:BB565"/>
    <mergeCell ref="A566:T566"/>
    <mergeCell ref="U566:AG566"/>
    <mergeCell ref="AH566:BB566"/>
    <mergeCell ref="U567:AG569"/>
    <mergeCell ref="AH567:BB569"/>
    <mergeCell ref="U570:AG571"/>
    <mergeCell ref="AH570:BB571"/>
    <mergeCell ref="U572:AG572"/>
    <mergeCell ref="AH572:BB572"/>
    <mergeCell ref="U573:AG573"/>
    <mergeCell ref="AH573:BB573"/>
    <mergeCell ref="C575:Z575"/>
    <mergeCell ref="AD575:AK575"/>
    <mergeCell ref="AN575:BB575"/>
    <mergeCell ref="A578:BB580"/>
    <mergeCell ref="N582:BB582"/>
    <mergeCell ref="AH583:AP583"/>
    <mergeCell ref="N584:S584"/>
    <mergeCell ref="AA584:AG584"/>
    <mergeCell ref="AH584:AP584"/>
    <mergeCell ref="AQ584:BB584"/>
    <mergeCell ref="A585:M585"/>
    <mergeCell ref="N585:S585"/>
    <mergeCell ref="T585:Z585"/>
    <mergeCell ref="AA585:AG585"/>
    <mergeCell ref="AH585:AP585"/>
    <mergeCell ref="AQ585:BB585"/>
    <mergeCell ref="N586:S586"/>
    <mergeCell ref="T586:Z586"/>
    <mergeCell ref="AA586:AG586"/>
    <mergeCell ref="AH586:AP586"/>
    <mergeCell ref="AQ586:BB586"/>
    <mergeCell ref="N587:S587"/>
    <mergeCell ref="AH587:AP587"/>
    <mergeCell ref="AQ587:BB587"/>
    <mergeCell ref="A588:M588"/>
    <mergeCell ref="N588:S588"/>
    <mergeCell ref="T588:Z588"/>
    <mergeCell ref="AA588:AG588"/>
    <mergeCell ref="AH588:AP588"/>
    <mergeCell ref="AQ588:BB588"/>
    <mergeCell ref="A589:M590"/>
    <mergeCell ref="N589:S590"/>
    <mergeCell ref="T589:Z590"/>
    <mergeCell ref="AA589:AG590"/>
    <mergeCell ref="AH589:AP590"/>
    <mergeCell ref="AQ589:BB590"/>
    <mergeCell ref="A591:M592"/>
    <mergeCell ref="N591:S592"/>
    <mergeCell ref="T591:Z592"/>
    <mergeCell ref="AA591:AG592"/>
    <mergeCell ref="AH591:AP592"/>
    <mergeCell ref="AQ591:BB592"/>
    <mergeCell ref="A593:M593"/>
    <mergeCell ref="N593:S593"/>
    <mergeCell ref="T593:Z593"/>
    <mergeCell ref="AA593:AG593"/>
    <mergeCell ref="AH593:AP593"/>
    <mergeCell ref="AQ593:BB593"/>
    <mergeCell ref="A594:M595"/>
    <mergeCell ref="N594:S595"/>
    <mergeCell ref="T594:Z595"/>
    <mergeCell ref="AA594:AG595"/>
    <mergeCell ref="AH594:AP595"/>
    <mergeCell ref="AQ594:BB595"/>
    <mergeCell ref="A596:M596"/>
    <mergeCell ref="N596:S596"/>
    <mergeCell ref="T596:Z596"/>
    <mergeCell ref="AA596:AG596"/>
    <mergeCell ref="AH596:AP596"/>
    <mergeCell ref="AQ596:BB596"/>
    <mergeCell ref="A597:M597"/>
    <mergeCell ref="N597:S597"/>
    <mergeCell ref="T597:Z597"/>
    <mergeCell ref="AA597:AG597"/>
    <mergeCell ref="AH597:AP597"/>
    <mergeCell ref="AQ597:BB597"/>
    <mergeCell ref="A598:M598"/>
    <mergeCell ref="N598:S598"/>
    <mergeCell ref="T598:Z598"/>
    <mergeCell ref="AA598:AG598"/>
    <mergeCell ref="AH598:AP598"/>
    <mergeCell ref="AQ598:BB598"/>
    <mergeCell ref="N599:S599"/>
    <mergeCell ref="T599:Z599"/>
    <mergeCell ref="AA599:AG599"/>
    <mergeCell ref="AH599:AP599"/>
    <mergeCell ref="AQ599:BB599"/>
    <mergeCell ref="N600:S600"/>
    <mergeCell ref="T600:Z600"/>
    <mergeCell ref="AA600:AG600"/>
    <mergeCell ref="AH600:AP600"/>
    <mergeCell ref="AQ600:BB600"/>
    <mergeCell ref="A602:BB604"/>
    <mergeCell ref="A606:O606"/>
    <mergeCell ref="X606:AH606"/>
    <mergeCell ref="AI606:BB606"/>
    <mergeCell ref="A607:O607"/>
    <mergeCell ref="P607:W607"/>
    <mergeCell ref="X607:AH607"/>
    <mergeCell ref="AI607:BB607"/>
    <mergeCell ref="A608:O608"/>
    <mergeCell ref="P608:W608"/>
    <mergeCell ref="X608:AH608"/>
    <mergeCell ref="AI608:BB608"/>
    <mergeCell ref="A610:O610"/>
    <mergeCell ref="P610:W610"/>
    <mergeCell ref="X610:AH610"/>
    <mergeCell ref="AI610:BB610"/>
    <mergeCell ref="A611:O611"/>
    <mergeCell ref="P611:W611"/>
    <mergeCell ref="X611:AH611"/>
    <mergeCell ref="AI611:BB611"/>
    <mergeCell ref="P612:W612"/>
    <mergeCell ref="X612:AH612"/>
    <mergeCell ref="AI612:BB612"/>
    <mergeCell ref="P613:W613"/>
    <mergeCell ref="X613:AH613"/>
    <mergeCell ref="AI613:BB613"/>
    <mergeCell ref="A614:O615"/>
    <mergeCell ref="P614:W615"/>
    <mergeCell ref="X614:AH615"/>
    <mergeCell ref="AI614:BB615"/>
    <mergeCell ref="A616:O616"/>
    <mergeCell ref="P616:W616"/>
    <mergeCell ref="X616:AH616"/>
    <mergeCell ref="AI616:BB616"/>
    <mergeCell ref="A617:O617"/>
    <mergeCell ref="P617:W617"/>
    <mergeCell ref="X617:AH617"/>
    <mergeCell ref="AI617:BB617"/>
    <mergeCell ref="A618:O618"/>
    <mergeCell ref="P618:W618"/>
    <mergeCell ref="X618:AH618"/>
    <mergeCell ref="AI618:BB618"/>
    <mergeCell ref="A619:O619"/>
    <mergeCell ref="P619:W619"/>
    <mergeCell ref="X619:AH619"/>
    <mergeCell ref="AI619:BB619"/>
    <mergeCell ref="A620:O620"/>
    <mergeCell ref="P620:W620"/>
    <mergeCell ref="X620:AH620"/>
    <mergeCell ref="AI620:BB620"/>
    <mergeCell ref="A622:O622"/>
    <mergeCell ref="P622:W622"/>
    <mergeCell ref="X622:AH622"/>
    <mergeCell ref="AI622:BB622"/>
    <mergeCell ref="A623:O623"/>
    <mergeCell ref="P623:W623"/>
    <mergeCell ref="X623:AH623"/>
    <mergeCell ref="AI623:BB623"/>
    <mergeCell ref="A624:O624"/>
    <mergeCell ref="P624:W624"/>
    <mergeCell ref="X624:AH624"/>
    <mergeCell ref="AI624:BB624"/>
    <mergeCell ref="A625:O625"/>
    <mergeCell ref="P625:W625"/>
    <mergeCell ref="X625:AH625"/>
    <mergeCell ref="AI625:BB625"/>
    <mergeCell ref="A626:O626"/>
    <mergeCell ref="P626:W626"/>
    <mergeCell ref="X626:AH626"/>
    <mergeCell ref="AI626:BB626"/>
    <mergeCell ref="A627:O627"/>
    <mergeCell ref="P627:W627"/>
    <mergeCell ref="X627:AH627"/>
    <mergeCell ref="AI627:BB627"/>
    <mergeCell ref="C629:Z629"/>
    <mergeCell ref="AD629:AK629"/>
    <mergeCell ref="AN629:BB629"/>
    <mergeCell ref="A631:O631"/>
    <mergeCell ref="P631:W631"/>
    <mergeCell ref="X631:AH631"/>
    <mergeCell ref="AI631:BB631"/>
    <mergeCell ref="P632:W632"/>
    <mergeCell ref="X632:AH632"/>
    <mergeCell ref="AI632:BB632"/>
    <mergeCell ref="P633:W633"/>
    <mergeCell ref="X633:AH633"/>
    <mergeCell ref="AI633:BB633"/>
    <mergeCell ref="P634:W634"/>
    <mergeCell ref="X634:AH634"/>
    <mergeCell ref="AI634:BB634"/>
    <mergeCell ref="P635:W635"/>
    <mergeCell ref="X635:AH635"/>
    <mergeCell ref="AI635:BB635"/>
    <mergeCell ref="P636:W636"/>
    <mergeCell ref="X636:AH636"/>
    <mergeCell ref="AI636:BB636"/>
    <mergeCell ref="A638:BB642"/>
    <mergeCell ref="W645:BB645"/>
    <mergeCell ref="A646:V646"/>
    <mergeCell ref="W646:AI646"/>
    <mergeCell ref="AJ646:BB646"/>
    <mergeCell ref="W647:AI647"/>
    <mergeCell ref="AJ647:BB647"/>
    <mergeCell ref="W648:AI649"/>
    <mergeCell ref="AJ648:BB649"/>
    <mergeCell ref="W650:AI650"/>
    <mergeCell ref="AJ650:BB650"/>
    <mergeCell ref="A652:BB654"/>
    <mergeCell ref="AG657:BB657"/>
    <mergeCell ref="A658:S658"/>
    <mergeCell ref="T658:AF658"/>
    <mergeCell ref="AG658:BB658"/>
    <mergeCell ref="AG659:BB659"/>
    <mergeCell ref="A660:BB660"/>
    <mergeCell ref="A661:S661"/>
    <mergeCell ref="T661:AF661"/>
    <mergeCell ref="AG661:BB661"/>
    <mergeCell ref="A662:S662"/>
    <mergeCell ref="T662:AF662"/>
    <mergeCell ref="AG662:BB662"/>
    <mergeCell ref="A663:BB663"/>
    <mergeCell ref="T664:AF664"/>
    <mergeCell ref="AG664:BB664"/>
    <mergeCell ref="A665:S665"/>
    <mergeCell ref="T665:AF665"/>
    <mergeCell ref="AG665:BB665"/>
    <mergeCell ref="A666:S666"/>
    <mergeCell ref="T666:AF666"/>
    <mergeCell ref="AG666:BB666"/>
    <mergeCell ref="T667:AF667"/>
    <mergeCell ref="AG667:BB667"/>
    <mergeCell ref="T668:AF668"/>
    <mergeCell ref="AG668:BB668"/>
    <mergeCell ref="N670:BB670"/>
    <mergeCell ref="N671:S671"/>
    <mergeCell ref="AH671:AP671"/>
    <mergeCell ref="AQ671:BB671"/>
    <mergeCell ref="A672:M672"/>
    <mergeCell ref="N672:S672"/>
    <mergeCell ref="T672:Z672"/>
    <mergeCell ref="AA672:AG672"/>
    <mergeCell ref="AH672:AP672"/>
    <mergeCell ref="AQ672:BB672"/>
    <mergeCell ref="N673:S673"/>
    <mergeCell ref="T673:Z673"/>
    <mergeCell ref="AA673:AG673"/>
    <mergeCell ref="AH673:AP673"/>
    <mergeCell ref="AQ673:BB673"/>
    <mergeCell ref="N674:S674"/>
    <mergeCell ref="AH674:AP674"/>
    <mergeCell ref="AQ674:BB674"/>
    <mergeCell ref="A675:M675"/>
    <mergeCell ref="N675:S675"/>
    <mergeCell ref="T675:Z675"/>
    <mergeCell ref="AA675:AG675"/>
    <mergeCell ref="AH675:AP675"/>
    <mergeCell ref="AQ675:BB675"/>
    <mergeCell ref="N676:S676"/>
    <mergeCell ref="T676:Z676"/>
    <mergeCell ref="AA676:AG676"/>
    <mergeCell ref="AH676:AP676"/>
    <mergeCell ref="AQ676:BB676"/>
    <mergeCell ref="N677:S677"/>
    <mergeCell ref="T677:Z677"/>
    <mergeCell ref="AA677:AG677"/>
    <mergeCell ref="AH677:AP677"/>
    <mergeCell ref="AQ677:BB677"/>
    <mergeCell ref="N678:S678"/>
    <mergeCell ref="T678:Z678"/>
    <mergeCell ref="AA678:AG678"/>
    <mergeCell ref="AH678:AP678"/>
    <mergeCell ref="AQ678:BB678"/>
    <mergeCell ref="N679:S679"/>
    <mergeCell ref="T679:Z679"/>
    <mergeCell ref="AA679:AG679"/>
    <mergeCell ref="AH679:AP679"/>
    <mergeCell ref="AQ679:BB679"/>
    <mergeCell ref="A680:M680"/>
    <mergeCell ref="N680:S680"/>
    <mergeCell ref="T680:Z680"/>
    <mergeCell ref="AA680:AG680"/>
    <mergeCell ref="AH680:AP680"/>
    <mergeCell ref="AQ680:BB680"/>
    <mergeCell ref="A681:M681"/>
    <mergeCell ref="N681:S681"/>
    <mergeCell ref="T681:Z681"/>
    <mergeCell ref="AA681:AG681"/>
    <mergeCell ref="AH681:AP681"/>
    <mergeCell ref="AQ681:BB681"/>
    <mergeCell ref="N682:S682"/>
    <mergeCell ref="T682:Z682"/>
    <mergeCell ref="AA682:AG682"/>
    <mergeCell ref="AH682:AP682"/>
    <mergeCell ref="AQ682:BB682"/>
    <mergeCell ref="N683:S683"/>
    <mergeCell ref="T683:Z683"/>
    <mergeCell ref="AA683:AG683"/>
    <mergeCell ref="AH683:AP683"/>
    <mergeCell ref="AQ683:BB683"/>
    <mergeCell ref="A685:BB690"/>
    <mergeCell ref="C692:Z692"/>
    <mergeCell ref="AD692:AK692"/>
    <mergeCell ref="AN692:BB692"/>
    <mergeCell ref="Q695:V695"/>
    <mergeCell ref="W695:AB695"/>
    <mergeCell ref="AC695:AI695"/>
    <mergeCell ref="AJ695:AP695"/>
    <mergeCell ref="AQ695:BB695"/>
    <mergeCell ref="Q696:V696"/>
    <mergeCell ref="W696:AB696"/>
    <mergeCell ref="AC696:AI696"/>
    <mergeCell ref="AJ696:AP696"/>
    <mergeCell ref="AQ696:BB696"/>
    <mergeCell ref="Q697:V697"/>
    <mergeCell ref="W697:AB697"/>
    <mergeCell ref="AC697:AI697"/>
    <mergeCell ref="AJ697:AP697"/>
    <mergeCell ref="AQ697:BB697"/>
    <mergeCell ref="Q698:V698"/>
    <mergeCell ref="W698:AB698"/>
    <mergeCell ref="AC698:AI698"/>
    <mergeCell ref="AJ698:AP698"/>
    <mergeCell ref="AQ698:BB698"/>
    <mergeCell ref="Q699:V699"/>
    <mergeCell ref="W699:AB699"/>
    <mergeCell ref="AC699:AI699"/>
    <mergeCell ref="AJ699:AP699"/>
    <mergeCell ref="AQ699:BB699"/>
    <mergeCell ref="A700:P700"/>
    <mergeCell ref="Q700:V700"/>
    <mergeCell ref="W700:AB700"/>
    <mergeCell ref="AC700:AI700"/>
    <mergeCell ref="AJ700:AP700"/>
    <mergeCell ref="AQ700:BB700"/>
    <mergeCell ref="A701:P701"/>
    <mergeCell ref="Q701:V701"/>
    <mergeCell ref="W701:AB701"/>
    <mergeCell ref="AC701:AI701"/>
    <mergeCell ref="AJ701:AP701"/>
    <mergeCell ref="AQ701:BB701"/>
    <mergeCell ref="A702:P702"/>
    <mergeCell ref="Q702:V702"/>
    <mergeCell ref="W702:AB702"/>
    <mergeCell ref="AC702:AI702"/>
    <mergeCell ref="AJ702:AP702"/>
    <mergeCell ref="AQ702:BB702"/>
    <mergeCell ref="A703:P703"/>
    <mergeCell ref="Q703:V703"/>
    <mergeCell ref="W703:AB703"/>
    <mergeCell ref="AC703:AI703"/>
    <mergeCell ref="AJ703:AP703"/>
    <mergeCell ref="AQ703:BB703"/>
    <mergeCell ref="A704:P704"/>
    <mergeCell ref="Q704:V704"/>
    <mergeCell ref="W704:AB704"/>
    <mergeCell ref="AC704:AI704"/>
    <mergeCell ref="AJ704:AP704"/>
    <mergeCell ref="AQ704:BB704"/>
    <mergeCell ref="A705:P705"/>
    <mergeCell ref="Q705:V705"/>
    <mergeCell ref="W705:AB705"/>
    <mergeCell ref="AC705:AI705"/>
    <mergeCell ref="AJ705:AP705"/>
    <mergeCell ref="AQ705:BB705"/>
    <mergeCell ref="A707:BB712"/>
    <mergeCell ref="A715:AK716"/>
    <mergeCell ref="AL715:BB715"/>
    <mergeCell ref="AL716:BB716"/>
    <mergeCell ref="A717:AK717"/>
    <mergeCell ref="AL717:BB717"/>
    <mergeCell ref="A719:BB723"/>
    <mergeCell ref="T726:Z727"/>
    <mergeCell ref="AA726:AL726"/>
    <mergeCell ref="AM726:BB726"/>
    <mergeCell ref="AA727:AL727"/>
    <mergeCell ref="AM727:BB727"/>
    <mergeCell ref="A728:S728"/>
    <mergeCell ref="T728:Z728"/>
    <mergeCell ref="AA728:AL728"/>
    <mergeCell ref="AM728:BB728"/>
    <mergeCell ref="T729:Z729"/>
    <mergeCell ref="AA729:AL729"/>
    <mergeCell ref="AM729:BB729"/>
    <mergeCell ref="A730:S730"/>
    <mergeCell ref="T730:Z730"/>
    <mergeCell ref="AA730:AL730"/>
    <mergeCell ref="AM730:BB730"/>
    <mergeCell ref="A731:S731"/>
    <mergeCell ref="T731:Z731"/>
    <mergeCell ref="AA731:AL731"/>
    <mergeCell ref="AM731:BB731"/>
    <mergeCell ref="A732:S732"/>
    <mergeCell ref="T732:Z732"/>
    <mergeCell ref="AA732:AL732"/>
    <mergeCell ref="AM732:BB732"/>
    <mergeCell ref="A733:S733"/>
    <mergeCell ref="T733:Z733"/>
    <mergeCell ref="AA733:AL733"/>
    <mergeCell ref="AM733:BB733"/>
    <mergeCell ref="A734:S734"/>
    <mergeCell ref="T734:Z734"/>
    <mergeCell ref="AA734:AL734"/>
    <mergeCell ref="AM734:BB734"/>
    <mergeCell ref="A735:S735"/>
    <mergeCell ref="T735:Z735"/>
    <mergeCell ref="AA735:AL735"/>
    <mergeCell ref="AM735:BB735"/>
    <mergeCell ref="A736:S736"/>
    <mergeCell ref="T736:Z736"/>
    <mergeCell ref="AA736:AL736"/>
    <mergeCell ref="AM736:BB736"/>
    <mergeCell ref="A737:S737"/>
    <mergeCell ref="T737:Z737"/>
    <mergeCell ref="AA737:AL737"/>
    <mergeCell ref="AM737:BB737"/>
    <mergeCell ref="A738:S738"/>
    <mergeCell ref="T738:Z738"/>
    <mergeCell ref="AA738:AL738"/>
    <mergeCell ref="AM738:BB738"/>
    <mergeCell ref="A739:S739"/>
    <mergeCell ref="T739:Z739"/>
    <mergeCell ref="AA739:AL739"/>
    <mergeCell ref="AM739:BB739"/>
    <mergeCell ref="A740:S740"/>
    <mergeCell ref="T740:Z740"/>
    <mergeCell ref="AA740:AL740"/>
    <mergeCell ref="AM740:BB740"/>
    <mergeCell ref="A741:S741"/>
    <mergeCell ref="T741:Z741"/>
    <mergeCell ref="AA741:AL741"/>
    <mergeCell ref="AM741:BB741"/>
    <mergeCell ref="A742:S742"/>
    <mergeCell ref="T742:Z742"/>
    <mergeCell ref="AA742:AL742"/>
    <mergeCell ref="AM742:BB742"/>
    <mergeCell ref="A744:BB747"/>
    <mergeCell ref="C749:Z749"/>
    <mergeCell ref="AD749:AK749"/>
    <mergeCell ref="AN749:BB749"/>
    <mergeCell ref="I752:AB752"/>
    <mergeCell ref="AC752:BB752"/>
    <mergeCell ref="AC753:BB753"/>
    <mergeCell ref="A754:H754"/>
    <mergeCell ref="I754:AB754"/>
    <mergeCell ref="AC754:BB754"/>
    <mergeCell ref="A755:H755"/>
    <mergeCell ref="I755:N755"/>
    <mergeCell ref="O755:V755"/>
    <mergeCell ref="W755:AB755"/>
    <mergeCell ref="AC755:AH755"/>
    <mergeCell ref="AI755:AP755"/>
    <mergeCell ref="AQ755:BB755"/>
    <mergeCell ref="I756:N756"/>
    <mergeCell ref="O756:V756"/>
    <mergeCell ref="W756:AB756"/>
    <mergeCell ref="AC756:AH756"/>
    <mergeCell ref="AI756:AP756"/>
    <mergeCell ref="AQ756:BB756"/>
    <mergeCell ref="I757:N757"/>
    <mergeCell ref="O757:V757"/>
    <mergeCell ref="W757:AB757"/>
    <mergeCell ref="AC757:AH757"/>
    <mergeCell ref="AI757:AP757"/>
    <mergeCell ref="AQ757:BB757"/>
    <mergeCell ref="A758:H758"/>
    <mergeCell ref="I758:N758"/>
    <mergeCell ref="O758:V758"/>
    <mergeCell ref="W758:AB758"/>
    <mergeCell ref="AC758:AH758"/>
    <mergeCell ref="AI758:AP758"/>
    <mergeCell ref="AQ758:BB758"/>
    <mergeCell ref="I759:N759"/>
    <mergeCell ref="O759:V759"/>
    <mergeCell ref="W759:AB759"/>
    <mergeCell ref="AC759:AH759"/>
    <mergeCell ref="AI759:AP759"/>
    <mergeCell ref="AQ759:BB759"/>
    <mergeCell ref="I760:N760"/>
    <mergeCell ref="O760:V760"/>
    <mergeCell ref="W760:AB760"/>
    <mergeCell ref="AC760:AH760"/>
    <mergeCell ref="AI760:AP760"/>
    <mergeCell ref="AQ760:BB760"/>
    <mergeCell ref="I761:N761"/>
    <mergeCell ref="O761:V761"/>
    <mergeCell ref="W761:AB761"/>
    <mergeCell ref="AC761:AH761"/>
    <mergeCell ref="AI761:AP761"/>
    <mergeCell ref="AQ761:BB761"/>
    <mergeCell ref="A763:BB765"/>
    <mergeCell ref="A769:AH769"/>
    <mergeCell ref="AI769:BB769"/>
    <mergeCell ref="A770:AH770"/>
    <mergeCell ref="AI770:BB770"/>
    <mergeCell ref="A771:AH771"/>
    <mergeCell ref="AI771:BB771"/>
    <mergeCell ref="AI772:BB772"/>
    <mergeCell ref="AI773:BB773"/>
    <mergeCell ref="AI774:BB774"/>
    <mergeCell ref="AI775:BB775"/>
    <mergeCell ref="AI776:BB776"/>
    <mergeCell ref="AI777:BB777"/>
    <mergeCell ref="AI778:BB778"/>
    <mergeCell ref="AI779:BB779"/>
    <mergeCell ref="AI780:BB780"/>
    <mergeCell ref="AI781:BB781"/>
    <mergeCell ref="AI782:BB782"/>
    <mergeCell ref="A785:AH785"/>
    <mergeCell ref="AI785:BB785"/>
    <mergeCell ref="A786:AH786"/>
    <mergeCell ref="AI786:BB786"/>
    <mergeCell ref="A787:AH787"/>
    <mergeCell ref="AI787:BB787"/>
    <mergeCell ref="AI788:BB788"/>
    <mergeCell ref="AI789:BB789"/>
    <mergeCell ref="AI790:BB790"/>
    <mergeCell ref="AI791:BB791"/>
    <mergeCell ref="AI792:BB792"/>
    <mergeCell ref="AI793:BB793"/>
    <mergeCell ref="AI794:BB794"/>
    <mergeCell ref="AI795:BB795"/>
    <mergeCell ref="AI796:BB796"/>
    <mergeCell ref="A798:BB806"/>
    <mergeCell ref="C809:Z809"/>
    <mergeCell ref="AD809:AK809"/>
    <mergeCell ref="AN809:BB809"/>
    <mergeCell ref="M813:BB813"/>
    <mergeCell ref="AP814:BB814"/>
    <mergeCell ref="A815:L815"/>
    <mergeCell ref="M815:T815"/>
    <mergeCell ref="U815:AA815"/>
    <mergeCell ref="AB815:AH815"/>
    <mergeCell ref="AI815:AO815"/>
    <mergeCell ref="AP815:BB815"/>
    <mergeCell ref="M816:T816"/>
    <mergeCell ref="AP816:BB816"/>
    <mergeCell ref="AP817:BB817"/>
    <mergeCell ref="A818:L818"/>
    <mergeCell ref="M818:P818"/>
    <mergeCell ref="Q818:T818"/>
    <mergeCell ref="U818:X818"/>
    <mergeCell ref="Y818:AA818"/>
    <mergeCell ref="AB818:AE818"/>
    <mergeCell ref="AF818:AH818"/>
    <mergeCell ref="AI818:AL818"/>
    <mergeCell ref="AM818:AO818"/>
    <mergeCell ref="AP818:AV818"/>
    <mergeCell ref="AW818:BB818"/>
    <mergeCell ref="A819:L819"/>
    <mergeCell ref="M819:P819"/>
    <mergeCell ref="Q819:T819"/>
    <mergeCell ref="U819:X819"/>
    <mergeCell ref="Y819:AA819"/>
    <mergeCell ref="AB819:AE819"/>
    <mergeCell ref="AF819:AH819"/>
    <mergeCell ref="AI819:AL819"/>
    <mergeCell ref="AM819:AO819"/>
    <mergeCell ref="AP819:AV819"/>
    <mergeCell ref="AW819:BB819"/>
    <mergeCell ref="A820:L820"/>
    <mergeCell ref="M820:P820"/>
    <mergeCell ref="Q820:T820"/>
    <mergeCell ref="U820:X820"/>
    <mergeCell ref="Y820:AA820"/>
    <mergeCell ref="AB820:AE820"/>
    <mergeCell ref="AF820:AH820"/>
    <mergeCell ref="AI820:AL820"/>
    <mergeCell ref="AM820:AO820"/>
    <mergeCell ref="AP820:AV820"/>
    <mergeCell ref="AW820:BB820"/>
    <mergeCell ref="A821:L821"/>
    <mergeCell ref="M821:P821"/>
    <mergeCell ref="Q821:T821"/>
    <mergeCell ref="U821:X821"/>
    <mergeCell ref="Y821:AA821"/>
    <mergeCell ref="AB821:AE821"/>
    <mergeCell ref="AF821:AH821"/>
    <mergeCell ref="AI821:AL821"/>
    <mergeCell ref="AM821:AO821"/>
    <mergeCell ref="AP821:AV821"/>
    <mergeCell ref="AW821:BB821"/>
    <mergeCell ref="A822:L822"/>
    <mergeCell ref="M822:P822"/>
    <mergeCell ref="Q822:T822"/>
    <mergeCell ref="U822:X822"/>
    <mergeCell ref="Y822:AA822"/>
    <mergeCell ref="AB822:AE822"/>
    <mergeCell ref="AF822:AH822"/>
    <mergeCell ref="AI822:AL822"/>
    <mergeCell ref="AM822:AO822"/>
    <mergeCell ref="AP822:AV822"/>
    <mergeCell ref="AW822:BB822"/>
    <mergeCell ref="A823:L823"/>
    <mergeCell ref="M823:P823"/>
    <mergeCell ref="Q823:T823"/>
    <mergeCell ref="U823:X823"/>
    <mergeCell ref="Y823:AA823"/>
    <mergeCell ref="AB823:AE823"/>
    <mergeCell ref="AF823:AH823"/>
    <mergeCell ref="AI823:AL823"/>
    <mergeCell ref="AM823:AO823"/>
    <mergeCell ref="AP823:AV823"/>
    <mergeCell ref="AW823:BB823"/>
    <mergeCell ref="A824:L824"/>
    <mergeCell ref="M824:P824"/>
    <mergeCell ref="Q824:T824"/>
    <mergeCell ref="U824:X824"/>
    <mergeCell ref="Y824:AA824"/>
    <mergeCell ref="AB824:AE824"/>
    <mergeCell ref="AF824:AH824"/>
    <mergeCell ref="AI824:AL824"/>
    <mergeCell ref="AM824:AO824"/>
    <mergeCell ref="AP824:AV824"/>
    <mergeCell ref="AW824:BB824"/>
    <mergeCell ref="M825:P825"/>
    <mergeCell ref="Q825:T825"/>
    <mergeCell ref="U825:X825"/>
    <mergeCell ref="Y825:AA825"/>
    <mergeCell ref="AB825:AE825"/>
    <mergeCell ref="AF825:AH825"/>
    <mergeCell ref="AI825:AL825"/>
    <mergeCell ref="AM825:AO825"/>
    <mergeCell ref="AP825:AV825"/>
    <mergeCell ref="AW825:BB825"/>
    <mergeCell ref="M826:P826"/>
    <mergeCell ref="Q826:T826"/>
    <mergeCell ref="U826:X826"/>
    <mergeCell ref="Y826:AA826"/>
    <mergeCell ref="AB826:AE826"/>
    <mergeCell ref="AF826:AH826"/>
    <mergeCell ref="AI826:AL826"/>
    <mergeCell ref="AM826:AO826"/>
    <mergeCell ref="AP826:AV826"/>
    <mergeCell ref="AW826:BB826"/>
    <mergeCell ref="M827:P827"/>
    <mergeCell ref="Q827:T827"/>
    <mergeCell ref="U827:X827"/>
    <mergeCell ref="Y827:AA827"/>
    <mergeCell ref="AB827:AE827"/>
    <mergeCell ref="AF827:AH827"/>
    <mergeCell ref="AI827:AL827"/>
    <mergeCell ref="AM827:AO827"/>
    <mergeCell ref="AP827:AV827"/>
    <mergeCell ref="AW827:BB827"/>
    <mergeCell ref="M828:P828"/>
    <mergeCell ref="Q828:T828"/>
    <mergeCell ref="U828:X828"/>
    <mergeCell ref="Y828:AA828"/>
    <mergeCell ref="AB828:AE828"/>
    <mergeCell ref="AF828:AH828"/>
    <mergeCell ref="AI828:AL828"/>
    <mergeCell ref="AM828:AO828"/>
    <mergeCell ref="AP828:AV828"/>
    <mergeCell ref="AW828:BB828"/>
    <mergeCell ref="A829:L829"/>
    <mergeCell ref="M829:P829"/>
    <mergeCell ref="Q829:T829"/>
    <mergeCell ref="U829:X829"/>
    <mergeCell ref="Y829:AA829"/>
    <mergeCell ref="AB829:AE829"/>
    <mergeCell ref="AF829:AH829"/>
    <mergeCell ref="AI829:AL829"/>
    <mergeCell ref="AM829:AO829"/>
    <mergeCell ref="AP829:AV829"/>
    <mergeCell ref="AW829:BB829"/>
    <mergeCell ref="A830:L830"/>
    <mergeCell ref="M830:P830"/>
    <mergeCell ref="Q830:T830"/>
    <mergeCell ref="U830:X830"/>
    <mergeCell ref="Y830:AA830"/>
    <mergeCell ref="AB830:AE830"/>
    <mergeCell ref="AF830:AH830"/>
    <mergeCell ref="AI830:AL830"/>
    <mergeCell ref="AM830:AO830"/>
    <mergeCell ref="AP830:AV830"/>
    <mergeCell ref="AW830:BB830"/>
    <mergeCell ref="A831:L831"/>
    <mergeCell ref="M831:P831"/>
    <mergeCell ref="Q831:T831"/>
    <mergeCell ref="U831:X831"/>
    <mergeCell ref="Y831:AA831"/>
    <mergeCell ref="AB831:AE831"/>
    <mergeCell ref="AF831:AH831"/>
    <mergeCell ref="AI831:AL831"/>
    <mergeCell ref="AM831:AO831"/>
    <mergeCell ref="AP831:AV831"/>
    <mergeCell ref="AW831:BB831"/>
    <mergeCell ref="A832:L832"/>
    <mergeCell ref="M832:P832"/>
    <mergeCell ref="Q832:T832"/>
    <mergeCell ref="U832:X832"/>
    <mergeCell ref="Y832:AA832"/>
    <mergeCell ref="AB832:AE832"/>
    <mergeCell ref="AF832:AH832"/>
    <mergeCell ref="AI832:AL832"/>
    <mergeCell ref="AM832:AO832"/>
    <mergeCell ref="AP832:AV832"/>
    <mergeCell ref="AW832:BB832"/>
    <mergeCell ref="A833:L833"/>
    <mergeCell ref="M833:P833"/>
    <mergeCell ref="Q833:T833"/>
    <mergeCell ref="U833:X833"/>
    <mergeCell ref="Y833:AA833"/>
    <mergeCell ref="AB833:AE833"/>
    <mergeCell ref="AF833:AH833"/>
    <mergeCell ref="AI833:AL833"/>
    <mergeCell ref="AM833:AO833"/>
    <mergeCell ref="AP833:AV833"/>
    <mergeCell ref="AW833:BB833"/>
    <mergeCell ref="A834:L834"/>
    <mergeCell ref="M834:P834"/>
    <mergeCell ref="Q834:T834"/>
    <mergeCell ref="U834:X834"/>
    <mergeCell ref="Y834:AA834"/>
    <mergeCell ref="AB834:AE834"/>
    <mergeCell ref="AF834:AH834"/>
    <mergeCell ref="AI834:AL834"/>
    <mergeCell ref="AM834:AO834"/>
    <mergeCell ref="AP834:AV834"/>
    <mergeCell ref="AW834:BB834"/>
    <mergeCell ref="A836:BB842"/>
    <mergeCell ref="AG844:BB844"/>
    <mergeCell ref="A845:S845"/>
    <mergeCell ref="T845:AF845"/>
    <mergeCell ref="AG845:BB845"/>
    <mergeCell ref="AG846:BB846"/>
    <mergeCell ref="A847:S847"/>
    <mergeCell ref="T847:AF847"/>
    <mergeCell ref="AG847:BB847"/>
    <mergeCell ref="T848:AF849"/>
    <mergeCell ref="AG848:BB849"/>
    <mergeCell ref="T850:AF851"/>
    <mergeCell ref="AG850:BB851"/>
    <mergeCell ref="T852:AF852"/>
    <mergeCell ref="AG852:BB852"/>
    <mergeCell ref="T853:AF854"/>
    <mergeCell ref="AG853:BB854"/>
    <mergeCell ref="T855:AF855"/>
    <mergeCell ref="AG855:BB855"/>
    <mergeCell ref="A857:BB862"/>
    <mergeCell ref="C864:Z864"/>
    <mergeCell ref="AD864:AK864"/>
    <mergeCell ref="AN864:BB864"/>
    <mergeCell ref="AL868:BB868"/>
    <mergeCell ref="A869:X869"/>
    <mergeCell ref="Y869:AK869"/>
    <mergeCell ref="AL869:BB869"/>
    <mergeCell ref="Y870:AK870"/>
    <mergeCell ref="AL870:BB870"/>
    <mergeCell ref="Y871:AK872"/>
    <mergeCell ref="AL871:BB872"/>
    <mergeCell ref="Y873:AK873"/>
    <mergeCell ref="AL873:BB873"/>
    <mergeCell ref="Y874:AK874"/>
    <mergeCell ref="AL874:BB874"/>
    <mergeCell ref="Y875:AK876"/>
    <mergeCell ref="AL875:BB876"/>
    <mergeCell ref="Y877:AK877"/>
    <mergeCell ref="AL877:BB877"/>
    <mergeCell ref="Y878:AK878"/>
    <mergeCell ref="AL878:BB878"/>
    <mergeCell ref="Y879:AK879"/>
    <mergeCell ref="AL879:BB879"/>
    <mergeCell ref="Y880:AK880"/>
    <mergeCell ref="AL880:BB880"/>
    <mergeCell ref="Y881:AK881"/>
    <mergeCell ref="AL881:BB881"/>
    <mergeCell ref="Y882:AK882"/>
    <mergeCell ref="AL882:BB882"/>
    <mergeCell ref="Y883:AK883"/>
    <mergeCell ref="AL883:BB883"/>
    <mergeCell ref="Y884:AK884"/>
    <mergeCell ref="AL884:BB884"/>
    <mergeCell ref="Y885:AK885"/>
    <mergeCell ref="AL885:BB885"/>
    <mergeCell ref="Y886:AK886"/>
    <mergeCell ref="AL886:BB886"/>
    <mergeCell ref="Y887:AK887"/>
    <mergeCell ref="AL887:BB887"/>
    <mergeCell ref="Y888:AK888"/>
    <mergeCell ref="AL888:BB888"/>
    <mergeCell ref="Y889:AK889"/>
    <mergeCell ref="AL889:BB889"/>
    <mergeCell ref="Y890:AK890"/>
    <mergeCell ref="AL890:BB890"/>
    <mergeCell ref="A892:BB896"/>
    <mergeCell ref="AG898:BB898"/>
    <mergeCell ref="A899:S899"/>
    <mergeCell ref="T899:AF899"/>
    <mergeCell ref="AG899:BB899"/>
    <mergeCell ref="AG900:BB900"/>
    <mergeCell ref="T901:AF901"/>
    <mergeCell ref="AG901:BB901"/>
    <mergeCell ref="T902:AF902"/>
    <mergeCell ref="AG902:BB902"/>
    <mergeCell ref="T903:AF903"/>
    <mergeCell ref="AG903:BB903"/>
    <mergeCell ref="T904:AF904"/>
    <mergeCell ref="AG904:BB904"/>
    <mergeCell ref="T905:AF905"/>
    <mergeCell ref="AG905:BB905"/>
    <mergeCell ref="T906:AF906"/>
    <mergeCell ref="AG906:BB906"/>
    <mergeCell ref="T907:AF907"/>
    <mergeCell ref="AG907:BB907"/>
    <mergeCell ref="A909:BB912"/>
    <mergeCell ref="A914:L914"/>
    <mergeCell ref="M914:T914"/>
    <mergeCell ref="U914:AA915"/>
    <mergeCell ref="AB914:AH915"/>
    <mergeCell ref="AI914:AO915"/>
    <mergeCell ref="AP914:BB915"/>
    <mergeCell ref="A915:L915"/>
    <mergeCell ref="M915:T915"/>
    <mergeCell ref="A916:L916"/>
    <mergeCell ref="M916:T916"/>
    <mergeCell ref="U916:AA916"/>
    <mergeCell ref="AB916:AH916"/>
    <mergeCell ref="AI916:AO916"/>
    <mergeCell ref="AP916:BB916"/>
    <mergeCell ref="A917:L917"/>
    <mergeCell ref="M917:T917"/>
    <mergeCell ref="U917:AA917"/>
    <mergeCell ref="AB917:AH917"/>
    <mergeCell ref="AI917:AO917"/>
    <mergeCell ref="AP917:BB917"/>
    <mergeCell ref="A918:L918"/>
    <mergeCell ref="M918:T918"/>
    <mergeCell ref="U918:AA918"/>
    <mergeCell ref="AB918:AH918"/>
    <mergeCell ref="AI918:AO918"/>
    <mergeCell ref="AP918:BB918"/>
    <mergeCell ref="A919:L919"/>
    <mergeCell ref="M919:T919"/>
    <mergeCell ref="U919:AA919"/>
    <mergeCell ref="AB919:AH919"/>
    <mergeCell ref="AI919:AO919"/>
    <mergeCell ref="AP919:BB919"/>
    <mergeCell ref="A921:BB923"/>
    <mergeCell ref="C925:Z925"/>
    <mergeCell ref="AD925:AK925"/>
    <mergeCell ref="AN925:BB925"/>
    <mergeCell ref="A930:H930"/>
    <mergeCell ref="W930:AB930"/>
    <mergeCell ref="AC930:AH930"/>
    <mergeCell ref="AI930:AP930"/>
    <mergeCell ref="AQ930:BB930"/>
    <mergeCell ref="W931:AB931"/>
    <mergeCell ref="AC931:AH931"/>
    <mergeCell ref="AI931:AP931"/>
    <mergeCell ref="AQ931:BB931"/>
    <mergeCell ref="W932:AB932"/>
    <mergeCell ref="AC932:AH932"/>
    <mergeCell ref="AI932:AP932"/>
    <mergeCell ref="AQ932:BB932"/>
    <mergeCell ref="A933:M933"/>
    <mergeCell ref="N933:Q933"/>
    <mergeCell ref="R933:V933"/>
    <mergeCell ref="W933:AB933"/>
    <mergeCell ref="AC933:AH933"/>
    <mergeCell ref="AI933:AP933"/>
    <mergeCell ref="AQ933:BB933"/>
    <mergeCell ref="R934:V934"/>
    <mergeCell ref="W934:AB934"/>
    <mergeCell ref="AC934:AH934"/>
    <mergeCell ref="AI934:AP934"/>
    <mergeCell ref="AQ934:BB934"/>
    <mergeCell ref="R935:V935"/>
    <mergeCell ref="AC935:AH935"/>
    <mergeCell ref="AI935:AP935"/>
    <mergeCell ref="AQ935:BB935"/>
    <mergeCell ref="AC936:AH936"/>
    <mergeCell ref="AI936:AP936"/>
    <mergeCell ref="AQ936:BB936"/>
    <mergeCell ref="AC937:AH937"/>
    <mergeCell ref="AI937:AP937"/>
    <mergeCell ref="AQ937:BB937"/>
    <mergeCell ref="A938:M938"/>
    <mergeCell ref="N938:Q938"/>
    <mergeCell ref="R938:V938"/>
    <mergeCell ref="W938:AB938"/>
    <mergeCell ref="AC938:AH938"/>
    <mergeCell ref="AI938:AP938"/>
    <mergeCell ref="AQ938:BB938"/>
    <mergeCell ref="A939:M939"/>
    <mergeCell ref="N939:Q939"/>
    <mergeCell ref="R939:V939"/>
    <mergeCell ref="W939:AB939"/>
    <mergeCell ref="AC939:AH939"/>
    <mergeCell ref="AI939:AP939"/>
    <mergeCell ref="AQ939:BB939"/>
    <mergeCell ref="A940:M940"/>
    <mergeCell ref="N940:Q940"/>
    <mergeCell ref="R940:V940"/>
    <mergeCell ref="W940:AB940"/>
    <mergeCell ref="AC940:AH940"/>
    <mergeCell ref="AI940:AP940"/>
    <mergeCell ref="AQ940:BB940"/>
    <mergeCell ref="A941:M941"/>
    <mergeCell ref="N941:Q941"/>
    <mergeCell ref="R941:V941"/>
    <mergeCell ref="W941:AB941"/>
    <mergeCell ref="AC941:AH941"/>
    <mergeCell ref="AI941:AP941"/>
    <mergeCell ref="AQ941:BB941"/>
    <mergeCell ref="A942:M942"/>
    <mergeCell ref="N942:Q942"/>
    <mergeCell ref="R942:V942"/>
    <mergeCell ref="W942:AB942"/>
    <mergeCell ref="AC942:AH942"/>
    <mergeCell ref="AI942:AP942"/>
    <mergeCell ref="AQ942:BB942"/>
    <mergeCell ref="A943:M943"/>
    <mergeCell ref="N943:Q943"/>
    <mergeCell ref="R943:V943"/>
    <mergeCell ref="W943:AB943"/>
    <mergeCell ref="AC943:AH943"/>
    <mergeCell ref="AI943:AP943"/>
    <mergeCell ref="AQ943:BB943"/>
    <mergeCell ref="A944:M944"/>
    <mergeCell ref="N944:Q944"/>
    <mergeCell ref="R944:V944"/>
    <mergeCell ref="W944:AB944"/>
    <mergeCell ref="AC944:AH944"/>
    <mergeCell ref="AI944:AP944"/>
    <mergeCell ref="AQ944:BB944"/>
    <mergeCell ref="A945:M945"/>
    <mergeCell ref="N945:Q945"/>
    <mergeCell ref="R945:V945"/>
    <mergeCell ref="W945:AB945"/>
    <mergeCell ref="AC945:AH945"/>
    <mergeCell ref="AI945:AP945"/>
    <mergeCell ref="AQ945:BB945"/>
    <mergeCell ref="A946:M946"/>
    <mergeCell ref="N946:Q946"/>
    <mergeCell ref="R946:V946"/>
    <mergeCell ref="W946:AB946"/>
    <mergeCell ref="AC946:AH946"/>
    <mergeCell ref="AI946:AP946"/>
    <mergeCell ref="AQ946:BB946"/>
    <mergeCell ref="A949:H949"/>
    <mergeCell ref="W949:AB949"/>
    <mergeCell ref="AC949:AH949"/>
    <mergeCell ref="AI949:AP949"/>
    <mergeCell ref="AQ949:BB949"/>
    <mergeCell ref="W950:AB950"/>
    <mergeCell ref="AC950:AH950"/>
    <mergeCell ref="AI950:AP950"/>
    <mergeCell ref="AQ950:BB950"/>
    <mergeCell ref="W951:AB951"/>
    <mergeCell ref="AC951:AH951"/>
    <mergeCell ref="AI951:AP951"/>
    <mergeCell ref="AQ951:BB951"/>
    <mergeCell ref="A952:M952"/>
    <mergeCell ref="N952:Q952"/>
    <mergeCell ref="R952:V952"/>
    <mergeCell ref="W952:AB952"/>
    <mergeCell ref="AC952:AH952"/>
    <mergeCell ref="AI952:AP952"/>
    <mergeCell ref="AQ952:BB952"/>
    <mergeCell ref="R953:V953"/>
    <mergeCell ref="W953:AB953"/>
    <mergeCell ref="AC953:AH953"/>
    <mergeCell ref="AI953:AP953"/>
    <mergeCell ref="AQ953:BB953"/>
    <mergeCell ref="R954:V954"/>
    <mergeCell ref="AC954:AH954"/>
    <mergeCell ref="AI954:AP954"/>
    <mergeCell ref="AQ954:BB954"/>
    <mergeCell ref="AC955:AH955"/>
    <mergeCell ref="AI955:AP955"/>
    <mergeCell ref="AQ955:BB955"/>
    <mergeCell ref="AC956:AH956"/>
    <mergeCell ref="AI956:AP956"/>
    <mergeCell ref="AQ956:BB956"/>
    <mergeCell ref="A957:M957"/>
    <mergeCell ref="N957:Q957"/>
    <mergeCell ref="R957:V957"/>
    <mergeCell ref="W957:AB957"/>
    <mergeCell ref="AC957:AH957"/>
    <mergeCell ref="AI957:AP957"/>
    <mergeCell ref="AQ957:BB957"/>
    <mergeCell ref="A958:M958"/>
    <mergeCell ref="N958:Q958"/>
    <mergeCell ref="R958:V958"/>
    <mergeCell ref="W958:AB958"/>
    <mergeCell ref="AC958:AH958"/>
    <mergeCell ref="AI958:AP958"/>
    <mergeCell ref="AQ958:BB958"/>
    <mergeCell ref="A959:M959"/>
    <mergeCell ref="N959:Q959"/>
    <mergeCell ref="R959:V959"/>
    <mergeCell ref="W959:AB959"/>
    <mergeCell ref="AC959:AH959"/>
    <mergeCell ref="AI959:AP959"/>
    <mergeCell ref="AQ959:BB959"/>
    <mergeCell ref="A960:M960"/>
    <mergeCell ref="N960:Q960"/>
    <mergeCell ref="R960:V960"/>
    <mergeCell ref="W960:AB960"/>
    <mergeCell ref="AC960:AH960"/>
    <mergeCell ref="AI960:AP960"/>
    <mergeCell ref="AQ960:BB960"/>
    <mergeCell ref="A961:M961"/>
    <mergeCell ref="N961:Q961"/>
    <mergeCell ref="R961:V961"/>
    <mergeCell ref="W961:AB961"/>
    <mergeCell ref="AC961:AH961"/>
    <mergeCell ref="AI961:AP961"/>
    <mergeCell ref="AQ961:BB961"/>
    <mergeCell ref="A962:M962"/>
    <mergeCell ref="N962:Q962"/>
    <mergeCell ref="R962:V962"/>
    <mergeCell ref="W962:AB962"/>
    <mergeCell ref="AC962:AH962"/>
    <mergeCell ref="AI962:AP962"/>
    <mergeCell ref="AQ962:BB962"/>
    <mergeCell ref="A963:M963"/>
    <mergeCell ref="N963:Q963"/>
    <mergeCell ref="R963:V963"/>
    <mergeCell ref="W963:AB963"/>
    <mergeCell ref="AC963:AH963"/>
    <mergeCell ref="AI963:AP963"/>
    <mergeCell ref="AQ963:BB963"/>
    <mergeCell ref="A964:M964"/>
    <mergeCell ref="N964:Q964"/>
    <mergeCell ref="R964:V964"/>
    <mergeCell ref="W964:AB964"/>
    <mergeCell ref="AC964:AH964"/>
    <mergeCell ref="AI964:AP964"/>
    <mergeCell ref="AQ964:BB964"/>
    <mergeCell ref="A965:M965"/>
    <mergeCell ref="N965:Q965"/>
    <mergeCell ref="R965:V965"/>
    <mergeCell ref="W965:AB965"/>
    <mergeCell ref="AC965:AH965"/>
    <mergeCell ref="AI965:AP965"/>
    <mergeCell ref="AQ965:BB965"/>
    <mergeCell ref="A966:M966"/>
    <mergeCell ref="N966:Q966"/>
    <mergeCell ref="R966:V966"/>
    <mergeCell ref="W966:AB966"/>
    <mergeCell ref="AC966:AH966"/>
    <mergeCell ref="AI966:AP966"/>
    <mergeCell ref="AQ966:BB966"/>
    <mergeCell ref="A967:M967"/>
    <mergeCell ref="N967:Q967"/>
    <mergeCell ref="R967:V967"/>
    <mergeCell ref="W967:AB967"/>
    <mergeCell ref="AC967:AH967"/>
    <mergeCell ref="AI967:AP967"/>
    <mergeCell ref="AQ967:BB967"/>
    <mergeCell ref="A968:M968"/>
    <mergeCell ref="N968:Q968"/>
    <mergeCell ref="R968:V968"/>
    <mergeCell ref="W968:AB968"/>
    <mergeCell ref="AC968:AH968"/>
    <mergeCell ref="AI968:AP968"/>
    <mergeCell ref="AQ968:BB968"/>
    <mergeCell ref="A970:BB977"/>
    <mergeCell ref="C979:Z979"/>
    <mergeCell ref="AD979:AK979"/>
    <mergeCell ref="AN979:BB979"/>
    <mergeCell ref="A984:V985"/>
    <mergeCell ref="W984:AL984"/>
    <mergeCell ref="AM984:BB984"/>
    <mergeCell ref="W985:AD985"/>
    <mergeCell ref="AE985:AL985"/>
    <mergeCell ref="AM985:BB985"/>
    <mergeCell ref="A986:V986"/>
    <mergeCell ref="W986:AD986"/>
    <mergeCell ref="AE986:AL986"/>
    <mergeCell ref="AM986:BB986"/>
    <mergeCell ref="A987:V987"/>
    <mergeCell ref="W987:AD987"/>
    <mergeCell ref="AE987:AL987"/>
    <mergeCell ref="AM987:BB987"/>
    <mergeCell ref="A988:V988"/>
    <mergeCell ref="W988:AD988"/>
    <mergeCell ref="AE988:AL988"/>
    <mergeCell ref="AM988:BB988"/>
    <mergeCell ref="A989:V989"/>
    <mergeCell ref="W989:AD989"/>
    <mergeCell ref="AE989:AL989"/>
    <mergeCell ref="AM989:BB989"/>
    <mergeCell ref="A990:V990"/>
    <mergeCell ref="W990:AD990"/>
    <mergeCell ref="AE990:AL990"/>
    <mergeCell ref="AM990:BB990"/>
    <mergeCell ref="A991:V991"/>
    <mergeCell ref="W991:AD991"/>
    <mergeCell ref="AE991:AL991"/>
    <mergeCell ref="AM991:BB991"/>
    <mergeCell ref="A992:V992"/>
    <mergeCell ref="W992:AD992"/>
    <mergeCell ref="AE992:AL992"/>
    <mergeCell ref="AM992:BB992"/>
    <mergeCell ref="A993:V993"/>
    <mergeCell ref="W993:AD993"/>
    <mergeCell ref="AE993:AL993"/>
    <mergeCell ref="AM993:BB993"/>
    <mergeCell ref="A994:V994"/>
    <mergeCell ref="W994:AD994"/>
    <mergeCell ref="AE994:AL994"/>
    <mergeCell ref="AM994:BB994"/>
    <mergeCell ref="A995:V995"/>
    <mergeCell ref="W995:AD995"/>
    <mergeCell ref="AE995:AL995"/>
    <mergeCell ref="AM995:BB995"/>
    <mergeCell ref="A996:V996"/>
    <mergeCell ref="W996:AD996"/>
    <mergeCell ref="AE996:AL996"/>
    <mergeCell ref="AM996:BB996"/>
    <mergeCell ref="U999:AI999"/>
    <mergeCell ref="AJ999:BB999"/>
    <mergeCell ref="U1000:AI1000"/>
    <mergeCell ref="AJ1000:BB1000"/>
    <mergeCell ref="A1001:T1001"/>
    <mergeCell ref="U1001:AI1001"/>
    <mergeCell ref="AJ1001:BB1001"/>
    <mergeCell ref="U1002:AI1002"/>
    <mergeCell ref="AJ1002:BB1002"/>
    <mergeCell ref="U1003:AI1003"/>
    <mergeCell ref="AJ1003:BB1003"/>
    <mergeCell ref="U1005:AC1005"/>
    <mergeCell ref="AD1005:AI1005"/>
    <mergeCell ref="AJ1005:AQ1005"/>
    <mergeCell ref="AR1005:BB1005"/>
    <mergeCell ref="U1006:AC1006"/>
    <mergeCell ref="AD1006:AI1006"/>
    <mergeCell ref="AJ1006:AQ1006"/>
    <mergeCell ref="AR1006:BB1006"/>
    <mergeCell ref="A1007:T1007"/>
    <mergeCell ref="U1007:AC1007"/>
    <mergeCell ref="AD1007:AI1007"/>
    <mergeCell ref="AJ1007:AQ1007"/>
    <mergeCell ref="AR1007:BB1007"/>
    <mergeCell ref="U1008:AC1008"/>
    <mergeCell ref="AD1008:AI1008"/>
    <mergeCell ref="AJ1008:AQ1008"/>
    <mergeCell ref="AR1008:BB1008"/>
    <mergeCell ref="A1009:T1009"/>
    <mergeCell ref="U1009:AC1009"/>
    <mergeCell ref="AD1009:AI1009"/>
    <mergeCell ref="AJ1009:AQ1009"/>
    <mergeCell ref="AR1009:BB1009"/>
    <mergeCell ref="A1010:T1010"/>
    <mergeCell ref="U1010:AC1010"/>
    <mergeCell ref="AD1010:AI1010"/>
    <mergeCell ref="AJ1010:AQ1010"/>
    <mergeCell ref="AR1010:BB1010"/>
    <mergeCell ref="A1011:T1011"/>
    <mergeCell ref="U1011:AC1011"/>
    <mergeCell ref="AD1011:AI1011"/>
    <mergeCell ref="AJ1011:AQ1011"/>
    <mergeCell ref="AR1011:BB1011"/>
    <mergeCell ref="U1012:AC1012"/>
    <mergeCell ref="AD1012:AI1012"/>
    <mergeCell ref="AJ1012:AQ1012"/>
    <mergeCell ref="AR1012:BB1012"/>
    <mergeCell ref="A1013:T1013"/>
    <mergeCell ref="U1013:AC1013"/>
    <mergeCell ref="AD1013:AI1013"/>
    <mergeCell ref="AJ1013:AQ1013"/>
    <mergeCell ref="AR1013:BB1013"/>
    <mergeCell ref="A1014:T1014"/>
    <mergeCell ref="U1014:AC1014"/>
    <mergeCell ref="AD1014:AI1014"/>
    <mergeCell ref="AJ1014:AQ1014"/>
    <mergeCell ref="AR1014:BB1014"/>
    <mergeCell ref="A1015:T1015"/>
    <mergeCell ref="U1015:AC1015"/>
    <mergeCell ref="AD1015:AI1015"/>
    <mergeCell ref="AJ1015:AQ1015"/>
    <mergeCell ref="AR1015:BB1015"/>
    <mergeCell ref="A1017:BB1020"/>
    <mergeCell ref="AD1022:BB1022"/>
    <mergeCell ref="AD1023:AM1023"/>
    <mergeCell ref="AN1023:BB1023"/>
    <mergeCell ref="AD1024:AM1024"/>
    <mergeCell ref="AN1024:BB1024"/>
    <mergeCell ref="AD1025:AM1025"/>
    <mergeCell ref="AN1025:BB1025"/>
    <mergeCell ref="A1026:AC1026"/>
    <mergeCell ref="AD1026:AM1026"/>
    <mergeCell ref="AN1026:BB1026"/>
    <mergeCell ref="AD1027:AM1027"/>
    <mergeCell ref="AN1027:BB1027"/>
    <mergeCell ref="AD1028:AM1028"/>
    <mergeCell ref="AN1028:BB1028"/>
    <mergeCell ref="AD1029:AM1029"/>
    <mergeCell ref="AN1029:BB1029"/>
    <mergeCell ref="AD1030:AM1030"/>
    <mergeCell ref="AN1030:BB1030"/>
    <mergeCell ref="AD1031:AM1031"/>
    <mergeCell ref="AN1031:BB1031"/>
    <mergeCell ref="A1033:BB1037"/>
    <mergeCell ref="C1039:Z1039"/>
    <mergeCell ref="AD1039:AK1039"/>
    <mergeCell ref="AN1039:BB1039"/>
    <mergeCell ref="I1042:AB1042"/>
    <mergeCell ref="AC1042:BB1042"/>
    <mergeCell ref="AC1043:BB1043"/>
    <mergeCell ref="A1044:H1044"/>
    <mergeCell ref="I1044:AB1044"/>
    <mergeCell ref="AC1044:BB1044"/>
    <mergeCell ref="A1045:H1045"/>
    <mergeCell ref="I1045:N1045"/>
    <mergeCell ref="O1045:V1045"/>
    <mergeCell ref="W1045:AB1045"/>
    <mergeCell ref="AC1045:AH1045"/>
    <mergeCell ref="AI1045:AP1045"/>
    <mergeCell ref="AQ1045:BB1045"/>
    <mergeCell ref="I1046:N1046"/>
    <mergeCell ref="O1046:V1046"/>
    <mergeCell ref="W1046:AB1046"/>
    <mergeCell ref="AC1046:AH1046"/>
    <mergeCell ref="AI1046:AP1046"/>
    <mergeCell ref="AQ1046:BB1046"/>
    <mergeCell ref="I1047:N1047"/>
    <mergeCell ref="O1047:V1047"/>
    <mergeCell ref="W1047:AB1047"/>
    <mergeCell ref="AC1047:AH1047"/>
    <mergeCell ref="AI1047:AP1047"/>
    <mergeCell ref="AQ1047:BB1047"/>
    <mergeCell ref="A1048:H1048"/>
    <mergeCell ref="I1048:N1048"/>
    <mergeCell ref="O1048:V1048"/>
    <mergeCell ref="W1048:AB1048"/>
    <mergeCell ref="AC1048:AH1048"/>
    <mergeCell ref="AI1048:AP1048"/>
    <mergeCell ref="AQ1048:BB1048"/>
    <mergeCell ref="I1049:N1049"/>
    <mergeCell ref="O1049:V1049"/>
    <mergeCell ref="W1049:AB1049"/>
    <mergeCell ref="AC1049:AH1049"/>
    <mergeCell ref="AI1049:AP1049"/>
    <mergeCell ref="AQ1049:BB1049"/>
    <mergeCell ref="I1050:N1050"/>
    <mergeCell ref="O1050:V1050"/>
    <mergeCell ref="W1050:AB1050"/>
    <mergeCell ref="AC1050:AH1050"/>
    <mergeCell ref="AI1050:AP1050"/>
    <mergeCell ref="AQ1050:BB1050"/>
    <mergeCell ref="I1051:N1051"/>
    <mergeCell ref="O1051:V1051"/>
    <mergeCell ref="W1051:AB1051"/>
    <mergeCell ref="AC1051:AH1051"/>
    <mergeCell ref="AI1051:AP1051"/>
    <mergeCell ref="AQ1051:BB1051"/>
    <mergeCell ref="A1053:BB1057"/>
    <mergeCell ref="A1059:L1064"/>
    <mergeCell ref="M1059:S1059"/>
    <mergeCell ref="T1059:AG1059"/>
    <mergeCell ref="AH1059:BB1059"/>
    <mergeCell ref="M1060:S1060"/>
    <mergeCell ref="T1060:AG1060"/>
    <mergeCell ref="AH1060:BB1060"/>
    <mergeCell ref="M1061:S1061"/>
    <mergeCell ref="T1061:AG1061"/>
    <mergeCell ref="AH1061:BB1061"/>
    <mergeCell ref="M1062:S1062"/>
    <mergeCell ref="T1062:Z1062"/>
    <mergeCell ref="AA1062:AG1062"/>
    <mergeCell ref="AH1062:AN1062"/>
    <mergeCell ref="AO1062:BB1062"/>
    <mergeCell ref="M1063:S1063"/>
    <mergeCell ref="T1063:Z1063"/>
    <mergeCell ref="AA1063:AG1063"/>
    <mergeCell ref="AH1063:AN1063"/>
    <mergeCell ref="AO1063:BB1063"/>
    <mergeCell ref="M1064:S1064"/>
    <mergeCell ref="T1064:Z1064"/>
    <mergeCell ref="AA1064:AG1064"/>
    <mergeCell ref="AH1064:AN1064"/>
    <mergeCell ref="AO1064:BB1064"/>
    <mergeCell ref="A1065:L1065"/>
    <mergeCell ref="M1065:S1065"/>
    <mergeCell ref="T1065:Z1065"/>
    <mergeCell ref="AA1065:AG1065"/>
    <mergeCell ref="AH1065:AN1065"/>
    <mergeCell ref="AO1065:BB1065"/>
    <mergeCell ref="M1066:S1067"/>
    <mergeCell ref="T1066:Z1067"/>
    <mergeCell ref="AA1066:AG1067"/>
    <mergeCell ref="AH1066:AN1067"/>
    <mergeCell ref="AO1066:BB1067"/>
    <mergeCell ref="M1068:S1068"/>
    <mergeCell ref="T1068:Z1068"/>
    <mergeCell ref="AA1068:AG1068"/>
    <mergeCell ref="AH1068:AN1068"/>
    <mergeCell ref="AO1068:BB1068"/>
    <mergeCell ref="M1069:S1069"/>
    <mergeCell ref="T1069:Z1069"/>
    <mergeCell ref="AA1069:AG1069"/>
    <mergeCell ref="AH1069:AN1069"/>
    <mergeCell ref="AO1069:BB1069"/>
    <mergeCell ref="M1070:S1070"/>
    <mergeCell ref="T1070:Z1070"/>
    <mergeCell ref="AA1070:AG1070"/>
    <mergeCell ref="AH1070:AN1070"/>
    <mergeCell ref="AO1070:BB1070"/>
    <mergeCell ref="M1071:S1071"/>
    <mergeCell ref="T1071:Z1071"/>
    <mergeCell ref="AA1071:AG1071"/>
    <mergeCell ref="AH1071:AN1071"/>
    <mergeCell ref="AO1071:BB1071"/>
    <mergeCell ref="M1072:S1072"/>
    <mergeCell ref="T1072:Z1072"/>
    <mergeCell ref="AA1072:AG1072"/>
    <mergeCell ref="AH1072:AN1072"/>
    <mergeCell ref="AO1072:BB1072"/>
    <mergeCell ref="M1073:S1073"/>
    <mergeCell ref="T1073:Z1073"/>
    <mergeCell ref="AA1073:AG1073"/>
    <mergeCell ref="AH1073:AN1073"/>
    <mergeCell ref="AO1073:BB1073"/>
    <mergeCell ref="M1074:S1074"/>
    <mergeCell ref="T1074:Z1074"/>
    <mergeCell ref="AA1074:AG1074"/>
    <mergeCell ref="AH1074:AN1074"/>
    <mergeCell ref="AO1074:BB1074"/>
    <mergeCell ref="M1075:S1078"/>
    <mergeCell ref="T1075:Z1078"/>
    <mergeCell ref="AA1075:AG1078"/>
    <mergeCell ref="AH1075:AN1078"/>
    <mergeCell ref="AO1075:BB1078"/>
    <mergeCell ref="A1080:BB1083"/>
    <mergeCell ref="AO1085:BB1085"/>
    <mergeCell ref="A1086:AE1086"/>
    <mergeCell ref="AF1086:AN1086"/>
    <mergeCell ref="AO1086:BB1086"/>
    <mergeCell ref="AF1087:AN1087"/>
    <mergeCell ref="AO1087:BB1087"/>
    <mergeCell ref="A1088:AE1088"/>
    <mergeCell ref="AF1088:AN1088"/>
    <mergeCell ref="AO1088:BB1088"/>
    <mergeCell ref="A1089:AE1089"/>
    <mergeCell ref="AF1089:AN1089"/>
    <mergeCell ref="AO1089:BB1089"/>
    <mergeCell ref="A1090:AE1090"/>
    <mergeCell ref="AF1090:AN1090"/>
    <mergeCell ref="AO1090:BB1090"/>
    <mergeCell ref="A1091:AE1091"/>
    <mergeCell ref="AF1091:AN1091"/>
    <mergeCell ref="AO1091:BB1091"/>
    <mergeCell ref="A1092:AE1092"/>
    <mergeCell ref="AF1092:AN1092"/>
    <mergeCell ref="AO1092:BB1092"/>
    <mergeCell ref="A1093:AE1093"/>
    <mergeCell ref="AF1093:AN1093"/>
    <mergeCell ref="AO1093:BB1093"/>
    <mergeCell ref="A1094:AE1094"/>
    <mergeCell ref="AF1094:AN1094"/>
    <mergeCell ref="AO1094:BB1094"/>
    <mergeCell ref="C1099:Z1099"/>
    <mergeCell ref="AD1099:AK1099"/>
    <mergeCell ref="AN1099:BB1099"/>
    <mergeCell ref="A1102:BB1106"/>
    <mergeCell ref="AO1108:BB1108"/>
    <mergeCell ref="A1109:AE1109"/>
    <mergeCell ref="AF1109:AN1109"/>
    <mergeCell ref="AO1109:BB1109"/>
    <mergeCell ref="AF1110:AN1110"/>
    <mergeCell ref="AO1110:BB1110"/>
    <mergeCell ref="A1111:AE1111"/>
    <mergeCell ref="AF1111:AN1111"/>
    <mergeCell ref="AO1111:BB1111"/>
    <mergeCell ref="A1112:AE1112"/>
    <mergeCell ref="AF1112:AN1112"/>
    <mergeCell ref="AO1112:BB1112"/>
    <mergeCell ref="A1113:AE1113"/>
    <mergeCell ref="AF1113:AN1113"/>
    <mergeCell ref="AO1113:BB1113"/>
    <mergeCell ref="A1114:AE1114"/>
    <mergeCell ref="AF1114:AN1114"/>
    <mergeCell ref="AO1114:BB1114"/>
    <mergeCell ref="A1115:AE1115"/>
    <mergeCell ref="AF1115:AN1115"/>
    <mergeCell ref="AO1115:BB1115"/>
    <mergeCell ref="A1116:AE1116"/>
    <mergeCell ref="AF1116:AN1116"/>
    <mergeCell ref="AO1116:BB1116"/>
    <mergeCell ref="A1118:BB1123"/>
    <mergeCell ref="AO1125:BB1125"/>
    <mergeCell ref="A1126:AE1126"/>
    <mergeCell ref="AF1126:AN1126"/>
    <mergeCell ref="AO1126:BB1126"/>
    <mergeCell ref="AF1127:AN1127"/>
    <mergeCell ref="AO1127:BB1127"/>
    <mergeCell ref="AF1128:AN1129"/>
    <mergeCell ref="AO1128:BB1129"/>
    <mergeCell ref="AF1130:AN1131"/>
    <mergeCell ref="AO1130:BB1131"/>
    <mergeCell ref="AF1132:AN1136"/>
    <mergeCell ref="AO1132:BB1136"/>
    <mergeCell ref="AF1137:AN1140"/>
    <mergeCell ref="AO1137:BB1140"/>
    <mergeCell ref="AF1141:AN1143"/>
    <mergeCell ref="AO1141:BB1143"/>
    <mergeCell ref="AF1144:AN1146"/>
    <mergeCell ref="AO1144:BB1146"/>
    <mergeCell ref="A1148:BB1152"/>
    <mergeCell ref="C1154:Z1154"/>
    <mergeCell ref="AD1154:AK1154"/>
    <mergeCell ref="AN1154:BB1154"/>
    <mergeCell ref="AG1157:BB1157"/>
    <mergeCell ref="P1158:AF1158"/>
    <mergeCell ref="AG1158:BB1158"/>
    <mergeCell ref="A1159:M1159"/>
    <mergeCell ref="P1159:X1159"/>
    <mergeCell ref="Y1159:AB1159"/>
    <mergeCell ref="AC1159:AF1159"/>
    <mergeCell ref="AG1159:AO1159"/>
    <mergeCell ref="AP1159:AU1159"/>
    <mergeCell ref="AV1159:BB1159"/>
    <mergeCell ref="AC1160:AF1160"/>
    <mergeCell ref="AP1160:AU1160"/>
    <mergeCell ref="AV1160:BB1160"/>
    <mergeCell ref="A1161:O1161"/>
    <mergeCell ref="P1161:X1161"/>
    <mergeCell ref="Y1161:AB1161"/>
    <mergeCell ref="AC1161:AF1161"/>
    <mergeCell ref="AG1161:AO1161"/>
    <mergeCell ref="AP1161:AU1161"/>
    <mergeCell ref="AV1161:BB1161"/>
    <mergeCell ref="A1162:O1162"/>
    <mergeCell ref="P1162:X1163"/>
    <mergeCell ref="Y1162:AB1163"/>
    <mergeCell ref="AC1162:AF1163"/>
    <mergeCell ref="AG1162:AO1163"/>
    <mergeCell ref="AP1162:AU1163"/>
    <mergeCell ref="AV1162:BB1163"/>
    <mergeCell ref="P1164:X1164"/>
    <mergeCell ref="Y1164:AB1164"/>
    <mergeCell ref="AC1164:AF1164"/>
    <mergeCell ref="AG1164:AO1164"/>
    <mergeCell ref="AP1164:AU1164"/>
    <mergeCell ref="AV1164:BB1164"/>
    <mergeCell ref="P1165:X1165"/>
    <mergeCell ref="Y1165:AB1165"/>
    <mergeCell ref="AC1165:AF1165"/>
    <mergeCell ref="AG1165:AO1165"/>
    <mergeCell ref="AP1165:AU1165"/>
    <mergeCell ref="AV1165:BB1165"/>
    <mergeCell ref="P1166:X1166"/>
    <mergeCell ref="Y1166:AB1166"/>
    <mergeCell ref="AC1166:AF1166"/>
    <mergeCell ref="AG1166:AO1166"/>
    <mergeCell ref="AP1166:AU1166"/>
    <mergeCell ref="AV1166:BB1166"/>
    <mergeCell ref="P1167:X1168"/>
    <mergeCell ref="Y1167:AB1168"/>
    <mergeCell ref="AC1167:AF1168"/>
    <mergeCell ref="AG1167:AO1168"/>
    <mergeCell ref="AP1167:AU1168"/>
    <mergeCell ref="AV1167:BB1168"/>
    <mergeCell ref="P1169:X1169"/>
    <mergeCell ref="Y1169:AB1169"/>
    <mergeCell ref="AC1169:AF1169"/>
    <mergeCell ref="AG1169:AO1169"/>
    <mergeCell ref="AP1169:AU1169"/>
    <mergeCell ref="AV1169:BB1169"/>
    <mergeCell ref="P1170:X1170"/>
    <mergeCell ref="Y1170:AB1170"/>
    <mergeCell ref="AC1170:AF1170"/>
    <mergeCell ref="AG1170:AO1170"/>
    <mergeCell ref="AP1170:AU1170"/>
    <mergeCell ref="AV1170:BB1170"/>
    <mergeCell ref="P1171:X1171"/>
    <mergeCell ref="Y1171:AB1171"/>
    <mergeCell ref="AC1171:AF1171"/>
    <mergeCell ref="AG1171:AO1171"/>
    <mergeCell ref="AP1171:AU1171"/>
    <mergeCell ref="AV1171:BB1171"/>
    <mergeCell ref="P1172:X1172"/>
    <mergeCell ref="Y1172:AB1172"/>
    <mergeCell ref="AC1172:AF1172"/>
    <mergeCell ref="AG1172:AO1172"/>
    <mergeCell ref="AP1172:AU1172"/>
    <mergeCell ref="AV1172:BB1172"/>
    <mergeCell ref="P1173:X1173"/>
    <mergeCell ref="Y1173:AB1173"/>
    <mergeCell ref="AC1173:AF1173"/>
    <mergeCell ref="AG1173:AO1173"/>
    <mergeCell ref="AP1173:AU1173"/>
    <mergeCell ref="AV1173:BB1173"/>
    <mergeCell ref="P1174:X1174"/>
    <mergeCell ref="Y1174:AB1174"/>
    <mergeCell ref="AC1174:AF1174"/>
    <mergeCell ref="AG1174:AO1174"/>
    <mergeCell ref="AP1174:AU1174"/>
    <mergeCell ref="AV1174:BB1174"/>
    <mergeCell ref="P1175:X1175"/>
    <mergeCell ref="Y1175:AB1175"/>
    <mergeCell ref="AC1175:AF1175"/>
    <mergeCell ref="AG1175:AO1175"/>
    <mergeCell ref="AP1175:AU1175"/>
    <mergeCell ref="AV1175:BB1175"/>
    <mergeCell ref="A1177:BB1179"/>
    <mergeCell ref="A1182:BB1194"/>
    <mergeCell ref="A1196:BB1209"/>
    <mergeCell ref="C1211:Z1211"/>
    <mergeCell ref="AD1211:AK1211"/>
    <mergeCell ref="AN1211:BB1211"/>
    <mergeCell ref="A1214:BB1226"/>
    <mergeCell ref="A1229:BB1243"/>
    <mergeCell ref="A1246:BB1259"/>
    <mergeCell ref="C1262:Z1262"/>
    <mergeCell ref="AD1262:AK1262"/>
    <mergeCell ref="AN1262:BB1262"/>
    <mergeCell ref="A1268:L1268"/>
    <mergeCell ref="M1268:T1268"/>
    <mergeCell ref="U1268:AA1268"/>
    <mergeCell ref="AB1268:AH1268"/>
    <mergeCell ref="AI1268:AO1268"/>
    <mergeCell ref="A1269:L1269"/>
    <mergeCell ref="M1269:T1269"/>
    <mergeCell ref="A1271:L1271"/>
    <mergeCell ref="M1271:T1271"/>
    <mergeCell ref="U1271:AA1271"/>
    <mergeCell ref="AB1271:AH1271"/>
    <mergeCell ref="AI1271:AO1271"/>
    <mergeCell ref="M1272:T1272"/>
    <mergeCell ref="U1272:AA1272"/>
    <mergeCell ref="AB1272:AH1272"/>
    <mergeCell ref="AI1272:AO1272"/>
    <mergeCell ref="AP1272:AV1272"/>
    <mergeCell ref="M1273:T1274"/>
    <mergeCell ref="U1273:AA1274"/>
    <mergeCell ref="AB1273:AH1274"/>
    <mergeCell ref="AI1273:AO1274"/>
    <mergeCell ref="AP1273:AV1274"/>
    <mergeCell ref="M1275:T1275"/>
    <mergeCell ref="U1275:AA1275"/>
    <mergeCell ref="AB1275:AH1275"/>
    <mergeCell ref="AI1275:AO1275"/>
    <mergeCell ref="AP1275:AV1275"/>
    <mergeCell ref="M1276:T1277"/>
    <mergeCell ref="U1276:AA1277"/>
    <mergeCell ref="AB1276:AH1277"/>
    <mergeCell ref="AI1276:AO1277"/>
    <mergeCell ref="AP1276:AV1277"/>
    <mergeCell ref="M1278:T1278"/>
    <mergeCell ref="U1278:AA1278"/>
    <mergeCell ref="AB1278:AH1278"/>
    <mergeCell ref="AI1278:AO1278"/>
    <mergeCell ref="AP1278:AV1278"/>
    <mergeCell ref="M1279:T1279"/>
    <mergeCell ref="U1279:AA1279"/>
    <mergeCell ref="AB1279:AH1279"/>
    <mergeCell ref="AI1279:AO1279"/>
    <mergeCell ref="AP1279:AV1279"/>
    <mergeCell ref="A1280:L1280"/>
    <mergeCell ref="M1280:T1280"/>
    <mergeCell ref="U1280:AA1280"/>
    <mergeCell ref="AB1280:AH1280"/>
    <mergeCell ref="AI1280:AO1280"/>
    <mergeCell ref="AP1280:AV1280"/>
    <mergeCell ref="A1281:L1281"/>
    <mergeCell ref="M1281:T1281"/>
    <mergeCell ref="U1281:AA1281"/>
    <mergeCell ref="AB1281:AH1281"/>
    <mergeCell ref="AI1281:AO1281"/>
    <mergeCell ref="AP1281:AV1281"/>
    <mergeCell ref="M1282:T1282"/>
    <mergeCell ref="U1282:AA1282"/>
    <mergeCell ref="AB1282:AH1282"/>
    <mergeCell ref="AI1282:AO1282"/>
    <mergeCell ref="AP1282:AV1282"/>
    <mergeCell ref="M1283:T1283"/>
    <mergeCell ref="U1283:AA1283"/>
    <mergeCell ref="AB1283:AH1283"/>
    <mergeCell ref="AI1283:AO1283"/>
    <mergeCell ref="AP1283:AV1283"/>
    <mergeCell ref="M1284:T1286"/>
    <mergeCell ref="U1284:AA1286"/>
    <mergeCell ref="AB1284:AH1286"/>
    <mergeCell ref="AI1284:AO1286"/>
    <mergeCell ref="AP1284:AV1286"/>
    <mergeCell ref="M1287:T1288"/>
    <mergeCell ref="U1287:AA1288"/>
    <mergeCell ref="AB1287:AH1288"/>
    <mergeCell ref="AI1287:AO1288"/>
    <mergeCell ref="AP1287:AV1288"/>
    <mergeCell ref="M1289:T1292"/>
    <mergeCell ref="U1289:AA1292"/>
    <mergeCell ref="AB1289:AH1292"/>
    <mergeCell ref="AI1289:AO1292"/>
    <mergeCell ref="AP1289:AV1292"/>
    <mergeCell ref="M1293:T1294"/>
    <mergeCell ref="U1293:AA1294"/>
    <mergeCell ref="AB1293:AH1294"/>
    <mergeCell ref="AI1293:AO1294"/>
    <mergeCell ref="AP1293:AV1294"/>
    <mergeCell ref="M1295:T1296"/>
    <mergeCell ref="U1295:AA1296"/>
    <mergeCell ref="AB1295:AH1296"/>
    <mergeCell ref="AI1295:AO1296"/>
    <mergeCell ref="AP1295:AV1296"/>
    <mergeCell ref="M1297:T1299"/>
    <mergeCell ref="U1297:AA1299"/>
    <mergeCell ref="AB1297:AH1299"/>
    <mergeCell ref="AI1297:AO1299"/>
    <mergeCell ref="AP1297:AV1299"/>
    <mergeCell ref="M1300:T1301"/>
    <mergeCell ref="U1300:AA1301"/>
    <mergeCell ref="AB1300:AH1301"/>
    <mergeCell ref="AI1300:AO1301"/>
    <mergeCell ref="AP1300:AV1301"/>
    <mergeCell ref="M1302:T1304"/>
    <mergeCell ref="U1302:AA1304"/>
    <mergeCell ref="AB1302:AH1304"/>
    <mergeCell ref="AI1302:AO1304"/>
    <mergeCell ref="AP1302:AV1304"/>
    <mergeCell ref="A1306:BB1311"/>
    <mergeCell ref="C1313:Z1313"/>
    <mergeCell ref="AD1313:AK1313"/>
    <mergeCell ref="AN1313:BB1313"/>
    <mergeCell ref="AW1316:BA1316"/>
    <mergeCell ref="A1318:L1318"/>
    <mergeCell ref="M1318:T1318"/>
    <mergeCell ref="U1318:AA1318"/>
    <mergeCell ref="AB1318:AH1318"/>
    <mergeCell ref="AI1318:AO1318"/>
    <mergeCell ref="A1319:L1319"/>
    <mergeCell ref="M1319:T1319"/>
    <mergeCell ref="A1321:L1321"/>
    <mergeCell ref="M1321:T1321"/>
    <mergeCell ref="U1321:AA1321"/>
    <mergeCell ref="AB1321:AH1321"/>
    <mergeCell ref="AI1321:AO1321"/>
    <mergeCell ref="M1322:T1322"/>
    <mergeCell ref="U1322:AA1322"/>
    <mergeCell ref="AB1322:AH1322"/>
    <mergeCell ref="AI1322:AO1322"/>
    <mergeCell ref="AP1322:AV1322"/>
    <mergeCell ref="M1323:T1324"/>
    <mergeCell ref="U1323:AA1324"/>
    <mergeCell ref="AB1323:AH1324"/>
    <mergeCell ref="AI1323:AO1324"/>
    <mergeCell ref="AP1323:AV1324"/>
    <mergeCell ref="M1325:T1325"/>
    <mergeCell ref="U1325:AA1325"/>
    <mergeCell ref="AB1325:AH1325"/>
    <mergeCell ref="AI1325:AO1325"/>
    <mergeCell ref="AP1325:AV1325"/>
    <mergeCell ref="M1326:T1327"/>
    <mergeCell ref="U1326:AA1327"/>
    <mergeCell ref="AB1326:AH1327"/>
    <mergeCell ref="AI1326:AO1327"/>
    <mergeCell ref="AP1326:AV1327"/>
    <mergeCell ref="M1328:T1328"/>
    <mergeCell ref="U1328:AA1328"/>
    <mergeCell ref="AB1328:AH1328"/>
    <mergeCell ref="AI1328:AO1328"/>
    <mergeCell ref="AP1328:AV1328"/>
    <mergeCell ref="M1329:T1329"/>
    <mergeCell ref="U1329:AA1329"/>
    <mergeCell ref="AB1329:AH1329"/>
    <mergeCell ref="AI1329:AO1329"/>
    <mergeCell ref="AP1329:AV1329"/>
    <mergeCell ref="A1330:L1330"/>
    <mergeCell ref="M1330:T1330"/>
    <mergeCell ref="U1330:AA1330"/>
    <mergeCell ref="AB1330:AH1330"/>
    <mergeCell ref="AI1330:AO1330"/>
    <mergeCell ref="AP1330:AV1330"/>
    <mergeCell ref="A1331:L1331"/>
    <mergeCell ref="M1331:T1331"/>
    <mergeCell ref="U1331:AA1331"/>
    <mergeCell ref="AB1331:AH1331"/>
    <mergeCell ref="AI1331:AO1331"/>
    <mergeCell ref="AP1331:AV1331"/>
    <mergeCell ref="M1332:T1332"/>
    <mergeCell ref="U1332:AA1332"/>
    <mergeCell ref="AB1332:AH1332"/>
    <mergeCell ref="AI1332:AO1332"/>
    <mergeCell ref="AP1332:AV1332"/>
    <mergeCell ref="M1333:T1333"/>
    <mergeCell ref="U1333:AA1333"/>
    <mergeCell ref="AB1333:AH1333"/>
    <mergeCell ref="AI1333:AO1333"/>
    <mergeCell ref="AP1333:AV1333"/>
    <mergeCell ref="M1334:T1336"/>
    <mergeCell ref="U1334:AA1336"/>
    <mergeCell ref="AB1334:AH1336"/>
    <mergeCell ref="AI1334:AO1336"/>
    <mergeCell ref="AP1334:AV1336"/>
    <mergeCell ref="M1337:T1338"/>
    <mergeCell ref="U1337:AA1338"/>
    <mergeCell ref="AB1337:AH1338"/>
    <mergeCell ref="AI1337:AO1338"/>
    <mergeCell ref="AP1337:AV1338"/>
    <mergeCell ref="M1339:T1342"/>
    <mergeCell ref="U1339:AA1342"/>
    <mergeCell ref="AB1339:AH1342"/>
    <mergeCell ref="AI1339:AO1342"/>
    <mergeCell ref="AP1339:AV1342"/>
    <mergeCell ref="M1343:T1344"/>
    <mergeCell ref="U1343:AA1344"/>
    <mergeCell ref="AB1343:AH1344"/>
    <mergeCell ref="AI1343:AO1344"/>
    <mergeCell ref="AP1343:AV1344"/>
    <mergeCell ref="M1345:T1346"/>
    <mergeCell ref="U1345:AA1346"/>
    <mergeCell ref="AB1345:AH1346"/>
    <mergeCell ref="AI1345:AO1346"/>
    <mergeCell ref="AP1345:AV1346"/>
    <mergeCell ref="M1347:T1349"/>
    <mergeCell ref="U1347:AA1349"/>
    <mergeCell ref="AB1347:AH1349"/>
    <mergeCell ref="AI1347:AO1349"/>
    <mergeCell ref="AP1347:AV1349"/>
    <mergeCell ref="M1350:T1351"/>
    <mergeCell ref="U1350:AA1351"/>
    <mergeCell ref="AB1350:AH1351"/>
    <mergeCell ref="AI1350:AO1351"/>
    <mergeCell ref="AP1350:AV1351"/>
    <mergeCell ref="M1352:T1354"/>
    <mergeCell ref="U1352:AA1354"/>
    <mergeCell ref="AB1352:AH1354"/>
    <mergeCell ref="AI1352:AO1354"/>
    <mergeCell ref="AP1352:AV1354"/>
    <mergeCell ref="A1356:BB1368"/>
    <mergeCell ref="C1371:Z1371"/>
    <mergeCell ref="AD1371:AK1371"/>
    <mergeCell ref="AN1371:BB1371"/>
    <mergeCell ref="A1374:BB1374"/>
    <mergeCell ref="A1375:BB1375"/>
    <mergeCell ref="A1377:BB1377"/>
    <mergeCell ref="A1378:BB1378"/>
    <mergeCell ref="A1380:BB1380"/>
    <mergeCell ref="A1383:BB1383"/>
    <mergeCell ref="A1386:BB1386"/>
    <mergeCell ref="A1389:BB1389"/>
    <mergeCell ref="A1392:BB1392"/>
    <mergeCell ref="A1395:BB1395"/>
    <mergeCell ref="C1397:Z1397"/>
    <mergeCell ref="AD1397:AK1397"/>
    <mergeCell ref="AN1397:BB1397"/>
    <mergeCell ref="A1403:BB1403"/>
    <mergeCell ref="A1406:BB1406"/>
    <mergeCell ref="A1409:BA1409"/>
    <mergeCell ref="A1412:BB1412"/>
    <mergeCell ref="A1415:BB1415"/>
    <mergeCell ref="A1418:BB1418"/>
    <mergeCell ref="C1421:Z1421"/>
    <mergeCell ref="AD1421:AK1421"/>
    <mergeCell ref="AN1421:BB1421"/>
    <mergeCell ref="A1423:BB1423"/>
    <mergeCell ref="A1426:BB1426"/>
    <mergeCell ref="A1429:BB1429"/>
    <mergeCell ref="A1432:BB1432"/>
    <mergeCell ref="A1435:BB1435"/>
  </mergeCells>
  <printOptions headings="false" gridLines="false" gridLinesSet="true" horizontalCentered="false" verticalCentered="false"/>
  <pageMargins left="0.708333333333333" right="0.708333333333333" top="0.747916666666667" bottom="0.748611111111111" header="0.511805555555555" footer="0.315277777777778"/>
  <pageSetup blackAndWhite="false" cellComments="none" copies="1" draft="false" firstPageNumber="0" fitToHeight="1" fitToWidth="1" horizontalDpi="300" orientation="portrait" pageOrder="downThenOver" paperSize="9" scale="100" useFirstPageNumber="false" usePrinterDefaults="false" verticalDpi="300"/>
  <headerFooter differentFirst="false" differentOddEven="false">
    <oddHeader/>
    <oddFooter>&amp;L&amp;8Verlag Dashöfer, vydavateľstvo s.r.o.
http://www.dashofer.sk/&amp;C&amp;8&amp;P/&amp;N&amp;R&amp;7Kamil Gróf - autor projektu 
0917530997 grof@ruz.sk</oddFooter>
  </headerFooter>
  <rowBreaks count="27" manualBreakCount="27">
    <brk id="48" man="true" max="16383" min="0"/>
    <brk id="105" man="true" max="16383" min="0"/>
    <brk id="160" man="true" max="16383" min="0"/>
    <brk id="217" man="true" max="16383" min="0"/>
    <brk id="276" man="true" max="16383" min="0"/>
    <brk id="333" man="true" max="16383" min="0"/>
    <brk id="394" man="true" max="16383" min="0"/>
    <brk id="453" man="true" max="16383" min="0"/>
    <brk id="510" man="true" max="16383" min="0"/>
    <brk id="573" man="true" max="16383" min="0"/>
    <brk id="627" man="true" max="16383" min="0"/>
    <brk id="690" man="true" max="16383" min="0"/>
    <brk id="747" man="true" max="16383" min="0"/>
    <brk id="807" man="true" max="16383" min="0"/>
    <brk id="862" man="true" max="16383" min="0"/>
    <brk id="923" man="true" max="16383" min="0"/>
    <brk id="977" man="true" max="16383" min="0"/>
    <brk id="1037" man="true" max="16383" min="0"/>
    <brk id="1097" man="true" max="16383" min="0"/>
    <brk id="1152" man="true" max="16383" min="0"/>
    <brk id="1209" man="true" max="16383" min="0"/>
    <brk id="1260" man="true" max="16383" min="0"/>
    <brk id="1311" man="true" max="16383" min="0"/>
    <brk id="1369" man="true" max="16383" min="0"/>
    <brk id="1395" man="true" max="16383" min="0"/>
    <brk id="1419" man="true" max="16383" min="0"/>
    <brk id="1436" man="true" max="16383" min="0"/>
  </rowBreaks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181"/>
  <sheetViews>
    <sheetView colorId="64" defaultGridColor="true" rightToLeft="false" showFormulas="false" showGridLines="true" showOutlineSymbols="true" showRowColHeaders="true" showZeros="false" tabSelected="false" topLeftCell="A127" view="normal" windowProtection="false" workbookViewId="0" zoomScale="100" zoomScaleNormal="100" zoomScalePageLayoutView="100">
      <selection activeCell="B140" activeCellId="0" pane="topLeft" sqref="B140"/>
    </sheetView>
  </sheetViews>
  <sheetFormatPr defaultRowHeight="14.1"/>
  <cols>
    <col collapsed="false" hidden="false" max="1" min="1" style="76" width="9.14285714285714"/>
    <col collapsed="false" hidden="false" max="2" min="2" style="264" width="9.14285714285714"/>
    <col collapsed="false" hidden="false" max="3" min="3" style="265" width="18.7091836734694"/>
    <col collapsed="false" hidden="false" max="4" min="4" style="265" width="10.4234693877551"/>
    <col collapsed="false" hidden="false" max="5" min="5" style="72" width="1"/>
    <col collapsed="false" hidden="true" max="6" min="6" style="72" width="0"/>
    <col collapsed="false" hidden="false" max="8" min="7" style="72" width="9.14285714285714"/>
    <col collapsed="false" hidden="false" max="9" min="9" style="72" width="10.1428571428571"/>
    <col collapsed="false" hidden="false" max="11" min="10" style="72" width="18.7091836734694"/>
    <col collapsed="false" hidden="false" max="12" min="12" style="112" width="0.285714285714286"/>
    <col collapsed="false" hidden="true" max="13" min="13" style="112" width="0"/>
    <col collapsed="false" hidden="false" max="1025" min="14" style="72" width="9.14285714285714"/>
  </cols>
  <sheetData>
    <row collapsed="false" customFormat="false" customHeight="true" hidden="false" ht="14.1" outlineLevel="0" r="1">
      <c r="A1" s="266" t="s">
        <v>111</v>
      </c>
      <c r="B1" s="266"/>
      <c r="C1" s="266"/>
      <c r="D1" s="266"/>
      <c r="E1" s="266"/>
      <c r="F1" s="266"/>
      <c r="G1" s="266"/>
      <c r="H1" s="266"/>
      <c r="I1" s="266"/>
      <c r="J1" s="266"/>
      <c r="K1" s="266"/>
    </row>
    <row collapsed="false" customFormat="false" customHeight="true" hidden="false" ht="14.1" outlineLevel="0" r="2">
      <c r="A2" s="267"/>
      <c r="B2" s="267"/>
      <c r="C2" s="267"/>
      <c r="D2" s="267"/>
      <c r="E2" s="267"/>
      <c r="F2" s="267"/>
      <c r="G2" s="267"/>
      <c r="H2" s="267"/>
      <c r="I2" s="267"/>
      <c r="J2" s="268" t="n">
        <v>2014</v>
      </c>
      <c r="K2" s="268" t="n">
        <v>2013</v>
      </c>
    </row>
    <row collapsed="false" customFormat="false" customHeight="true" hidden="false" ht="14.1" outlineLevel="0" r="3">
      <c r="C3" s="268" t="n">
        <v>2014</v>
      </c>
      <c r="D3" s="268" t="n">
        <v>2013</v>
      </c>
      <c r="H3" s="327" t="s">
        <v>112</v>
      </c>
      <c r="I3" s="328" t="s">
        <v>113</v>
      </c>
      <c r="J3" s="271" t="n">
        <f aca="false">SUM('HL KNIHA VYPOC'!G159)</f>
        <v>0</v>
      </c>
      <c r="K3" s="271" t="n">
        <f aca="false">SUM('HL KNIHA VYPOC'!K159)</f>
        <v>0</v>
      </c>
    </row>
    <row collapsed="false" customFormat="false" customHeight="true" hidden="false" ht="14.1" outlineLevel="0" r="4">
      <c r="A4" s="327" t="s">
        <v>1073</v>
      </c>
      <c r="B4" s="328" t="s">
        <v>113</v>
      </c>
      <c r="C4" s="271" t="n">
        <f aca="false">SUM('HL KNIHA VYPOC'!G32)</f>
        <v>0</v>
      </c>
      <c r="D4" s="271" t="n">
        <f aca="false">SUM('HL KNIHA VYPOC'!K32)</f>
        <v>0</v>
      </c>
      <c r="H4" s="272"/>
      <c r="I4" s="330" t="n">
        <v>15</v>
      </c>
      <c r="J4" s="274"/>
      <c r="K4" s="275"/>
    </row>
    <row collapsed="false" customFormat="false" customHeight="true" hidden="false" ht="14.1" outlineLevel="0" r="5">
      <c r="A5" s="276"/>
      <c r="B5" s="661" t="n">
        <v>5</v>
      </c>
      <c r="C5" s="278" t="n">
        <f aca="false">SUM(C4-C6-C7)</f>
        <v>0</v>
      </c>
      <c r="D5" s="279" t="n">
        <f aca="false">SUM(D4-D6-D7)</f>
        <v>0</v>
      </c>
      <c r="H5" s="280"/>
      <c r="I5" s="332" t="n">
        <v>19</v>
      </c>
      <c r="J5" s="282" t="n">
        <f aca="false">SUM(J3-J4)</f>
        <v>0</v>
      </c>
      <c r="K5" s="283" t="n">
        <f aca="false">SUM(K3-K4)</f>
        <v>0</v>
      </c>
    </row>
    <row collapsed="false" customFormat="false" customHeight="true" hidden="false" ht="14.1" outlineLevel="0" r="6">
      <c r="A6" s="290"/>
      <c r="B6" s="336" t="n">
        <v>6</v>
      </c>
      <c r="C6" s="292"/>
      <c r="D6" s="293"/>
      <c r="H6" s="288"/>
      <c r="I6" s="289"/>
      <c r="J6" s="265"/>
      <c r="K6" s="265"/>
    </row>
    <row collapsed="false" customFormat="false" customHeight="true" hidden="false" ht="14.1" outlineLevel="0" r="7">
      <c r="A7" s="284"/>
      <c r="B7" s="332" t="n">
        <v>7</v>
      </c>
      <c r="C7" s="286"/>
      <c r="D7" s="287"/>
      <c r="H7" s="327" t="s">
        <v>129</v>
      </c>
      <c r="I7" s="328" t="s">
        <v>113</v>
      </c>
      <c r="J7" s="271" t="n">
        <f aca="false">SUM('HL KNIHA VYPOC'!G173)</f>
        <v>0</v>
      </c>
      <c r="K7" s="271" t="n">
        <f aca="false">SUM('HL KNIHA VYPOC'!K173)</f>
        <v>0</v>
      </c>
    </row>
    <row collapsed="false" customFormat="false" customHeight="true" hidden="false" ht="14.1" outlineLevel="0" r="8">
      <c r="A8" s="288"/>
      <c r="B8" s="289"/>
      <c r="H8" s="272"/>
      <c r="I8" s="330" t="n">
        <v>15</v>
      </c>
      <c r="J8" s="274"/>
      <c r="K8" s="275"/>
    </row>
    <row collapsed="false" customFormat="false" customHeight="true" hidden="false" ht="14.1" outlineLevel="0" r="9">
      <c r="A9" s="327" t="s">
        <v>1074</v>
      </c>
      <c r="B9" s="328" t="s">
        <v>113</v>
      </c>
      <c r="C9" s="271" t="n">
        <f aca="false">SUM('HL KNIHA VYPOC'!G38)</f>
        <v>0</v>
      </c>
      <c r="D9" s="271" t="n">
        <f aca="false">SUM('HL KNIHA VYPOC'!K38)</f>
        <v>0</v>
      </c>
      <c r="H9" s="280"/>
      <c r="I9" s="662" t="n">
        <v>19</v>
      </c>
      <c r="J9" s="282" t="n">
        <f aca="false">SUM(J7-J8)</f>
        <v>0</v>
      </c>
      <c r="K9" s="283" t="n">
        <f aca="false">SUM(K7-K8)</f>
        <v>0</v>
      </c>
    </row>
    <row collapsed="false" customFormat="false" customHeight="true" hidden="false" ht="14.1" outlineLevel="0" r="10">
      <c r="A10" s="276"/>
      <c r="B10" s="661" t="n">
        <v>5</v>
      </c>
      <c r="C10" s="278" t="n">
        <f aca="false">SUM(C9-C11-C12)</f>
        <v>0</v>
      </c>
      <c r="D10" s="279" t="n">
        <f aca="false">SUM(D9-D11-D12)</f>
        <v>0</v>
      </c>
      <c r="H10" s="288"/>
      <c r="I10" s="289"/>
      <c r="J10" s="265"/>
      <c r="K10" s="265"/>
    </row>
    <row collapsed="false" customFormat="false" customHeight="true" hidden="false" ht="14.1" outlineLevel="0" r="11">
      <c r="A11" s="290"/>
      <c r="B11" s="336" t="n">
        <v>6</v>
      </c>
      <c r="C11" s="292"/>
      <c r="D11" s="293"/>
      <c r="H11" s="327" t="s">
        <v>138</v>
      </c>
      <c r="I11" s="328" t="s">
        <v>113</v>
      </c>
      <c r="J11" s="271" t="n">
        <f aca="false">SUM('HL KNIHA VYPOC'!G175)</f>
        <v>0</v>
      </c>
      <c r="K11" s="271" t="n">
        <f aca="false">SUM('HL KNIHA VYPOC'!K175)</f>
        <v>0</v>
      </c>
    </row>
    <row collapsed="false" customFormat="false" customHeight="true" hidden="false" ht="14.1" outlineLevel="0" r="12">
      <c r="A12" s="284"/>
      <c r="B12" s="332" t="n">
        <v>7</v>
      </c>
      <c r="C12" s="286"/>
      <c r="D12" s="287"/>
      <c r="H12" s="272"/>
      <c r="I12" s="330" t="n">
        <v>15</v>
      </c>
      <c r="J12" s="274"/>
      <c r="K12" s="275"/>
    </row>
    <row collapsed="false" customFormat="false" customHeight="true" hidden="false" ht="14.1" outlineLevel="0" r="13">
      <c r="A13" s="288"/>
      <c r="B13" s="289"/>
      <c r="H13" s="280"/>
      <c r="I13" s="662" t="n">
        <v>19</v>
      </c>
      <c r="J13" s="282" t="n">
        <f aca="false">SUM(J11-J12)</f>
        <v>0</v>
      </c>
      <c r="K13" s="283" t="n">
        <f aca="false">SUM(K11-K12)</f>
        <v>0</v>
      </c>
    </row>
    <row collapsed="false" customFormat="false" customHeight="true" hidden="false" ht="14.1" outlineLevel="0" r="14">
      <c r="A14" s="327" t="s">
        <v>1075</v>
      </c>
      <c r="B14" s="328" t="s">
        <v>113</v>
      </c>
      <c r="C14" s="271" t="n">
        <f aca="false">SUM('HL KNIHA VYPOC'!G33)</f>
        <v>0</v>
      </c>
      <c r="D14" s="271" t="n">
        <f aca="false">SUM('HL KNIHA VYPOC'!K46)</f>
        <v>0</v>
      </c>
      <c r="H14" s="288"/>
      <c r="I14" s="289"/>
      <c r="J14" s="265"/>
      <c r="K14" s="265"/>
    </row>
    <row collapsed="false" customFormat="false" customHeight="true" hidden="false" ht="14.1" outlineLevel="0" r="15">
      <c r="A15" s="276"/>
      <c r="B15" s="661" t="n">
        <v>10</v>
      </c>
      <c r="C15" s="278" t="n">
        <f aca="false">SUM(C14-C16)</f>
        <v>0</v>
      </c>
      <c r="D15" s="279" t="n">
        <f aca="false">SUM(D14-D16)</f>
        <v>0</v>
      </c>
      <c r="H15" s="327" t="s">
        <v>141</v>
      </c>
      <c r="I15" s="328" t="s">
        <v>113</v>
      </c>
      <c r="J15" s="271" t="n">
        <f aca="false">SUM('HL KNIHA VYPOC'!G186)</f>
        <v>0</v>
      </c>
      <c r="K15" s="271" t="n">
        <f aca="false">SUM('HL KNIHA VYPOC'!K186)</f>
        <v>0</v>
      </c>
    </row>
    <row collapsed="false" customFormat="false" customHeight="true" hidden="false" ht="14.1" outlineLevel="0" r="16">
      <c r="A16" s="284"/>
      <c r="B16" s="332" t="n">
        <v>11</v>
      </c>
      <c r="C16" s="286"/>
      <c r="D16" s="287"/>
      <c r="H16" s="272"/>
      <c r="I16" s="330" t="n">
        <v>15</v>
      </c>
      <c r="J16" s="274"/>
      <c r="K16" s="275"/>
    </row>
    <row collapsed="false" customFormat="false" customHeight="true" hidden="false" ht="14.1" outlineLevel="0" r="17">
      <c r="A17" s="288"/>
      <c r="B17" s="289"/>
      <c r="H17" s="280"/>
      <c r="I17" s="662" t="n">
        <v>19</v>
      </c>
      <c r="J17" s="282" t="n">
        <f aca="false">SUM(J15-J16)</f>
        <v>0</v>
      </c>
      <c r="K17" s="283" t="n">
        <f aca="false">SUM(K15-K16)</f>
        <v>0</v>
      </c>
    </row>
    <row collapsed="false" customFormat="false" customHeight="true" hidden="false" ht="14.1" outlineLevel="0" r="18">
      <c r="A18" s="327" t="s">
        <v>1076</v>
      </c>
      <c r="B18" s="328" t="s">
        <v>113</v>
      </c>
      <c r="C18" s="271" t="n">
        <f aca="false">SUM('HL KNIHA VYPOC'!G39)</f>
        <v>0</v>
      </c>
      <c r="D18" s="271" t="n">
        <f aca="false">SUM('HL KNIHA VYPOC'!K39)</f>
        <v>0</v>
      </c>
      <c r="H18" s="288"/>
      <c r="I18" s="289"/>
      <c r="J18" s="265"/>
      <c r="K18" s="265"/>
    </row>
    <row collapsed="false" customFormat="false" customHeight="true" hidden="false" ht="14.1" outlineLevel="0" r="19">
      <c r="A19" s="276"/>
      <c r="B19" s="661" t="n">
        <v>10</v>
      </c>
      <c r="C19" s="278" t="n">
        <f aca="false">SUM(C18-C20)</f>
        <v>0</v>
      </c>
      <c r="D19" s="279" t="n">
        <f aca="false">SUM(D18-D20)</f>
        <v>0</v>
      </c>
      <c r="H19" s="327" t="s">
        <v>146</v>
      </c>
      <c r="I19" s="328" t="s">
        <v>113</v>
      </c>
      <c r="J19" s="271" t="n">
        <f aca="false">SUM('HL KNIHA VYPOC'!G189)</f>
        <v>0</v>
      </c>
      <c r="K19" s="271" t="n">
        <f aca="false">SUM('HL KNIHA VYPOC'!K189)</f>
        <v>0</v>
      </c>
    </row>
    <row collapsed="false" customFormat="false" customHeight="true" hidden="false" ht="14.1" outlineLevel="0" r="20">
      <c r="A20" s="284"/>
      <c r="B20" s="332" t="n">
        <v>11</v>
      </c>
      <c r="C20" s="286"/>
      <c r="D20" s="287"/>
      <c r="H20" s="272"/>
      <c r="I20" s="330" t="n">
        <v>15</v>
      </c>
      <c r="J20" s="274"/>
      <c r="K20" s="275"/>
    </row>
    <row collapsed="false" customFormat="false" customHeight="true" hidden="false" ht="14.1" outlineLevel="0" r="21">
      <c r="A21" s="288"/>
      <c r="B21" s="289"/>
      <c r="H21" s="280"/>
      <c r="I21" s="662" t="n">
        <v>19</v>
      </c>
      <c r="J21" s="282" t="n">
        <f aca="false">SUM(J19-J20)</f>
        <v>0</v>
      </c>
      <c r="K21" s="283" t="n">
        <f aca="false">SUM(K19-K20)</f>
        <v>0</v>
      </c>
    </row>
    <row collapsed="false" customFormat="false" customHeight="true" hidden="false" ht="14.1" outlineLevel="0" r="22">
      <c r="A22" s="327" t="s">
        <v>1077</v>
      </c>
      <c r="B22" s="328" t="s">
        <v>113</v>
      </c>
      <c r="C22" s="271" t="n">
        <f aca="false">SUM('HL KNIHA VYPOC'!G45)</f>
        <v>0</v>
      </c>
      <c r="D22" s="271" t="n">
        <f aca="false">SUM('HL KNIHA VYPOC'!K45)</f>
        <v>0</v>
      </c>
      <c r="H22" s="288"/>
      <c r="I22" s="289"/>
      <c r="J22" s="265"/>
      <c r="K22" s="265"/>
    </row>
    <row collapsed="false" customFormat="false" customHeight="true" hidden="false" ht="14.1" outlineLevel="0" r="23">
      <c r="A23" s="276"/>
      <c r="B23" s="661" t="n">
        <v>11</v>
      </c>
      <c r="C23" s="278" t="n">
        <f aca="false">SUM(C22-C24)</f>
        <v>0</v>
      </c>
      <c r="D23" s="279" t="n">
        <f aca="false">SUM(D22-D24)</f>
        <v>0</v>
      </c>
      <c r="H23" s="327" t="s">
        <v>150</v>
      </c>
      <c r="I23" s="328" t="s">
        <v>113</v>
      </c>
      <c r="J23" s="271" t="n">
        <f aca="false">SUM('HL KNIHA VYPOC'!G190)</f>
        <v>0</v>
      </c>
      <c r="K23" s="271" t="n">
        <f aca="false">SUM('HL KNIHA VYPOC'!K190)</f>
        <v>0</v>
      </c>
    </row>
    <row collapsed="false" customFormat="false" customHeight="true" hidden="false" ht="14.1" outlineLevel="0" r="24">
      <c r="A24" s="284"/>
      <c r="B24" s="332" t="n">
        <v>12</v>
      </c>
      <c r="C24" s="286"/>
      <c r="D24" s="287"/>
      <c r="H24" s="272"/>
      <c r="I24" s="330" t="n">
        <v>15</v>
      </c>
      <c r="J24" s="274"/>
      <c r="K24" s="275"/>
    </row>
    <row collapsed="false" customFormat="false" customHeight="true" hidden="false" ht="14.1" outlineLevel="0" r="25">
      <c r="A25" s="288"/>
      <c r="B25" s="289"/>
      <c r="H25" s="280"/>
      <c r="I25" s="662" t="n">
        <v>19</v>
      </c>
      <c r="J25" s="282" t="n">
        <f aca="false">SUM(J23-J24)</f>
        <v>0</v>
      </c>
      <c r="K25" s="283" t="n">
        <f aca="false">SUM(K23-K24)</f>
        <v>0</v>
      </c>
    </row>
    <row collapsed="false" customFormat="false" customHeight="true" hidden="false" ht="14.1" outlineLevel="0" r="26">
      <c r="A26" s="327" t="s">
        <v>126</v>
      </c>
      <c r="B26" s="328" t="s">
        <v>113</v>
      </c>
      <c r="C26" s="271" t="n">
        <f aca="false">SUM('HL KNIHA VYPOC'!G46)</f>
        <v>0</v>
      </c>
      <c r="D26" s="271" t="n">
        <f aca="false">SUM('HL KNIHA VYPOC'!K46)</f>
        <v>0</v>
      </c>
      <c r="H26" s="288"/>
      <c r="I26" s="289"/>
      <c r="J26" s="265"/>
      <c r="K26" s="265"/>
    </row>
    <row collapsed="false" customFormat="false" customHeight="true" hidden="false" ht="14.1" outlineLevel="0" r="27">
      <c r="A27" s="272"/>
      <c r="B27" s="330" t="n">
        <v>11</v>
      </c>
      <c r="C27" s="278" t="n">
        <f aca="false">SUM(C26-C28)</f>
        <v>0</v>
      </c>
      <c r="D27" s="279" t="n">
        <f aca="false">SUM(D26-D28)</f>
        <v>0</v>
      </c>
      <c r="H27" s="327" t="s">
        <v>162</v>
      </c>
      <c r="I27" s="328" t="s">
        <v>113</v>
      </c>
      <c r="J27" s="271" t="n">
        <f aca="false">SUM('HL KNIHA VYPOC'!G193)</f>
        <v>0</v>
      </c>
      <c r="K27" s="271" t="n">
        <f aca="false">SUM('HL KNIHA VYPOC'!K193)</f>
        <v>0</v>
      </c>
    </row>
    <row collapsed="false" customFormat="false" customHeight="true" hidden="false" ht="14.1" outlineLevel="0" r="28">
      <c r="A28" s="280"/>
      <c r="B28" s="662" t="n">
        <v>12</v>
      </c>
      <c r="C28" s="286"/>
      <c r="D28" s="287"/>
      <c r="H28" s="272"/>
      <c r="I28" s="330" t="n">
        <v>15</v>
      </c>
      <c r="J28" s="274"/>
      <c r="K28" s="275"/>
    </row>
    <row collapsed="false" customFormat="false" customHeight="true" hidden="false" ht="14.1" outlineLevel="0" r="29">
      <c r="A29" s="288"/>
      <c r="B29" s="289"/>
      <c r="H29" s="280"/>
      <c r="I29" s="662" t="n">
        <v>19</v>
      </c>
      <c r="J29" s="282" t="n">
        <f aca="false">SUM(J27-J28)</f>
        <v>0</v>
      </c>
      <c r="K29" s="283" t="n">
        <f aca="false">SUM(K27-K28)</f>
        <v>0</v>
      </c>
    </row>
    <row collapsed="false" customFormat="false" customHeight="true" hidden="false" ht="14.1" outlineLevel="0" r="30">
      <c r="A30" s="327" t="s">
        <v>133</v>
      </c>
      <c r="B30" s="328" t="s">
        <v>113</v>
      </c>
      <c r="C30" s="271" t="n">
        <f aca="false">SUM('HL KNIHA VYPOC'!G47)</f>
        <v>0</v>
      </c>
      <c r="D30" s="271" t="n">
        <f aca="false">SUM('HL KNIHA VYPOC'!K47)</f>
        <v>0</v>
      </c>
      <c r="H30" s="288"/>
      <c r="I30" s="289"/>
      <c r="J30" s="265"/>
      <c r="K30" s="265"/>
    </row>
    <row collapsed="false" customFormat="false" customHeight="true" hidden="false" ht="14.1" outlineLevel="0" r="31">
      <c r="A31" s="272"/>
      <c r="B31" s="330" t="n">
        <v>11</v>
      </c>
      <c r="C31" s="278" t="n">
        <f aca="false">SUM(C30-C32)</f>
        <v>0</v>
      </c>
      <c r="D31" s="279" t="n">
        <f aca="false">SUM(D30-D32)</f>
        <v>0</v>
      </c>
      <c r="H31" s="327" t="s">
        <v>164</v>
      </c>
      <c r="I31" s="328" t="s">
        <v>113</v>
      </c>
      <c r="J31" s="271" t="n">
        <f aca="false">SUM('HL KNIHA VYPOC'!G197)</f>
        <v>0</v>
      </c>
      <c r="K31" s="271" t="n">
        <f aca="false">SUM('HL KNIHA VYPOC'!K197)</f>
        <v>0</v>
      </c>
    </row>
    <row collapsed="false" customFormat="false" customHeight="true" hidden="false" ht="14.1" outlineLevel="0" r="32">
      <c r="A32" s="284"/>
      <c r="B32" s="332" t="n">
        <v>12</v>
      </c>
      <c r="C32" s="286"/>
      <c r="D32" s="287"/>
      <c r="H32" s="272"/>
      <c r="I32" s="330" t="n">
        <v>15</v>
      </c>
      <c r="J32" s="274"/>
      <c r="K32" s="275"/>
    </row>
    <row collapsed="false" customFormat="false" customHeight="true" hidden="false" ht="14.1" outlineLevel="0" r="33">
      <c r="A33" s="298"/>
      <c r="B33" s="291"/>
      <c r="C33" s="299"/>
      <c r="D33" s="299"/>
      <c r="H33" s="280"/>
      <c r="I33" s="662" t="n">
        <v>19</v>
      </c>
      <c r="J33" s="282" t="n">
        <f aca="false">SUM(J31-J32)</f>
        <v>0</v>
      </c>
      <c r="K33" s="283" t="n">
        <f aca="false">SUM(K31-K32)</f>
        <v>0</v>
      </c>
    </row>
    <row collapsed="false" customFormat="false" customHeight="true" hidden="false" ht="14.1" outlineLevel="0" r="34">
      <c r="A34" s="327" t="s">
        <v>147</v>
      </c>
      <c r="B34" s="328" t="s">
        <v>113</v>
      </c>
      <c r="C34" s="271" t="n">
        <f aca="false">SUM('HL KNIHA VYPOC'!G72)</f>
        <v>0</v>
      </c>
      <c r="D34" s="271" t="n">
        <f aca="false">SUM('HL KNIHA VYPOC'!K72)</f>
        <v>0</v>
      </c>
      <c r="H34" s="288"/>
      <c r="I34" s="289"/>
      <c r="J34" s="265"/>
      <c r="K34" s="265"/>
    </row>
    <row collapsed="false" customFormat="false" customHeight="true" hidden="false" ht="14.1" outlineLevel="0" r="35">
      <c r="A35" s="272"/>
      <c r="B35" s="330" t="n">
        <v>5</v>
      </c>
      <c r="C35" s="274"/>
      <c r="D35" s="275"/>
      <c r="H35" s="327" t="s">
        <v>165</v>
      </c>
      <c r="I35" s="328" t="s">
        <v>113</v>
      </c>
      <c r="J35" s="271" t="n">
        <f aca="false">SUM('HL KNIHA VYPOC'!G198)</f>
        <v>0</v>
      </c>
      <c r="K35" s="271" t="n">
        <f aca="false">SUM('HL KNIHA VYPOC'!K198)</f>
        <v>0</v>
      </c>
    </row>
    <row collapsed="false" customFormat="false" customHeight="true" hidden="false" ht="14.1" outlineLevel="0" r="36">
      <c r="A36" s="290"/>
      <c r="B36" s="336" t="n">
        <v>6</v>
      </c>
      <c r="C36" s="296" t="n">
        <f aca="false">SUM(C34-C35-C37)</f>
        <v>0</v>
      </c>
      <c r="D36" s="297" t="n">
        <f aca="false">SUM(D34-D35-D37)</f>
        <v>0</v>
      </c>
      <c r="H36" s="272"/>
      <c r="I36" s="330" t="n">
        <v>15</v>
      </c>
      <c r="J36" s="274"/>
      <c r="K36" s="275"/>
    </row>
    <row collapsed="false" customFormat="false" customHeight="true" hidden="false" ht="14.1" outlineLevel="0" r="37">
      <c r="A37" s="284"/>
      <c r="B37" s="332" t="n">
        <v>7</v>
      </c>
      <c r="C37" s="286"/>
      <c r="D37" s="287"/>
      <c r="H37" s="280"/>
      <c r="I37" s="662" t="n">
        <v>19</v>
      </c>
      <c r="J37" s="282" t="n">
        <f aca="false">SUM(J35-J36)</f>
        <v>0</v>
      </c>
      <c r="K37" s="283" t="n">
        <f aca="false">SUM(K35-K36)</f>
        <v>0</v>
      </c>
    </row>
    <row collapsed="false" customFormat="false" customHeight="true" hidden="false" ht="14.1" outlineLevel="0" r="38">
      <c r="A38" s="288"/>
      <c r="B38" s="289"/>
      <c r="H38" s="288"/>
      <c r="I38" s="289"/>
      <c r="J38" s="265"/>
      <c r="K38" s="265"/>
    </row>
    <row collapsed="false" customFormat="false" customHeight="true" hidden="false" ht="14.1" outlineLevel="0" r="39">
      <c r="A39" s="327" t="s">
        <v>1078</v>
      </c>
      <c r="B39" s="328" t="s">
        <v>113</v>
      </c>
      <c r="C39" s="271" t="n">
        <f aca="false">SUM('HL KNIHA VYPOC'!G74)</f>
        <v>0</v>
      </c>
      <c r="D39" s="271" t="n">
        <f aca="false">SUM('HL KNIHA VYPOC'!K74)</f>
        <v>0</v>
      </c>
      <c r="H39" s="327" t="s">
        <v>167</v>
      </c>
      <c r="I39" s="328" t="s">
        <v>113</v>
      </c>
      <c r="J39" s="271" t="n">
        <f aca="false">SUM('HL KNIHA VYPOC'!G201)</f>
        <v>0</v>
      </c>
      <c r="K39" s="271" t="n">
        <f aca="false">SUM('HL KNIHA VYPOC'!K201)</f>
        <v>0</v>
      </c>
    </row>
    <row collapsed="false" customFormat="false" customHeight="true" hidden="false" ht="14.1" outlineLevel="0" r="40">
      <c r="A40" s="276"/>
      <c r="B40" s="661" t="n">
        <v>5</v>
      </c>
      <c r="C40" s="278" t="n">
        <f aca="false">SUM(C39-C41-C42)</f>
        <v>0</v>
      </c>
      <c r="D40" s="279" t="n">
        <f aca="false">SUM(D39-D41-D42)</f>
        <v>0</v>
      </c>
      <c r="H40" s="272"/>
      <c r="I40" s="330" t="n">
        <v>15</v>
      </c>
      <c r="J40" s="274"/>
      <c r="K40" s="275"/>
    </row>
    <row collapsed="false" customFormat="false" customHeight="true" hidden="false" ht="14.1" outlineLevel="0" r="41">
      <c r="A41" s="290"/>
      <c r="B41" s="336" t="n">
        <v>6</v>
      </c>
      <c r="C41" s="292"/>
      <c r="D41" s="293"/>
      <c r="H41" s="280"/>
      <c r="I41" s="662" t="n">
        <v>19</v>
      </c>
      <c r="J41" s="302" t="n">
        <f aca="false">SUM(J39-J40)</f>
        <v>0</v>
      </c>
      <c r="K41" s="303" t="n">
        <f aca="false">SUM(K39-K40)</f>
        <v>0</v>
      </c>
    </row>
    <row collapsed="false" customFormat="false" customHeight="true" hidden="false" ht="14.1" outlineLevel="0" r="42">
      <c r="A42" s="284"/>
      <c r="B42" s="332" t="n">
        <v>7</v>
      </c>
      <c r="C42" s="286"/>
      <c r="D42" s="287"/>
      <c r="H42" s="288"/>
      <c r="I42" s="289"/>
      <c r="J42" s="265"/>
      <c r="K42" s="265"/>
    </row>
    <row collapsed="false" customFormat="false" customHeight="true" hidden="false" ht="14.1" outlineLevel="0" r="43">
      <c r="A43" s="298"/>
      <c r="B43" s="291"/>
      <c r="C43" s="299"/>
      <c r="D43" s="299"/>
      <c r="H43" s="327" t="s">
        <v>169</v>
      </c>
      <c r="I43" s="328" t="s">
        <v>113</v>
      </c>
      <c r="J43" s="271" t="n">
        <f aca="false">SUM('HL KNIHA VYPOC'!G208)</f>
        <v>0</v>
      </c>
      <c r="K43" s="271" t="n">
        <f aca="false">SUM('HL KNIHA VYPOC'!K208)</f>
        <v>0</v>
      </c>
    </row>
    <row collapsed="false" customFormat="false" customHeight="true" hidden="false" ht="14.1" outlineLevel="0" r="44">
      <c r="A44" s="327" t="s">
        <v>157</v>
      </c>
      <c r="B44" s="328" t="s">
        <v>113</v>
      </c>
      <c r="C44" s="271" t="n">
        <f aca="false">SUM('HL KNIHA VYPOC'!G75)</f>
        <v>0</v>
      </c>
      <c r="D44" s="271" t="n">
        <f aca="false">SUM('HL KNIHA VYPOC'!K75)</f>
        <v>0</v>
      </c>
      <c r="H44" s="272"/>
      <c r="I44" s="330" t="n">
        <v>14</v>
      </c>
      <c r="J44" s="663"/>
      <c r="K44" s="664"/>
    </row>
    <row collapsed="false" customFormat="false" customHeight="true" hidden="false" ht="14.1" outlineLevel="0" r="45">
      <c r="A45" s="276"/>
      <c r="B45" s="661" t="n">
        <v>3</v>
      </c>
      <c r="C45" s="274"/>
      <c r="D45" s="275"/>
      <c r="H45" s="290"/>
      <c r="I45" s="336" t="n">
        <v>15</v>
      </c>
      <c r="J45" s="665"/>
      <c r="K45" s="666"/>
    </row>
    <row collapsed="false" customFormat="false" customHeight="true" hidden="false" ht="14.1" outlineLevel="0" r="46">
      <c r="A46" s="290"/>
      <c r="B46" s="336" t="n">
        <v>5</v>
      </c>
      <c r="C46" s="296" t="n">
        <f aca="false">SUM(C44-C45-C47-C48-C49-C50)</f>
        <v>0</v>
      </c>
      <c r="D46" s="297" t="n">
        <f aca="false">SUM(D44-D45-D47-D48-D49-D50)</f>
        <v>0</v>
      </c>
      <c r="H46" s="290"/>
      <c r="I46" s="336" t="n">
        <v>17</v>
      </c>
      <c r="J46" s="296" t="n">
        <f aca="false">SUM(J43-J44-J45-J47-J48)</f>
        <v>0</v>
      </c>
      <c r="K46" s="297" t="n">
        <f aca="false">SUM(K43-K44-K45-K47-K48)</f>
        <v>0</v>
      </c>
    </row>
    <row collapsed="false" customFormat="false" customHeight="true" hidden="false" ht="14.1" outlineLevel="0" r="47">
      <c r="A47" s="290"/>
      <c r="B47" s="336" t="n">
        <v>6</v>
      </c>
      <c r="C47" s="292"/>
      <c r="D47" s="293"/>
      <c r="H47" s="290"/>
      <c r="I47" s="336" t="n">
        <v>18</v>
      </c>
      <c r="J47" s="665"/>
      <c r="K47" s="666"/>
    </row>
    <row collapsed="false" customFormat="false" customHeight="true" hidden="false" ht="14.1" outlineLevel="0" r="48">
      <c r="A48" s="290"/>
      <c r="B48" s="336" t="n">
        <v>7</v>
      </c>
      <c r="C48" s="292"/>
      <c r="D48" s="293"/>
      <c r="H48" s="284"/>
      <c r="I48" s="332" t="n">
        <v>19</v>
      </c>
      <c r="J48" s="667"/>
      <c r="K48" s="668"/>
    </row>
    <row collapsed="false" customFormat="false" customHeight="true" hidden="false" ht="14.1" outlineLevel="0" r="49">
      <c r="A49" s="290"/>
      <c r="B49" s="336" t="n">
        <v>10</v>
      </c>
      <c r="C49" s="292"/>
      <c r="D49" s="293"/>
      <c r="H49" s="298"/>
      <c r="I49" s="336"/>
      <c r="J49" s="299"/>
      <c r="K49" s="299"/>
    </row>
    <row collapsed="false" customFormat="false" customHeight="true" hidden="false" ht="14.1" outlineLevel="0" r="50">
      <c r="A50" s="284"/>
      <c r="B50" s="332" t="n">
        <v>11</v>
      </c>
      <c r="C50" s="286"/>
      <c r="D50" s="287"/>
      <c r="H50" s="327" t="s">
        <v>184</v>
      </c>
      <c r="I50" s="328" t="s">
        <v>113</v>
      </c>
      <c r="J50" s="271" t="n">
        <f aca="false">SUM('HL KNIHA VYPOC'!G142)</f>
        <v>0</v>
      </c>
      <c r="K50" s="271" t="n">
        <f aca="false">SUM('HL KNIHA VYPOC'!K142)</f>
        <v>0</v>
      </c>
    </row>
    <row collapsed="false" customFormat="false" customHeight="true" hidden="false" ht="14.1" outlineLevel="0" r="51">
      <c r="A51" s="272"/>
      <c r="B51" s="273"/>
      <c r="C51" s="669"/>
      <c r="D51" s="669"/>
      <c r="H51" s="272"/>
      <c r="I51" s="330" t="n">
        <v>15</v>
      </c>
      <c r="J51" s="274"/>
      <c r="K51" s="275"/>
    </row>
    <row collapsed="false" customFormat="false" customHeight="true" hidden="false" ht="14.1" outlineLevel="0" r="52">
      <c r="A52" s="327" t="s">
        <v>163</v>
      </c>
      <c r="B52" s="328" t="s">
        <v>113</v>
      </c>
      <c r="C52" s="271" t="n">
        <f aca="false">SUM('HL KNIHA VYPOC'!G76)</f>
        <v>0</v>
      </c>
      <c r="D52" s="271" t="n">
        <f aca="false">SUM('HL KNIHA VYPOC'!K76)</f>
        <v>0</v>
      </c>
      <c r="H52" s="280"/>
      <c r="I52" s="662" t="n">
        <v>17</v>
      </c>
      <c r="J52" s="302" t="n">
        <f aca="false">SUM(J50-J51)</f>
        <v>0</v>
      </c>
      <c r="K52" s="303" t="n">
        <f aca="false">SUM(K50-K51)</f>
        <v>0</v>
      </c>
      <c r="L52" s="670"/>
      <c r="M52" s="670"/>
    </row>
    <row collapsed="false" customFormat="false" customHeight="true" hidden="false" ht="14.1" outlineLevel="0" r="53">
      <c r="A53" s="276"/>
      <c r="B53" s="661" t="n">
        <v>10</v>
      </c>
      <c r="C53" s="278" t="n">
        <f aca="false">SUM(C52-C54-C55)</f>
        <v>0</v>
      </c>
      <c r="D53" s="279" t="n">
        <f aca="false">SUM(D52-D54-D55)</f>
        <v>0</v>
      </c>
      <c r="H53" s="288"/>
      <c r="I53" s="289"/>
      <c r="J53" s="265"/>
      <c r="K53" s="265"/>
    </row>
    <row collapsed="false" customFormat="false" customHeight="true" hidden="false" ht="14.1" outlineLevel="0" r="54">
      <c r="A54" s="290"/>
      <c r="B54" s="336" t="n">
        <v>11</v>
      </c>
      <c r="C54" s="292"/>
      <c r="D54" s="293"/>
      <c r="H54" s="327" t="s">
        <v>186</v>
      </c>
      <c r="I54" s="328" t="s">
        <v>113</v>
      </c>
      <c r="J54" s="271" t="n">
        <f aca="false">SUM('HL KNIHA VYPOC'!G143)</f>
        <v>0</v>
      </c>
      <c r="K54" s="271" t="n">
        <f aca="false">SUM('HL KNIHA VYPOC'!K143)</f>
        <v>0</v>
      </c>
    </row>
    <row collapsed="false" customFormat="false" customHeight="true" hidden="false" ht="14.1" outlineLevel="0" r="55">
      <c r="A55" s="284"/>
      <c r="B55" s="332" t="n">
        <v>12</v>
      </c>
      <c r="C55" s="286"/>
      <c r="D55" s="287"/>
      <c r="H55" s="272"/>
      <c r="I55" s="330" t="n">
        <v>15</v>
      </c>
      <c r="J55" s="274"/>
      <c r="K55" s="275"/>
    </row>
    <row collapsed="false" customFormat="false" customHeight="true" hidden="false" ht="14.1" outlineLevel="0" r="56">
      <c r="A56" s="298"/>
      <c r="B56" s="291"/>
      <c r="C56" s="299"/>
      <c r="D56" s="299"/>
      <c r="H56" s="284"/>
      <c r="I56" s="332" t="n">
        <v>17</v>
      </c>
      <c r="J56" s="282" t="n">
        <f aca="false">SUM(J54-J55)</f>
        <v>0</v>
      </c>
      <c r="K56" s="283" t="n">
        <f aca="false">SUM(K54-K55)</f>
        <v>0</v>
      </c>
      <c r="L56" s="670"/>
      <c r="M56" s="670"/>
    </row>
    <row collapsed="false" customFormat="false" customHeight="true" hidden="false" ht="14.1" outlineLevel="0" r="57">
      <c r="A57" s="298"/>
      <c r="B57" s="291"/>
      <c r="C57" s="299"/>
      <c r="D57" s="299"/>
      <c r="H57" s="298"/>
      <c r="I57" s="336"/>
      <c r="J57" s="299"/>
      <c r="K57" s="299"/>
    </row>
    <row collapsed="false" customFormat="false" customHeight="true" hidden="false" ht="14.1" outlineLevel="0" r="58">
      <c r="A58" s="298"/>
      <c r="B58" s="291"/>
      <c r="C58" s="299"/>
      <c r="D58" s="299"/>
      <c r="H58" s="327" t="s">
        <v>185</v>
      </c>
      <c r="I58" s="328" t="s">
        <v>113</v>
      </c>
      <c r="J58" s="271" t="n">
        <f aca="false">SUM('HL KNIHA VYPOC'!G144)</f>
        <v>0</v>
      </c>
      <c r="K58" s="271" t="n">
        <f aca="false">SUM('HL KNIHA VYPOC'!K144)</f>
        <v>0</v>
      </c>
    </row>
    <row collapsed="false" customFormat="false" customHeight="true" hidden="false" ht="14.1" outlineLevel="0" r="59">
      <c r="A59" s="298"/>
      <c r="B59" s="291"/>
      <c r="C59" s="299"/>
      <c r="D59" s="299"/>
      <c r="H59" s="272"/>
      <c r="I59" s="330" t="n">
        <v>15</v>
      </c>
      <c r="J59" s="274"/>
      <c r="K59" s="275"/>
    </row>
    <row collapsed="false" customFormat="false" customHeight="true" hidden="false" ht="14.1" outlineLevel="0" r="60">
      <c r="A60" s="298"/>
      <c r="B60" s="291"/>
      <c r="C60" s="299"/>
      <c r="D60" s="299"/>
      <c r="H60" s="284"/>
      <c r="I60" s="332" t="n">
        <v>17</v>
      </c>
      <c r="J60" s="282" t="n">
        <f aca="false">SUM(J58-J59)</f>
        <v>0</v>
      </c>
      <c r="K60" s="283" t="n">
        <f aca="false">SUM(K58-K59)</f>
        <v>0</v>
      </c>
    </row>
    <row collapsed="false" customFormat="false" customHeight="true" hidden="false" ht="14.1" outlineLevel="0" r="61">
      <c r="A61" s="298"/>
      <c r="B61" s="291"/>
      <c r="C61" s="299"/>
      <c r="D61" s="299"/>
      <c r="H61" s="288"/>
      <c r="I61" s="289"/>
      <c r="J61" s="265"/>
      <c r="K61" s="265"/>
    </row>
    <row collapsed="false" customFormat="false" customHeight="true" hidden="false" ht="14.1" outlineLevel="0" r="62">
      <c r="A62" s="298"/>
      <c r="B62" s="291"/>
      <c r="C62" s="299"/>
      <c r="D62" s="299"/>
      <c r="H62" s="327" t="s">
        <v>187</v>
      </c>
      <c r="I62" s="328" t="s">
        <v>113</v>
      </c>
      <c r="J62" s="271" t="n">
        <f aca="false">SUM('HL KNIHA VYPOC'!G145)</f>
        <v>0</v>
      </c>
      <c r="K62" s="271" t="n">
        <f aca="false">SUM('HL KNIHA VYPOC'!K145)</f>
        <v>0</v>
      </c>
    </row>
    <row collapsed="false" customFormat="false" customHeight="true" hidden="false" ht="14.1" outlineLevel="0" r="63">
      <c r="H63" s="272"/>
      <c r="I63" s="330" t="n">
        <v>14</v>
      </c>
      <c r="J63" s="274"/>
      <c r="K63" s="275"/>
    </row>
    <row collapsed="false" customFormat="false" customHeight="true" hidden="false" ht="14.1" outlineLevel="0" r="64">
      <c r="H64" s="290"/>
      <c r="I64" s="336" t="n">
        <v>15</v>
      </c>
      <c r="J64" s="292"/>
      <c r="K64" s="293"/>
    </row>
    <row collapsed="false" customFormat="false" customHeight="true" hidden="false" ht="14.1" outlineLevel="0" r="65">
      <c r="H65" s="290"/>
      <c r="I65" s="336" t="n">
        <v>17</v>
      </c>
      <c r="J65" s="296" t="n">
        <f aca="false">SUM(J62-J63-J64-J66)</f>
        <v>0</v>
      </c>
      <c r="K65" s="297" t="n">
        <f aca="false">SUM(K62-K63-K64-K66)</f>
        <v>0</v>
      </c>
      <c r="L65" s="670"/>
      <c r="M65" s="670"/>
    </row>
    <row collapsed="false" customFormat="false" customHeight="true" hidden="false" ht="14.1" outlineLevel="0" r="66">
      <c r="H66" s="284"/>
      <c r="I66" s="332" t="n">
        <v>23</v>
      </c>
      <c r="J66" s="286"/>
      <c r="K66" s="287"/>
    </row>
    <row collapsed="false" customFormat="false" customHeight="true" hidden="false" ht="14.1" outlineLevel="0" r="67">
      <c r="H67" s="288"/>
      <c r="I67" s="289"/>
      <c r="J67" s="265"/>
      <c r="K67" s="265"/>
    </row>
    <row collapsed="false" customFormat="false" customHeight="true" hidden="false" ht="14.1" outlineLevel="0" r="68">
      <c r="H68" s="327" t="s">
        <v>188</v>
      </c>
      <c r="I68" s="328" t="s">
        <v>113</v>
      </c>
      <c r="J68" s="271" t="n">
        <f aca="false">SUM('HL KNIHA VYPOC'!G146)</f>
        <v>0</v>
      </c>
      <c r="K68" s="271" t="n">
        <f aca="false">SUM('HL KNIHA VYPOC'!K146)</f>
        <v>0</v>
      </c>
    </row>
    <row collapsed="false" customFormat="false" customHeight="true" hidden="false" ht="14.1" outlineLevel="0" r="69">
      <c r="H69" s="272"/>
      <c r="I69" s="330" t="n">
        <v>15</v>
      </c>
      <c r="J69" s="274"/>
      <c r="K69" s="275"/>
    </row>
    <row collapsed="false" customFormat="false" customHeight="true" hidden="false" ht="14.1" outlineLevel="0" r="70">
      <c r="H70" s="284"/>
      <c r="I70" s="332" t="n">
        <v>17</v>
      </c>
      <c r="J70" s="282" t="n">
        <f aca="false">SUM(J68-J69)</f>
        <v>0</v>
      </c>
      <c r="K70" s="283" t="n">
        <f aca="false">SUM(K68-K69)</f>
        <v>0</v>
      </c>
      <c r="L70" s="670"/>
      <c r="M70" s="670"/>
    </row>
    <row collapsed="false" customFormat="false" customHeight="true" hidden="false" ht="14.1" outlineLevel="0" r="71">
      <c r="H71" s="298"/>
      <c r="I71" s="336"/>
      <c r="J71" s="299"/>
      <c r="K71" s="299"/>
    </row>
    <row collapsed="false" customFormat="false" customHeight="true" hidden="false" ht="21.75" outlineLevel="0" r="72">
      <c r="A72" s="671" t="s">
        <v>189</v>
      </c>
      <c r="B72" s="671"/>
      <c r="C72" s="671"/>
      <c r="D72" s="671"/>
      <c r="E72" s="671"/>
      <c r="F72" s="671"/>
      <c r="G72" s="671"/>
      <c r="H72" s="671"/>
      <c r="I72" s="671"/>
      <c r="J72" s="671"/>
      <c r="K72" s="671"/>
    </row>
    <row collapsed="false" customFormat="false" customHeight="true" hidden="false" ht="14.1" outlineLevel="0" r="73">
      <c r="H73" s="298"/>
      <c r="I73" s="336"/>
      <c r="J73" s="299"/>
      <c r="K73" s="299"/>
    </row>
    <row collapsed="false" customFormat="false" customHeight="true" hidden="false" ht="14.1" outlineLevel="0" r="74">
      <c r="A74" s="72"/>
      <c r="B74" s="267"/>
      <c r="C74" s="267"/>
      <c r="D74" s="267"/>
      <c r="H74" s="298"/>
      <c r="I74" s="336"/>
      <c r="J74" s="299"/>
      <c r="K74" s="299"/>
    </row>
    <row collapsed="false" customFormat="false" customHeight="true" hidden="false" ht="14.1" outlineLevel="0" r="75">
      <c r="A75" s="267"/>
      <c r="B75" s="267"/>
      <c r="C75" s="268" t="n">
        <v>2014</v>
      </c>
      <c r="D75" s="268" t="n">
        <v>2013</v>
      </c>
      <c r="H75" s="267"/>
      <c r="I75" s="267"/>
      <c r="J75" s="268" t="n">
        <v>2014</v>
      </c>
      <c r="K75" s="268" t="n">
        <v>2013</v>
      </c>
    </row>
    <row collapsed="false" customFormat="false" customHeight="true" hidden="false" ht="14.1" outlineLevel="0" r="76">
      <c r="A76" s="672" t="s">
        <v>190</v>
      </c>
      <c r="B76" s="673" t="s">
        <v>113</v>
      </c>
      <c r="C76" s="271" t="n">
        <f aca="false">SUM('HL KNIHA VYPOC'!G114)</f>
        <v>0</v>
      </c>
      <c r="D76" s="271" t="n">
        <f aca="false">SUM('HL KNIHA VYPOC'!K114)</f>
        <v>0</v>
      </c>
      <c r="H76" s="672" t="s">
        <v>191</v>
      </c>
      <c r="I76" s="673" t="s">
        <v>113</v>
      </c>
      <c r="J76" s="271" t="n">
        <f aca="false">SUM('HL KNIHA VYPOC'!G163)</f>
        <v>0</v>
      </c>
      <c r="K76" s="271" t="n">
        <f aca="false">SUM('HL KNIHA VYPOC'!K163)</f>
        <v>0</v>
      </c>
      <c r="L76" s="299" t="n">
        <f aca="false">SUM(J76)</f>
        <v>0</v>
      </c>
      <c r="M76" s="299" t="n">
        <f aca="false">SUM(K76)</f>
        <v>0</v>
      </c>
    </row>
    <row collapsed="false" customFormat="false" customHeight="true" hidden="false" ht="14.1" outlineLevel="0" r="77">
      <c r="A77" s="306"/>
      <c r="B77" s="307"/>
      <c r="C77" s="308" t="n">
        <f aca="false">SUM(IF(C76&gt;=0,E77,0))</f>
        <v>0</v>
      </c>
      <c r="D77" s="309" t="n">
        <f aca="false">SUM(IF(D76&gt;=0,F77,0))</f>
        <v>0</v>
      </c>
      <c r="E77" s="265" t="n">
        <f aca="false">SUM(C76)</f>
        <v>0</v>
      </c>
      <c r="F77" s="265" t="n">
        <f aca="false">SUM(D76)</f>
        <v>0</v>
      </c>
      <c r="H77" s="306" t="s">
        <v>191</v>
      </c>
      <c r="I77" s="674" t="n">
        <v>18</v>
      </c>
      <c r="J77" s="308" t="n">
        <f aca="false">SUM(IF(J76&gt;=0,L76,0))</f>
        <v>0</v>
      </c>
      <c r="K77" s="309" t="n">
        <f aca="false">SUM(IF(K76&gt;=0,M76,0))</f>
        <v>0</v>
      </c>
    </row>
    <row collapsed="false" customFormat="false" customHeight="true" hidden="false" ht="14.1" outlineLevel="0" r="78">
      <c r="A78" s="311" t="s">
        <v>190</v>
      </c>
      <c r="B78" s="675" t="n">
        <v>21</v>
      </c>
      <c r="C78" s="317" t="n">
        <f aca="false">SUM(C77-C79)</f>
        <v>0</v>
      </c>
      <c r="D78" s="318" t="n">
        <f aca="false">SUM(D77-D79)</f>
        <v>0</v>
      </c>
      <c r="H78" s="313" t="s">
        <v>191</v>
      </c>
      <c r="I78" s="676" t="n">
        <v>43</v>
      </c>
      <c r="J78" s="315" t="n">
        <f aca="false">SUM(IF(J76&lt;=0,L76,0))</f>
        <v>0</v>
      </c>
      <c r="K78" s="316" t="n">
        <f aca="false">SUM(IF(K76&lt;=0,M76,0))</f>
        <v>0</v>
      </c>
    </row>
    <row collapsed="false" customFormat="false" customHeight="true" hidden="false" ht="14.1" outlineLevel="0" r="79">
      <c r="A79" s="311" t="s">
        <v>190</v>
      </c>
      <c r="B79" s="675" t="n">
        <v>22</v>
      </c>
      <c r="C79" s="292"/>
      <c r="D79" s="293"/>
      <c r="H79" s="319"/>
      <c r="I79" s="320"/>
      <c r="J79" s="265"/>
      <c r="K79" s="265"/>
    </row>
    <row collapsed="false" customFormat="false" customHeight="true" hidden="false" ht="14.1" outlineLevel="0" r="80">
      <c r="A80" s="313" t="n">
        <v>221</v>
      </c>
      <c r="B80" s="676" t="n">
        <v>48</v>
      </c>
      <c r="C80" s="315" t="n">
        <f aca="false">SUM(IF(C76&lt;=0,E77,0))</f>
        <v>0</v>
      </c>
      <c r="D80" s="316" t="n">
        <f aca="false">SUM(IF(D76&lt;=0,F77,0))</f>
        <v>0</v>
      </c>
      <c r="H80" s="672" t="s">
        <v>193</v>
      </c>
      <c r="I80" s="673" t="s">
        <v>113</v>
      </c>
      <c r="J80" s="271" t="n">
        <f aca="false">SUM('HL KNIHA VYPOC'!G164)</f>
        <v>0</v>
      </c>
      <c r="K80" s="271" t="n">
        <f aca="false">SUM('HL KNIHA VYPOC'!K164)</f>
        <v>0</v>
      </c>
      <c r="L80" s="299" t="n">
        <f aca="false">SUM(J80)</f>
        <v>0</v>
      </c>
      <c r="M80" s="299" t="n">
        <f aca="false">SUM(K80)</f>
        <v>0</v>
      </c>
    </row>
    <row collapsed="false" customFormat="false" customHeight="true" hidden="false" ht="14.1" outlineLevel="0" r="81">
      <c r="A81" s="319"/>
      <c r="B81" s="320"/>
      <c r="E81" s="267"/>
      <c r="F81" s="267"/>
      <c r="G81" s="267"/>
      <c r="H81" s="306" t="s">
        <v>193</v>
      </c>
      <c r="I81" s="674" t="n">
        <v>18</v>
      </c>
      <c r="J81" s="308" t="n">
        <f aca="false">SUM(IF(J80&gt;=0,L80,0))</f>
        <v>0</v>
      </c>
      <c r="K81" s="309" t="n">
        <f aca="false">SUM(IF(K80&gt;=0,M80,0))</f>
        <v>0</v>
      </c>
    </row>
    <row collapsed="false" customFormat="false" customHeight="true" hidden="false" ht="14.1" outlineLevel="0" r="82">
      <c r="A82" s="672" t="s">
        <v>194</v>
      </c>
      <c r="B82" s="673" t="s">
        <v>113</v>
      </c>
      <c r="C82" s="271" t="n">
        <f aca="false">SUM('HL KNIHA VYPOC'!G147)</f>
        <v>0</v>
      </c>
      <c r="D82" s="271" t="n">
        <f aca="false">SUM('HL KNIHA VYPOC'!K147)</f>
        <v>0</v>
      </c>
      <c r="E82" s="267"/>
      <c r="F82" s="267"/>
      <c r="G82" s="267"/>
      <c r="H82" s="313" t="s">
        <v>193</v>
      </c>
      <c r="I82" s="676" t="n">
        <v>43</v>
      </c>
      <c r="J82" s="315" t="n">
        <f aca="false">SUM(IF(J80&lt;=0,L80,0))</f>
        <v>0</v>
      </c>
      <c r="K82" s="316" t="n">
        <f aca="false">SUM(IF(K80&lt;=0,M80,0))</f>
        <v>0</v>
      </c>
    </row>
    <row collapsed="false" customFormat="false" customHeight="true" hidden="false" ht="14.1" outlineLevel="0" r="83">
      <c r="A83" s="306"/>
      <c r="B83" s="310"/>
      <c r="C83" s="308" t="n">
        <f aca="false">SUM(IF(C82&gt;=0,E83,0))</f>
        <v>0</v>
      </c>
      <c r="D83" s="309" t="n">
        <f aca="false">SUM(IF(D82&gt;=0,F83,0))</f>
        <v>0</v>
      </c>
      <c r="E83" s="265" t="n">
        <f aca="false">SUM(C82)</f>
        <v>0</v>
      </c>
      <c r="F83" s="265" t="n">
        <f aca="false">SUM(D82)</f>
        <v>0</v>
      </c>
      <c r="H83" s="319"/>
      <c r="I83" s="320"/>
      <c r="J83" s="265"/>
      <c r="K83" s="265"/>
    </row>
    <row collapsed="false" customFormat="false" customHeight="true" hidden="false" ht="14.1" outlineLevel="0" r="84">
      <c r="A84" s="677" t="s">
        <v>194</v>
      </c>
      <c r="B84" s="675" t="n">
        <v>15</v>
      </c>
      <c r="C84" s="292"/>
      <c r="D84" s="293"/>
      <c r="H84" s="672" t="s">
        <v>196</v>
      </c>
      <c r="I84" s="673" t="s">
        <v>113</v>
      </c>
      <c r="J84" s="271" t="n">
        <f aca="false">SUM('HL KNIHA VYPOC'!G165)</f>
        <v>0</v>
      </c>
      <c r="K84" s="271" t="n">
        <f aca="false">SUM('HL KNIHA VYPOC'!K165)</f>
        <v>0</v>
      </c>
      <c r="L84" s="299" t="n">
        <f aca="false">SUM(J84)</f>
        <v>0</v>
      </c>
      <c r="M84" s="299" t="n">
        <f aca="false">SUM(K84)</f>
        <v>0</v>
      </c>
    </row>
    <row collapsed="false" customFormat="false" customHeight="true" hidden="false" ht="14.1" outlineLevel="0" r="85">
      <c r="A85" s="677" t="s">
        <v>194</v>
      </c>
      <c r="B85" s="675" t="n">
        <v>17</v>
      </c>
      <c r="C85" s="321" t="n">
        <f aca="false">SUM(C83-C84)</f>
        <v>0</v>
      </c>
      <c r="D85" s="322" t="n">
        <f aca="false">SUM(D83-D84)</f>
        <v>0</v>
      </c>
      <c r="H85" s="678" t="s">
        <v>196</v>
      </c>
      <c r="I85" s="674" t="n">
        <v>18</v>
      </c>
      <c r="J85" s="308" t="n">
        <f aca="false">SUM(IF(J84&gt;=0,L84,0))</f>
        <v>0</v>
      </c>
      <c r="K85" s="309" t="n">
        <f aca="false">SUM(IF(K84&gt;=0,M84,0))</f>
        <v>0</v>
      </c>
    </row>
    <row collapsed="false" customFormat="false" customHeight="true" hidden="false" ht="14.1" outlineLevel="0" r="86">
      <c r="A86" s="311"/>
      <c r="B86" s="312"/>
      <c r="C86" s="323" t="n">
        <f aca="false">SUM(IF(C82&lt;=0,E83,0))</f>
        <v>0</v>
      </c>
      <c r="D86" s="324" t="n">
        <f aca="false">SUM(IF(D82&lt;=0,F83,0))</f>
        <v>0</v>
      </c>
      <c r="H86" s="313" t="s">
        <v>196</v>
      </c>
      <c r="I86" s="676" t="n">
        <v>43</v>
      </c>
      <c r="J86" s="315" t="n">
        <f aca="false">SUM(IF(J84&lt;=0,L84,0))</f>
        <v>0</v>
      </c>
      <c r="K86" s="316" t="n">
        <f aca="false">SUM(IF(K84&lt;=0,M84,0))</f>
        <v>0</v>
      </c>
    </row>
    <row collapsed="false" customFormat="false" customHeight="true" hidden="false" ht="14.1" outlineLevel="0" r="87">
      <c r="A87" s="311" t="s">
        <v>194</v>
      </c>
      <c r="B87" s="675" t="n">
        <v>39</v>
      </c>
      <c r="C87" s="292"/>
      <c r="D87" s="293"/>
      <c r="H87" s="319"/>
      <c r="I87" s="320"/>
      <c r="J87" s="265"/>
      <c r="K87" s="265"/>
    </row>
    <row collapsed="false" customFormat="false" customHeight="true" hidden="false" ht="14.1" outlineLevel="0" r="88">
      <c r="A88" s="313" t="n">
        <v>316</v>
      </c>
      <c r="B88" s="676" t="n">
        <v>41</v>
      </c>
      <c r="C88" s="325" t="n">
        <f aca="false">SUM(C86-C87)</f>
        <v>0</v>
      </c>
      <c r="D88" s="326" t="n">
        <f aca="false">SUM(D86-D87)</f>
        <v>0</v>
      </c>
      <c r="H88" s="672" t="s">
        <v>199</v>
      </c>
      <c r="I88" s="673" t="s">
        <v>113</v>
      </c>
      <c r="J88" s="271" t="n">
        <f aca="false">SUM('HL KNIHA VYPOC'!G166)</f>
        <v>0</v>
      </c>
      <c r="K88" s="271" t="n">
        <f aca="false">SUM('HL KNIHA VYPOC'!K166)</f>
        <v>0</v>
      </c>
      <c r="L88" s="299" t="n">
        <f aca="false">SUM(J88)</f>
        <v>0</v>
      </c>
      <c r="M88" s="299" t="n">
        <f aca="false">SUM(K88)</f>
        <v>0</v>
      </c>
    </row>
    <row collapsed="false" customFormat="false" customHeight="true" hidden="false" ht="14.1" outlineLevel="0" r="89">
      <c r="A89" s="319"/>
      <c r="B89" s="320"/>
      <c r="H89" s="306" t="s">
        <v>199</v>
      </c>
      <c r="I89" s="674" t="n">
        <v>18</v>
      </c>
      <c r="J89" s="308" t="n">
        <f aca="false">SUM(IF(J88&gt;=0,L88,0))</f>
        <v>0</v>
      </c>
      <c r="K89" s="309" t="n">
        <f aca="false">SUM(IF(K88&gt;=0,M88,0))</f>
        <v>0</v>
      </c>
    </row>
    <row collapsed="false" customFormat="false" customHeight="true" hidden="false" ht="14.1" outlineLevel="0" r="90">
      <c r="A90" s="672" t="s">
        <v>200</v>
      </c>
      <c r="B90" s="673" t="s">
        <v>113</v>
      </c>
      <c r="C90" s="271" t="n">
        <f aca="false">SUM('HL KNIHA VYPOC'!G160)</f>
        <v>0</v>
      </c>
      <c r="D90" s="271" t="n">
        <f aca="false">SUM('HL KNIHA VYPOC'!K160)</f>
        <v>0</v>
      </c>
      <c r="E90" s="265"/>
      <c r="F90" s="265"/>
      <c r="H90" s="313" t="s">
        <v>199</v>
      </c>
      <c r="I90" s="676" t="n">
        <v>43</v>
      </c>
      <c r="J90" s="315" t="n">
        <f aca="false">SUM(IF(J88&lt;=0,L88,0))</f>
        <v>0</v>
      </c>
      <c r="K90" s="316" t="n">
        <f aca="false">SUM(IF(K88&lt;=0,M88,0))</f>
        <v>0</v>
      </c>
    </row>
    <row collapsed="false" customFormat="false" customHeight="true" hidden="false" ht="14.1" outlineLevel="0" r="91">
      <c r="A91" s="678" t="s">
        <v>200</v>
      </c>
      <c r="B91" s="674" t="n">
        <v>18</v>
      </c>
      <c r="C91" s="308" t="n">
        <f aca="false">SUM(IF(C90&gt;=0,E91,0))</f>
        <v>0</v>
      </c>
      <c r="D91" s="309" t="n">
        <f aca="false">SUM(IF(D90&gt;=0,F91,0))</f>
        <v>0</v>
      </c>
      <c r="E91" s="265" t="n">
        <f aca="false">SUM(C90)</f>
        <v>0</v>
      </c>
      <c r="F91" s="265" t="n">
        <f aca="false">SUM(D90)</f>
        <v>0</v>
      </c>
      <c r="H91" s="319"/>
      <c r="I91" s="320"/>
      <c r="J91" s="265"/>
      <c r="K91" s="265"/>
    </row>
    <row collapsed="false" customFormat="false" customHeight="true" hidden="false" ht="14.1" outlineLevel="0" r="92">
      <c r="A92" s="313" t="s">
        <v>200</v>
      </c>
      <c r="B92" s="676" t="n">
        <v>42</v>
      </c>
      <c r="C92" s="315" t="n">
        <f aca="false">SUM(IF(C90&lt;=0,E91,0))</f>
        <v>0</v>
      </c>
      <c r="D92" s="316" t="n">
        <f aca="false">SUM(IF(D90&lt;=0,F91,0))</f>
        <v>0</v>
      </c>
      <c r="H92" s="672" t="s">
        <v>201</v>
      </c>
      <c r="I92" s="673" t="s">
        <v>113</v>
      </c>
      <c r="J92" s="271" t="n">
        <f aca="false">SUM('HL KNIHA VYPOC'!G167)</f>
        <v>0</v>
      </c>
      <c r="K92" s="271" t="n">
        <f aca="false">SUM('HL KNIHA VYPOC'!K167)</f>
        <v>0</v>
      </c>
      <c r="L92" s="299" t="n">
        <f aca="false">SUM(J92)</f>
        <v>0</v>
      </c>
      <c r="M92" s="299" t="n">
        <f aca="false">SUM(K92)</f>
        <v>0</v>
      </c>
    </row>
    <row collapsed="false" customFormat="false" customHeight="true" hidden="false" ht="14.1" outlineLevel="0" r="93">
      <c r="A93" s="267"/>
      <c r="B93" s="267"/>
      <c r="H93" s="306" t="s">
        <v>201</v>
      </c>
      <c r="I93" s="674" t="n">
        <v>18</v>
      </c>
      <c r="J93" s="308" t="n">
        <f aca="false">SUM(IF(J92&gt;=0,L92,0))</f>
        <v>0</v>
      </c>
      <c r="K93" s="309" t="n">
        <f aca="false">SUM(IF(K92&gt;=0,M92,0))</f>
        <v>0</v>
      </c>
    </row>
    <row collapsed="false" customFormat="false" customHeight="true" hidden="false" ht="14.1" outlineLevel="0" r="94">
      <c r="A94" s="672" t="s">
        <v>1079</v>
      </c>
      <c r="B94" s="673" t="s">
        <v>113</v>
      </c>
      <c r="C94" s="271" t="n">
        <f aca="false">SUM('HL KNIHA VYPOC'!G210)</f>
        <v>0</v>
      </c>
      <c r="D94" s="271" t="n">
        <f aca="false">SUM('HL KNIHA VYPOC'!K210)</f>
        <v>0</v>
      </c>
      <c r="E94" s="265" t="n">
        <f aca="false">SUM(C94)</f>
        <v>0</v>
      </c>
      <c r="F94" s="265" t="n">
        <f aca="false">SUM(D94)</f>
        <v>0</v>
      </c>
      <c r="H94" s="313" t="s">
        <v>201</v>
      </c>
      <c r="I94" s="676" t="n">
        <v>43</v>
      </c>
      <c r="J94" s="315" t="n">
        <f aca="false">SUM(IF(J92&lt;=0,L92,0))</f>
        <v>0</v>
      </c>
      <c r="K94" s="316" t="n">
        <f aca="false">SUM(IF(K92&lt;=0,M92,0))</f>
        <v>0</v>
      </c>
    </row>
    <row collapsed="false" customFormat="false" customHeight="true" hidden="false" ht="14.1" outlineLevel="0" r="95">
      <c r="A95" s="306"/>
      <c r="B95" s="674" t="n">
        <v>19</v>
      </c>
      <c r="C95" s="308" t="n">
        <f aca="false">SUM(IF(C94&gt;=0,E94,0))</f>
        <v>0</v>
      </c>
      <c r="D95" s="309" t="n">
        <f aca="false">SUM(IF(D94&gt;=0,F94,0))</f>
        <v>0</v>
      </c>
      <c r="H95" s="319"/>
      <c r="I95" s="320"/>
      <c r="J95" s="265"/>
      <c r="K95" s="265"/>
    </row>
    <row collapsed="false" customFormat="false" customHeight="true" hidden="false" ht="14.1" outlineLevel="0" r="96">
      <c r="A96" s="313"/>
      <c r="B96" s="676" t="n">
        <v>44</v>
      </c>
      <c r="C96" s="315" t="n">
        <f aca="false">SUM(IF(C94&lt;=0,E94,0))</f>
        <v>0</v>
      </c>
      <c r="D96" s="316" t="n">
        <f aca="false">SUM(IF(D94&lt;=0,F94,0))</f>
        <v>0</v>
      </c>
      <c r="H96" s="672" t="s">
        <v>203</v>
      </c>
      <c r="I96" s="673" t="s">
        <v>113</v>
      </c>
      <c r="J96" s="271" t="n">
        <f aca="false">SUM('HL KNIHA VYPOC'!G168)</f>
        <v>0</v>
      </c>
      <c r="K96" s="271" t="n">
        <f aca="false">SUM('HL KNIHA VYPOC'!K168)</f>
        <v>0</v>
      </c>
      <c r="L96" s="299" t="n">
        <f aca="false">SUM(J96)</f>
        <v>0</v>
      </c>
      <c r="M96" s="299" t="n">
        <f aca="false">SUM(K96)</f>
        <v>0</v>
      </c>
    </row>
    <row collapsed="false" customFormat="false" customHeight="true" hidden="false" ht="14.1" outlineLevel="0" r="97">
      <c r="A97" s="72"/>
      <c r="B97" s="267"/>
      <c r="C97" s="267"/>
      <c r="D97" s="267"/>
      <c r="H97" s="306" t="s">
        <v>203</v>
      </c>
      <c r="I97" s="674" t="n">
        <v>18</v>
      </c>
      <c r="J97" s="308" t="n">
        <f aca="false">SUM(IF(J96&gt;=0,L96,0))</f>
        <v>0</v>
      </c>
      <c r="K97" s="309" t="n">
        <f aca="false">SUM(IF(K96&gt;=0,M96,0))</f>
        <v>0</v>
      </c>
    </row>
    <row collapsed="false" customFormat="true" customHeight="true" hidden="false" ht="14.1" outlineLevel="0" r="98" s="72">
      <c r="E98" s="265"/>
      <c r="F98" s="265"/>
      <c r="H98" s="313" t="s">
        <v>203</v>
      </c>
      <c r="I98" s="676" t="n">
        <v>43</v>
      </c>
      <c r="J98" s="315" t="n">
        <f aca="false">SUM(IF(J96&lt;=0,L96,0))</f>
        <v>0</v>
      </c>
      <c r="K98" s="316" t="n">
        <f aca="false">SUM(IF(K96&lt;=0,M96,0))</f>
        <v>0</v>
      </c>
      <c r="L98" s="112"/>
      <c r="M98" s="112"/>
    </row>
    <row collapsed="false" customFormat="true" customHeight="true" hidden="false" ht="14.1" outlineLevel="0" r="99" s="72">
      <c r="L99" s="112"/>
      <c r="M99" s="112"/>
    </row>
    <row collapsed="false" customFormat="true" customHeight="true" hidden="false" ht="14.1" outlineLevel="0" r="100" s="72">
      <c r="H100" s="672" t="s">
        <v>206</v>
      </c>
      <c r="I100" s="673" t="s">
        <v>113</v>
      </c>
      <c r="J100" s="271" t="n">
        <f aca="false">SUM('HL KNIHA VYPOC'!G257)</f>
        <v>0</v>
      </c>
      <c r="K100" s="271" t="n">
        <f aca="false">SUM('HL KNIHA VYPOC'!R170)</f>
        <v>0</v>
      </c>
      <c r="L100" s="299" t="n">
        <f aca="false">SUM(J100)</f>
        <v>0</v>
      </c>
      <c r="M100" s="299" t="n">
        <f aca="false">SUM(K100)</f>
        <v>0</v>
      </c>
    </row>
    <row collapsed="false" customFormat="true" customHeight="true" hidden="false" ht="14.1" outlineLevel="0" r="101" s="72">
      <c r="H101" s="678" t="s">
        <v>206</v>
      </c>
      <c r="I101" s="674" t="n">
        <v>18</v>
      </c>
      <c r="J101" s="308" t="n">
        <f aca="false">SUM(IF(J100&gt;=0,L100,0))</f>
        <v>0</v>
      </c>
      <c r="K101" s="309" t="n">
        <f aca="false">SUM(IF(K100&gt;=0,M100,0))</f>
        <v>0</v>
      </c>
      <c r="L101" s="299"/>
      <c r="M101" s="299"/>
    </row>
    <row collapsed="false" customFormat="true" customHeight="true" hidden="false" ht="14.1" outlineLevel="0" r="102" s="72">
      <c r="H102" s="313" t="s">
        <v>206</v>
      </c>
      <c r="I102" s="676" t="n">
        <v>42</v>
      </c>
      <c r="J102" s="315" t="n">
        <f aca="false">SUM(IF(J100&lt;=0,L100,0))</f>
        <v>0</v>
      </c>
      <c r="K102" s="316" t="n">
        <f aca="false">SUM(IF(K100&lt;=0,M100,0))</f>
        <v>0</v>
      </c>
      <c r="L102" s="112"/>
      <c r="M102" s="112"/>
    </row>
    <row collapsed="false" customFormat="true" customHeight="true" hidden="false" ht="14.1" outlineLevel="0" r="103" s="72">
      <c r="L103" s="299"/>
      <c r="M103" s="299"/>
    </row>
    <row collapsed="false" customFormat="true" customHeight="true" hidden="false" ht="14.1" outlineLevel="0" r="104" s="72">
      <c r="L104" s="299"/>
      <c r="M104" s="299"/>
    </row>
    <row collapsed="false" customFormat="true" customHeight="true" hidden="false" ht="14.1" outlineLevel="0" r="105" s="72">
      <c r="L105" s="299"/>
      <c r="M105" s="299"/>
    </row>
    <row collapsed="false" customFormat="false" customHeight="true" hidden="false" ht="14.1" outlineLevel="0" r="106">
      <c r="A106" s="671" t="s">
        <v>209</v>
      </c>
      <c r="B106" s="671"/>
      <c r="C106" s="671"/>
      <c r="D106" s="671"/>
      <c r="E106" s="671"/>
      <c r="F106" s="671"/>
      <c r="G106" s="671"/>
      <c r="H106" s="671"/>
      <c r="I106" s="671"/>
      <c r="J106" s="671"/>
      <c r="K106" s="671"/>
    </row>
    <row collapsed="false" customFormat="true" customHeight="true" hidden="false" ht="14.1" outlineLevel="0" r="107" s="72">
      <c r="L107" s="112"/>
      <c r="M107" s="112"/>
    </row>
    <row collapsed="false" customFormat="false" customHeight="true" hidden="false" ht="14.1" outlineLevel="0" r="108">
      <c r="A108" s="267"/>
      <c r="B108" s="267"/>
      <c r="C108" s="268" t="n">
        <v>2014</v>
      </c>
      <c r="D108" s="268" t="n">
        <v>2013</v>
      </c>
      <c r="J108" s="268" t="n">
        <v>2014</v>
      </c>
      <c r="K108" s="268" t="n">
        <v>2013</v>
      </c>
    </row>
    <row collapsed="false" customFormat="false" customHeight="true" hidden="false" ht="14.1" outlineLevel="0" r="109">
      <c r="A109" s="269" t="s">
        <v>210</v>
      </c>
      <c r="B109" s="270" t="s">
        <v>113</v>
      </c>
      <c r="C109" s="271" t="n">
        <f aca="false">SUM('HL KNIHA VYPOC'!G128)</f>
        <v>0</v>
      </c>
      <c r="D109" s="271" t="n">
        <f aca="false">SUM('HL KNIHA VYPOC'!K128)</f>
        <v>0</v>
      </c>
      <c r="H109" s="269" t="s">
        <v>214</v>
      </c>
      <c r="I109" s="270" t="s">
        <v>113</v>
      </c>
      <c r="J109" s="271" t="n">
        <f aca="false">SUM('HL KNIHA VYPOC'!G239)</f>
        <v>0</v>
      </c>
      <c r="K109" s="271" t="n">
        <f aca="false">SUM('HL KNIHA VYPOC'!K239)</f>
        <v>0</v>
      </c>
    </row>
    <row collapsed="false" customFormat="false" customHeight="true" hidden="false" ht="14.1" outlineLevel="0" r="110">
      <c r="A110" s="329"/>
      <c r="B110" s="273" t="n">
        <v>39</v>
      </c>
      <c r="C110" s="274"/>
      <c r="D110" s="275"/>
      <c r="H110" s="329" t="s">
        <v>214</v>
      </c>
      <c r="I110" s="273" t="n">
        <v>37</v>
      </c>
      <c r="J110" s="274"/>
      <c r="K110" s="275"/>
    </row>
    <row collapsed="false" customFormat="false" customHeight="true" hidden="false" ht="14.1" outlineLevel="0" r="111">
      <c r="A111" s="331"/>
      <c r="B111" s="285" t="n">
        <v>45</v>
      </c>
      <c r="C111" s="282" t="n">
        <f aca="false">SUM(C109-C110)</f>
        <v>0</v>
      </c>
      <c r="D111" s="283" t="n">
        <f aca="false">SUM(D109-D110)</f>
        <v>0</v>
      </c>
      <c r="H111" s="331" t="n">
        <v>451</v>
      </c>
      <c r="I111" s="285" t="n">
        <v>38</v>
      </c>
      <c r="J111" s="282" t="n">
        <f aca="false">SUM(J109-J110)</f>
        <v>0</v>
      </c>
      <c r="K111" s="283" t="n">
        <f aca="false">SUM(K109-K110)</f>
        <v>0</v>
      </c>
    </row>
    <row collapsed="false" customFormat="false" customHeight="true" hidden="false" ht="14.1" outlineLevel="0" r="112">
      <c r="A112" s="333"/>
      <c r="B112" s="334"/>
      <c r="H112" s="288"/>
      <c r="I112" s="334"/>
      <c r="J112" s="265"/>
      <c r="K112" s="265"/>
    </row>
    <row collapsed="false" customFormat="false" customHeight="true" hidden="false" ht="14.1" outlineLevel="0" r="113">
      <c r="A113" s="269" t="s">
        <v>212</v>
      </c>
      <c r="B113" s="270" t="s">
        <v>113</v>
      </c>
      <c r="C113" s="271" t="n">
        <f aca="false">SUM('HL KNIHA VYPOC'!G149)</f>
        <v>0</v>
      </c>
      <c r="D113" s="271" t="n">
        <f aca="false">SUM('HL KNIHA VYPOC'!K149)</f>
        <v>0</v>
      </c>
      <c r="H113" s="269" t="s">
        <v>216</v>
      </c>
      <c r="I113" s="270" t="s">
        <v>113</v>
      </c>
      <c r="J113" s="271" t="n">
        <f aca="false">SUM('HL KNIHA VYPOC'!G241)</f>
        <v>0</v>
      </c>
      <c r="K113" s="271" t="n">
        <f aca="false">SUM('HL KNIHA VYPOC'!K241)</f>
        <v>0</v>
      </c>
    </row>
    <row collapsed="false" customFormat="false" customHeight="true" hidden="false" ht="14.1" outlineLevel="0" r="114">
      <c r="A114" s="329"/>
      <c r="B114" s="273" t="n">
        <v>39</v>
      </c>
      <c r="C114" s="274"/>
      <c r="D114" s="275"/>
      <c r="H114" s="329" t="s">
        <v>216</v>
      </c>
      <c r="I114" s="273" t="n">
        <v>37</v>
      </c>
      <c r="J114" s="274"/>
      <c r="K114" s="275"/>
    </row>
    <row collapsed="false" customFormat="false" customHeight="true" hidden="false" ht="14.1" outlineLevel="0" r="115">
      <c r="A115" s="331"/>
      <c r="B115" s="285" t="n">
        <v>41</v>
      </c>
      <c r="C115" s="282" t="n">
        <f aca="false">SUM(C113-C114)</f>
        <v>0</v>
      </c>
      <c r="D115" s="283" t="n">
        <f aca="false">SUM(D113-D114)</f>
        <v>0</v>
      </c>
      <c r="E115" s="267"/>
      <c r="F115" s="267"/>
      <c r="G115" s="267"/>
      <c r="H115" s="331" t="n">
        <v>459</v>
      </c>
      <c r="I115" s="285" t="n">
        <v>38</v>
      </c>
      <c r="J115" s="282" t="n">
        <f aca="false">SUM(J113-J114)</f>
        <v>0</v>
      </c>
      <c r="K115" s="283" t="n">
        <f aca="false">SUM(K113-K114)</f>
        <v>0</v>
      </c>
    </row>
    <row collapsed="false" customFormat="false" customHeight="true" hidden="false" ht="14.1" outlineLevel="0" r="116">
      <c r="A116" s="333"/>
      <c r="B116" s="334"/>
      <c r="E116" s="267"/>
      <c r="F116" s="267"/>
      <c r="G116" s="267"/>
      <c r="H116" s="288"/>
      <c r="I116" s="334"/>
      <c r="J116" s="265"/>
      <c r="K116" s="265"/>
    </row>
    <row collapsed="false" customFormat="false" customHeight="true" hidden="false" ht="14.1" outlineLevel="0" r="117">
      <c r="A117" s="269" t="s">
        <v>226</v>
      </c>
      <c r="B117" s="270" t="s">
        <v>113</v>
      </c>
      <c r="C117" s="271" t="n">
        <f aca="false">SUM('HL KNIHA VYPOC'!G187)</f>
        <v>0</v>
      </c>
      <c r="D117" s="271" t="n">
        <f aca="false">SUM('HL KNIHA VYPOC'!K187)</f>
        <v>0</v>
      </c>
      <c r="H117" s="269" t="s">
        <v>217</v>
      </c>
      <c r="I117" s="270" t="s">
        <v>113</v>
      </c>
      <c r="J117" s="271" t="n">
        <f aca="false">SUM('HL KNIHA VYPOC'!G244)</f>
        <v>0</v>
      </c>
      <c r="K117" s="271" t="n">
        <f aca="false">SUM('HL KNIHA VYPOC'!K244)</f>
        <v>0</v>
      </c>
    </row>
    <row collapsed="false" customFormat="false" customHeight="true" hidden="false" ht="14.1" outlineLevel="0" r="118">
      <c r="A118" s="329"/>
      <c r="B118" s="273" t="n">
        <v>39</v>
      </c>
      <c r="C118" s="274"/>
      <c r="D118" s="275"/>
      <c r="H118" s="329" t="s">
        <v>217</v>
      </c>
      <c r="I118" s="273" t="n">
        <v>47</v>
      </c>
      <c r="J118" s="274"/>
      <c r="K118" s="275"/>
    </row>
    <row collapsed="false" customFormat="false" customHeight="true" hidden="false" ht="14.1" outlineLevel="0" r="119">
      <c r="A119" s="331"/>
      <c r="B119" s="285" t="n">
        <v>41</v>
      </c>
      <c r="C119" s="282" t="n">
        <f aca="false">SUM(C117-C118)</f>
        <v>0</v>
      </c>
      <c r="D119" s="283" t="n">
        <f aca="false">SUM(D117-D118)</f>
        <v>0</v>
      </c>
      <c r="H119" s="331" t="n">
        <v>461</v>
      </c>
      <c r="I119" s="285" t="n">
        <v>48</v>
      </c>
      <c r="J119" s="282" t="n">
        <f aca="false">SUM(J117-J118)</f>
        <v>0</v>
      </c>
      <c r="K119" s="283" t="n">
        <f aca="false">SUM(K117-K118)</f>
        <v>0</v>
      </c>
    </row>
    <row collapsed="false" customFormat="false" customHeight="true" hidden="false" ht="14.1" outlineLevel="0" r="120">
      <c r="A120" s="333"/>
      <c r="B120" s="334"/>
      <c r="H120" s="288"/>
      <c r="I120" s="334"/>
      <c r="J120" s="265"/>
      <c r="K120" s="265"/>
    </row>
    <row collapsed="false" customFormat="false" customHeight="true" hidden="false" ht="14.1" outlineLevel="0" r="121">
      <c r="A121" s="269" t="s">
        <v>228</v>
      </c>
      <c r="B121" s="270" t="s">
        <v>113</v>
      </c>
      <c r="C121" s="271" t="n">
        <f aca="false">SUM('HL KNIHA VYPOC'!G199)</f>
        <v>0</v>
      </c>
      <c r="D121" s="271" t="n">
        <f aca="false">SUM('HL KNIHA VYPOC'!K199)</f>
        <v>0</v>
      </c>
      <c r="H121" s="269" t="s">
        <v>219</v>
      </c>
      <c r="I121" s="270" t="s">
        <v>113</v>
      </c>
      <c r="J121" s="271" t="n">
        <f aca="false">SUM('HL KNIHA VYPOC'!G247)</f>
        <v>0</v>
      </c>
      <c r="K121" s="271" t="n">
        <f aca="false">SUM('HL KNIHA VYPOC'!K247)</f>
        <v>0</v>
      </c>
    </row>
    <row collapsed="false" customFormat="false" customHeight="true" hidden="false" ht="14.1" outlineLevel="0" r="122">
      <c r="A122" s="329" t="n">
        <v>383</v>
      </c>
      <c r="B122" s="273" t="n">
        <v>39</v>
      </c>
      <c r="C122" s="274"/>
      <c r="D122" s="275"/>
      <c r="H122" s="329" t="s">
        <v>219</v>
      </c>
      <c r="I122" s="273" t="n">
        <v>39</v>
      </c>
      <c r="J122" s="274"/>
      <c r="K122" s="275"/>
    </row>
    <row collapsed="false" customFormat="false" customHeight="true" hidden="false" ht="14.1" outlineLevel="0" r="123">
      <c r="A123" s="331" t="n">
        <v>383</v>
      </c>
      <c r="B123" s="285" t="n">
        <v>44</v>
      </c>
      <c r="C123" s="282" t="n">
        <f aca="false">SUM(C121-C122)</f>
        <v>0</v>
      </c>
      <c r="D123" s="283" t="n">
        <f aca="false">SUM(D121-D122)</f>
        <v>0</v>
      </c>
      <c r="H123" s="331" t="s">
        <v>219</v>
      </c>
      <c r="I123" s="285" t="n">
        <v>44</v>
      </c>
      <c r="J123" s="282" t="n">
        <f aca="false">SUM(J121-J122)</f>
        <v>0</v>
      </c>
      <c r="K123" s="283" t="n">
        <f aca="false">SUM(K121-K122)</f>
        <v>0</v>
      </c>
    </row>
    <row collapsed="false" customFormat="false" customHeight="true" hidden="false" ht="14.1" outlineLevel="0" r="124">
      <c r="A124" s="333"/>
      <c r="B124" s="334"/>
      <c r="H124" s="288"/>
      <c r="I124" s="334"/>
      <c r="J124" s="265"/>
      <c r="K124" s="265"/>
    </row>
    <row collapsed="false" customFormat="false" customHeight="true" hidden="false" ht="14.1" outlineLevel="0" r="125">
      <c r="A125" s="269" t="s">
        <v>230</v>
      </c>
      <c r="B125" s="270" t="s">
        <v>113</v>
      </c>
      <c r="C125" s="271" t="n">
        <f aca="false">SUM('HL KNIHA VYPOC'!G200)</f>
        <v>0</v>
      </c>
      <c r="D125" s="271" t="n">
        <f aca="false">SUM('HL KNIHA VYPOC'!K200)</f>
        <v>0</v>
      </c>
      <c r="H125" s="269" t="s">
        <v>222</v>
      </c>
      <c r="I125" s="270" t="s">
        <v>113</v>
      </c>
      <c r="J125" s="271" t="n">
        <f aca="false">SUM('HL KNIHA VYPOC'!G249)</f>
        <v>0</v>
      </c>
      <c r="K125" s="271" t="n">
        <f aca="false">SUM('HL KNIHA VYPOC'!K249)</f>
        <v>0</v>
      </c>
    </row>
    <row collapsed="false" customFormat="false" customHeight="true" hidden="false" ht="14.1" outlineLevel="0" r="126">
      <c r="A126" s="329" t="n">
        <v>384</v>
      </c>
      <c r="B126" s="273" t="n">
        <v>39</v>
      </c>
      <c r="C126" s="274"/>
      <c r="D126" s="275"/>
      <c r="H126" s="329" t="s">
        <v>222</v>
      </c>
      <c r="I126" s="273" t="n">
        <v>39</v>
      </c>
      <c r="J126" s="274"/>
      <c r="K126" s="275"/>
    </row>
    <row collapsed="false" customFormat="false" customHeight="true" hidden="false" ht="14.1" outlineLevel="0" r="127">
      <c r="A127" s="331" t="n">
        <v>384</v>
      </c>
      <c r="B127" s="285" t="n">
        <v>44</v>
      </c>
      <c r="C127" s="282" t="n">
        <f aca="false">SUM(C125-C126)</f>
        <v>0</v>
      </c>
      <c r="D127" s="283" t="n">
        <f aca="false">SUM(D125-D126)</f>
        <v>0</v>
      </c>
      <c r="H127" s="331" t="n">
        <v>473</v>
      </c>
      <c r="I127" s="285" t="n">
        <v>45</v>
      </c>
      <c r="J127" s="282" t="n">
        <f aca="false">SUM(J125-J126)</f>
        <v>0</v>
      </c>
      <c r="K127" s="283" t="n">
        <f aca="false">SUM(K125-K126)</f>
        <v>0</v>
      </c>
    </row>
    <row collapsed="false" customFormat="true" customHeight="true" hidden="false" ht="14.1" outlineLevel="0" r="128" s="72">
      <c r="H128" s="288"/>
      <c r="I128" s="334"/>
      <c r="J128" s="265"/>
      <c r="K128" s="265"/>
      <c r="L128" s="112"/>
      <c r="M128" s="112"/>
    </row>
    <row collapsed="false" customFormat="false" customHeight="true" hidden="false" ht="14.1" outlineLevel="0" r="129">
      <c r="A129" s="340"/>
      <c r="B129" s="336"/>
      <c r="C129" s="299"/>
      <c r="D129" s="299"/>
      <c r="H129" s="269" t="s">
        <v>223</v>
      </c>
      <c r="I129" s="270" t="s">
        <v>113</v>
      </c>
      <c r="J129" s="271" t="n">
        <f aca="false">SUM('HL KNIHA VYPOC'!G250)</f>
        <v>0</v>
      </c>
      <c r="K129" s="271" t="n">
        <f aca="false">SUM('HL KNIHA VYPOC'!K250)</f>
        <v>0</v>
      </c>
    </row>
    <row collapsed="false" customFormat="false" customHeight="true" hidden="false" ht="14.1" outlineLevel="0" r="130">
      <c r="A130" s="340"/>
      <c r="B130" s="336"/>
      <c r="C130" s="299"/>
      <c r="D130" s="299"/>
      <c r="H130" s="329" t="s">
        <v>223</v>
      </c>
      <c r="I130" s="273" t="n">
        <v>39</v>
      </c>
      <c r="J130" s="274"/>
      <c r="K130" s="275"/>
    </row>
    <row collapsed="false" customFormat="false" customHeight="true" hidden="false" ht="14.1" outlineLevel="0" r="131">
      <c r="A131" s="340"/>
      <c r="B131" s="336"/>
      <c r="C131" s="299"/>
      <c r="D131" s="299"/>
      <c r="H131" s="331" t="n">
        <v>474</v>
      </c>
      <c r="I131" s="285" t="n">
        <v>44</v>
      </c>
      <c r="J131" s="282" t="n">
        <f aca="false">SUM(J129-J130)</f>
        <v>0</v>
      </c>
      <c r="K131" s="283" t="n">
        <f aca="false">SUM(K129-K130)</f>
        <v>0</v>
      </c>
    </row>
    <row collapsed="false" customFormat="false" customHeight="true" hidden="false" ht="14.1" outlineLevel="0" r="132">
      <c r="A132" s="340"/>
      <c r="B132" s="336"/>
      <c r="C132" s="323"/>
      <c r="D132" s="323"/>
      <c r="H132" s="288"/>
      <c r="I132" s="334"/>
      <c r="J132" s="265"/>
      <c r="K132" s="265"/>
    </row>
    <row collapsed="false" customFormat="false" customHeight="true" hidden="false" ht="14.1" outlineLevel="0" r="133">
      <c r="A133" s="340"/>
      <c r="B133" s="336"/>
      <c r="C133" s="670"/>
      <c r="D133" s="670"/>
      <c r="H133" s="269" t="s">
        <v>225</v>
      </c>
      <c r="I133" s="270" t="s">
        <v>113</v>
      </c>
      <c r="J133" s="271" t="n">
        <f aca="false">SUM('HL KNIHA VYPOC'!G251)</f>
        <v>0</v>
      </c>
      <c r="K133" s="271" t="n">
        <f aca="false">SUM('HL KNIHA VYPOC'!K251)</f>
        <v>0</v>
      </c>
    </row>
    <row collapsed="false" customFormat="false" customHeight="true" hidden="false" ht="14.1" outlineLevel="0" r="134">
      <c r="A134" s="340"/>
      <c r="B134" s="336"/>
      <c r="C134" s="299"/>
      <c r="D134" s="299"/>
      <c r="H134" s="329" t="s">
        <v>225</v>
      </c>
      <c r="I134" s="273" t="n">
        <v>39</v>
      </c>
      <c r="J134" s="274"/>
      <c r="K134" s="275"/>
    </row>
    <row collapsed="false" customFormat="false" customHeight="true" hidden="false" ht="14.1" outlineLevel="0" r="135">
      <c r="A135" s="340"/>
      <c r="B135" s="336"/>
      <c r="C135" s="299"/>
      <c r="D135" s="299"/>
      <c r="H135" s="331" t="s">
        <v>225</v>
      </c>
      <c r="I135" s="285" t="n">
        <v>41</v>
      </c>
      <c r="J135" s="282" t="n">
        <f aca="false">SUM(J133-J134)</f>
        <v>0</v>
      </c>
      <c r="K135" s="283" t="n">
        <f aca="false">SUM(K133-K134)</f>
        <v>0</v>
      </c>
    </row>
    <row collapsed="false" customFormat="false" customHeight="true" hidden="false" ht="14.1" outlineLevel="0" r="136">
      <c r="A136" s="333"/>
      <c r="B136" s="334"/>
      <c r="H136" s="288"/>
      <c r="I136" s="334"/>
      <c r="J136" s="265"/>
      <c r="K136" s="265"/>
    </row>
    <row collapsed="false" customFormat="false" customHeight="true" hidden="false" ht="14.1" outlineLevel="0" r="137">
      <c r="H137" s="269" t="s">
        <v>229</v>
      </c>
      <c r="I137" s="270" t="s">
        <v>113</v>
      </c>
      <c r="J137" s="271" t="n">
        <f aca="false">SUM('HL KNIHA VYPOC'!G252)</f>
        <v>0</v>
      </c>
      <c r="K137" s="271" t="n">
        <f aca="false">SUM('HL KNIHA VYPOC'!K252)</f>
        <v>0</v>
      </c>
    </row>
    <row collapsed="false" customFormat="false" customHeight="true" hidden="false" ht="14.1" outlineLevel="0" r="138">
      <c r="H138" s="329" t="s">
        <v>229</v>
      </c>
      <c r="I138" s="273" t="n">
        <v>39</v>
      </c>
      <c r="J138" s="274"/>
      <c r="K138" s="275"/>
    </row>
    <row collapsed="false" customFormat="false" customHeight="true" hidden="false" ht="14.1" outlineLevel="0" r="139">
      <c r="H139" s="331" t="s">
        <v>229</v>
      </c>
      <c r="I139" s="285" t="n">
        <v>41</v>
      </c>
      <c r="J139" s="282" t="n">
        <f aca="false">SUM(J137-J138)</f>
        <v>0</v>
      </c>
      <c r="K139" s="283" t="n">
        <f aca="false">SUM(K137-K138)</f>
        <v>0</v>
      </c>
    </row>
    <row collapsed="false" customFormat="false" customHeight="true" hidden="false" ht="14.1" outlineLevel="0" r="140">
      <c r="H140" s="288"/>
      <c r="I140" s="334"/>
      <c r="J140" s="265"/>
      <c r="K140" s="265"/>
    </row>
    <row collapsed="false" customFormat="false" customHeight="true" hidden="false" ht="14.1" outlineLevel="0" r="141">
      <c r="H141" s="269" t="s">
        <v>231</v>
      </c>
      <c r="I141" s="270" t="s">
        <v>113</v>
      </c>
      <c r="J141" s="271" t="n">
        <f aca="false">SUM('HL KNIHA VYPOC'!G253)</f>
        <v>0</v>
      </c>
      <c r="K141" s="271" t="n">
        <f aca="false">SUM('HL KNIHA VYPOC'!K253)</f>
        <v>0</v>
      </c>
    </row>
    <row collapsed="false" customFormat="false" customHeight="true" hidden="false" ht="14.1" outlineLevel="0" r="142">
      <c r="H142" s="272"/>
      <c r="I142" s="273" t="n">
        <v>39</v>
      </c>
      <c r="J142" s="274"/>
      <c r="K142" s="275"/>
    </row>
    <row collapsed="false" customFormat="false" customHeight="true" hidden="false" ht="14.1" outlineLevel="0" r="143">
      <c r="H143" s="290"/>
      <c r="I143" s="291" t="n">
        <v>41</v>
      </c>
      <c r="J143" s="292"/>
      <c r="K143" s="293"/>
    </row>
    <row collapsed="false" customFormat="false" customHeight="true" hidden="false" ht="14.1" outlineLevel="0" r="144">
      <c r="H144" s="284"/>
      <c r="I144" s="285" t="n">
        <v>44</v>
      </c>
      <c r="J144" s="282" t="n">
        <f aca="false">SUM(J141-J142-J143)</f>
        <v>0</v>
      </c>
      <c r="K144" s="283" t="n">
        <f aca="false">SUM(K141-K142-K143)</f>
        <v>0</v>
      </c>
    </row>
    <row collapsed="false" customFormat="false" customHeight="true" hidden="false" ht="14.1" outlineLevel="0" r="145">
      <c r="H145" s="288"/>
      <c r="I145" s="334"/>
      <c r="J145" s="265"/>
      <c r="K145" s="265"/>
    </row>
    <row collapsed="false" customFormat="false" customHeight="true" hidden="false" ht="14.1" outlineLevel="0" r="146">
      <c r="H146" s="269" t="s">
        <v>232</v>
      </c>
      <c r="I146" s="270" t="s">
        <v>113</v>
      </c>
      <c r="J146" s="271" t="n">
        <f aca="false">SUM('HL KNIHA VYPOC'!G254)</f>
        <v>0</v>
      </c>
      <c r="K146" s="271" t="n">
        <f aca="false">SUM('HL KNIHA VYPOC'!K254)</f>
        <v>0</v>
      </c>
    </row>
    <row collapsed="false" customFormat="false" customHeight="true" hidden="false" ht="14.1" outlineLevel="0" r="147">
      <c r="H147" s="272"/>
      <c r="I147" s="273" t="n">
        <v>39</v>
      </c>
      <c r="J147" s="274"/>
      <c r="K147" s="275"/>
    </row>
    <row collapsed="false" customFormat="false" customHeight="true" hidden="false" ht="14.1" outlineLevel="0" r="148">
      <c r="A148" s="72"/>
      <c r="B148" s="267"/>
      <c r="C148" s="267"/>
      <c r="D148" s="267"/>
      <c r="H148" s="290"/>
      <c r="I148" s="291" t="n">
        <v>41</v>
      </c>
      <c r="J148" s="292"/>
      <c r="K148" s="293"/>
    </row>
    <row collapsed="false" customFormat="true" customHeight="true" hidden="false" ht="14.1" outlineLevel="0" r="149" s="72">
      <c r="H149" s="290"/>
      <c r="I149" s="291" t="n">
        <v>42</v>
      </c>
      <c r="J149" s="292"/>
      <c r="K149" s="293"/>
      <c r="L149" s="112"/>
      <c r="M149" s="112"/>
    </row>
    <row collapsed="false" customFormat="true" customHeight="true" hidden="false" ht="14.1" outlineLevel="0" r="150" s="72">
      <c r="H150" s="284"/>
      <c r="I150" s="285" t="n">
        <v>44</v>
      </c>
      <c r="J150" s="282" t="n">
        <f aca="false">SUM(J146-J147-J148-J149)</f>
        <v>0</v>
      </c>
      <c r="K150" s="283" t="n">
        <f aca="false">SUM(K146-K147-K148-K149)</f>
        <v>0</v>
      </c>
      <c r="L150" s="112"/>
      <c r="M150" s="112"/>
    </row>
    <row collapsed="false" customFormat="true" customHeight="true" hidden="false" ht="14.1" outlineLevel="0" r="151" s="72">
      <c r="L151" s="112"/>
      <c r="M151" s="112"/>
    </row>
    <row collapsed="false" customFormat="true" customHeight="true" hidden="false" ht="14.1" outlineLevel="0" r="152" s="72">
      <c r="L152" s="112"/>
      <c r="M152" s="112"/>
    </row>
    <row collapsed="false" customFormat="false" customHeight="true" hidden="false" ht="14.1" outlineLevel="0" r="153">
      <c r="A153" s="266" t="s">
        <v>233</v>
      </c>
      <c r="B153" s="266"/>
      <c r="C153" s="266"/>
      <c r="D153" s="266"/>
      <c r="E153" s="266"/>
      <c r="F153" s="266"/>
      <c r="G153" s="266"/>
      <c r="H153" s="266"/>
      <c r="I153" s="266"/>
      <c r="J153" s="266"/>
      <c r="K153" s="266"/>
    </row>
    <row collapsed="false" customFormat="true" customHeight="true" hidden="false" ht="14.1" outlineLevel="0" r="154" s="72">
      <c r="H154" s="267"/>
      <c r="I154" s="267"/>
      <c r="J154" s="267"/>
      <c r="K154" s="267"/>
      <c r="L154" s="112"/>
      <c r="M154" s="112"/>
    </row>
    <row collapsed="false" customFormat="false" customHeight="true" hidden="false" ht="14.1" outlineLevel="0" r="155">
      <c r="A155" s="327" t="s">
        <v>1080</v>
      </c>
      <c r="B155" s="328" t="s">
        <v>113</v>
      </c>
      <c r="C155" s="337" t="n">
        <f aca="false">SUM('HL KNIHA VYPOC'!G269)</f>
        <v>0</v>
      </c>
      <c r="D155" s="337" t="n">
        <f aca="false">SUM('HL KNIHA VYPOC'!K269)</f>
        <v>0</v>
      </c>
      <c r="H155" s="340"/>
      <c r="I155" s="336"/>
      <c r="J155" s="321"/>
      <c r="K155" s="321"/>
    </row>
    <row collapsed="false" customFormat="false" customHeight="true" hidden="false" ht="14.1" outlineLevel="0" r="156">
      <c r="A156" s="329" t="s">
        <v>1080</v>
      </c>
      <c r="B156" s="330" t="n">
        <v>9</v>
      </c>
      <c r="C156" s="278" t="n">
        <f aca="false">SUM(C155-C157)</f>
        <v>0</v>
      </c>
      <c r="D156" s="279" t="n">
        <f aca="false">SUM(D155-D157)</f>
        <v>0</v>
      </c>
      <c r="H156" s="340"/>
      <c r="I156" s="336"/>
      <c r="J156" s="670"/>
      <c r="K156" s="670"/>
    </row>
    <row collapsed="false" customFormat="false" customHeight="true" hidden="false" ht="14.1" outlineLevel="0" r="157">
      <c r="A157" s="331" t="s">
        <v>1080</v>
      </c>
      <c r="B157" s="332" t="n">
        <v>10</v>
      </c>
      <c r="C157" s="286"/>
      <c r="D157" s="287"/>
      <c r="H157" s="340"/>
      <c r="I157" s="336"/>
      <c r="J157" s="299"/>
      <c r="K157" s="299"/>
    </row>
    <row collapsed="false" customFormat="false" customHeight="true" hidden="false" ht="14.1" outlineLevel="0" r="158">
      <c r="A158" s="340"/>
      <c r="B158" s="336"/>
      <c r="C158" s="299"/>
      <c r="D158" s="299"/>
      <c r="H158" s="340"/>
      <c r="I158" s="336"/>
      <c r="J158" s="299"/>
      <c r="K158" s="299"/>
    </row>
    <row collapsed="false" customFormat="false" customHeight="true" hidden="false" ht="14.1" outlineLevel="0" r="159">
      <c r="H159" s="679"/>
      <c r="I159" s="680"/>
      <c r="J159" s="299"/>
      <c r="K159" s="299"/>
    </row>
    <row collapsed="false" customFormat="false" customHeight="true" hidden="false" ht="14.1" outlineLevel="0" r="160">
      <c r="A160" s="340"/>
      <c r="B160" s="336"/>
      <c r="C160" s="321"/>
      <c r="D160" s="321"/>
      <c r="H160" s="340"/>
      <c r="I160" s="336"/>
      <c r="J160" s="321"/>
      <c r="K160" s="321"/>
    </row>
    <row collapsed="false" customFormat="false" customHeight="true" hidden="false" ht="14.1" outlineLevel="0" r="161">
      <c r="A161" s="340"/>
      <c r="B161" s="336"/>
      <c r="C161" s="670"/>
      <c r="D161" s="670"/>
      <c r="H161" s="340"/>
      <c r="I161" s="336"/>
      <c r="J161" s="670"/>
      <c r="K161" s="670"/>
    </row>
    <row collapsed="false" customFormat="false" customHeight="true" hidden="false" ht="14.1" outlineLevel="0" r="162">
      <c r="A162" s="340"/>
      <c r="B162" s="336"/>
      <c r="C162" s="299"/>
      <c r="D162" s="299"/>
      <c r="H162" s="340"/>
      <c r="I162" s="336"/>
      <c r="J162" s="299"/>
      <c r="K162" s="299"/>
    </row>
    <row collapsed="false" customFormat="false" customHeight="true" hidden="false" ht="14.1" outlineLevel="0" r="163">
      <c r="A163" s="340"/>
      <c r="B163" s="336"/>
      <c r="C163" s="299"/>
      <c r="D163" s="299"/>
      <c r="H163" s="340"/>
      <c r="I163" s="336"/>
      <c r="J163" s="299"/>
      <c r="K163" s="299"/>
    </row>
    <row collapsed="false" customFormat="false" customHeight="true" hidden="false" ht="14.1" outlineLevel="0" r="164">
      <c r="A164" s="679"/>
      <c r="B164" s="680"/>
      <c r="C164" s="299"/>
      <c r="D164" s="299"/>
      <c r="H164" s="679"/>
      <c r="I164" s="680"/>
      <c r="J164" s="299"/>
      <c r="K164" s="299"/>
    </row>
    <row collapsed="false" customFormat="false" customHeight="true" hidden="false" ht="14.1" outlineLevel="0" r="165">
      <c r="H165" s="340"/>
      <c r="I165" s="336"/>
      <c r="J165" s="321"/>
      <c r="K165" s="321"/>
    </row>
    <row collapsed="false" customFormat="false" customHeight="true" hidden="false" ht="14.1" outlineLevel="0" r="166">
      <c r="H166" s="340"/>
      <c r="I166" s="336"/>
      <c r="J166" s="670"/>
      <c r="K166" s="670"/>
    </row>
    <row collapsed="false" customFormat="false" customHeight="true" hidden="false" ht="14.1" outlineLevel="0" r="179">
      <c r="E179" s="267"/>
      <c r="F179" s="267"/>
      <c r="G179" s="267"/>
    </row>
    <row collapsed="false" customFormat="false" customHeight="true" hidden="false" ht="14.1" outlineLevel="0" r="181">
      <c r="L181" s="670" t="n">
        <f aca="false">SUM(L180-L182)</f>
        <v>0</v>
      </c>
      <c r="M181" s="670" t="n">
        <f aca="false">SUM(M180-M182)</f>
        <v>0</v>
      </c>
    </row>
  </sheetData>
  <mergeCells count="4">
    <mergeCell ref="A1:K1"/>
    <mergeCell ref="A72:K72"/>
    <mergeCell ref="A106:K106"/>
    <mergeCell ref="A153:K153"/>
  </mergeCells>
  <printOptions headings="false" gridLines="false" gridLinesSet="true" horizontalCentered="false" verticalCentered="false"/>
  <pageMargins left="0.7" right="0.7" top="0.7875" bottom="0.7875" header="0.511805555555555" footer="0.511805555555555"/>
  <pageSetup blackAndWhite="false" cellComments="none" copies="1" draft="false" firstPageNumber="0" fitToHeight="1" fitToWidth="1" horizontalDpi="300" orientation="portrait" pageOrder="downThenOver" paperSize="9" scale="100" useFirstPageNumber="false" usePrinterDefaults="false" verticalDpi="300"/>
  <headerFooter differentFirst="false" differentOddEven="false"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U149"/>
  <sheetViews>
    <sheetView colorId="64" defaultGridColor="true" rightToLeft="false" showFormulas="false" showGridLines="true" showOutlineSymbols="true" showRowColHeaders="true" showZeros="false" tabSelected="false" topLeftCell="A1" view="normal" windowProtection="false" workbookViewId="0" zoomScale="100" zoomScaleNormal="100" zoomScalePageLayoutView="100">
      <selection activeCell="G7" activeCellId="0" pane="topLeft" sqref="G7"/>
    </sheetView>
  </sheetViews>
  <sheetFormatPr defaultRowHeight="11.25"/>
  <cols>
    <col collapsed="false" hidden="false" max="1" min="1" style="77" width="51.1428571428572"/>
    <col collapsed="false" hidden="false" max="2" min="2" style="681" width="2.70918367346939"/>
    <col collapsed="false" hidden="false" max="3" min="3" style="77" width="0.142857142857143"/>
    <col collapsed="false" hidden="true" max="5" min="4" style="77" width="0"/>
    <col collapsed="false" hidden="false" max="6" min="6" style="77" width="1.4234693877551"/>
    <col collapsed="false" hidden="false" max="7" min="7" style="77" width="13.7040816326531"/>
    <col collapsed="false" hidden="false" max="8" min="8" style="77" width="1"/>
    <col collapsed="false" hidden="true" max="14" min="9" style="77" width="0"/>
    <col collapsed="false" hidden="false" max="15" min="15" style="77" width="1"/>
    <col collapsed="false" hidden="false" max="16" min="16" style="77" width="13.7040816326531"/>
    <col collapsed="false" hidden="false" max="1025" min="17" style="77" width="9.14285714285714"/>
  </cols>
  <sheetData>
    <row collapsed="false" customFormat="false" customHeight="true" hidden="false" ht="11.25" outlineLevel="0" r="1">
      <c r="A1" s="682" t="s">
        <v>1081</v>
      </c>
      <c r="B1" s="682"/>
      <c r="C1" s="682"/>
      <c r="D1" s="682"/>
      <c r="E1" s="682"/>
      <c r="F1" s="682"/>
      <c r="G1" s="682"/>
      <c r="H1" s="682"/>
      <c r="I1" s="682"/>
      <c r="J1" s="682"/>
      <c r="K1" s="682"/>
      <c r="L1" s="682"/>
      <c r="M1" s="682"/>
      <c r="N1" s="682"/>
      <c r="O1" s="682"/>
      <c r="P1" s="682"/>
      <c r="Q1" s="682"/>
      <c r="R1" s="682"/>
      <c r="S1" s="682"/>
      <c r="T1" s="682"/>
      <c r="U1" s="682"/>
    </row>
    <row collapsed="false" customFormat="false" customHeight="true" hidden="false" ht="11.25" outlineLevel="0" r="2">
      <c r="A2" s="683" t="s">
        <v>1082</v>
      </c>
      <c r="B2" s="684" t="s">
        <v>239</v>
      </c>
      <c r="C2" s="685" t="n">
        <f aca="false">SUM(C14+C3)</f>
        <v>15000</v>
      </c>
      <c r="D2" s="685" t="n">
        <f aca="false">SUM(D14+D3)</f>
        <v>7000</v>
      </c>
      <c r="E2" s="685" t="n">
        <f aca="false">SUM(E14+E3)</f>
        <v>0</v>
      </c>
      <c r="G2" s="686" t="n">
        <f aca="false">SUM(C2-D2-E2)</f>
        <v>8000</v>
      </c>
      <c r="L2" s="77" t="n">
        <f aca="false">SUM(L14+L3)</f>
        <v>20000</v>
      </c>
      <c r="M2" s="77" t="n">
        <f aca="false">SUM(M14+M3)</f>
        <v>10000</v>
      </c>
      <c r="N2" s="77" t="n">
        <f aca="false">SUM(N14+N3)</f>
        <v>0</v>
      </c>
      <c r="P2" s="686" t="n">
        <f aca="false">SUM(L2-M2-N2)</f>
        <v>10000</v>
      </c>
    </row>
    <row collapsed="false" customFormat="false" customHeight="true" hidden="false" ht="11.25" outlineLevel="0" r="3">
      <c r="A3" s="683" t="s">
        <v>1083</v>
      </c>
      <c r="B3" s="684" t="s">
        <v>240</v>
      </c>
      <c r="C3" s="687" t="n">
        <f aca="false">SUM(C4+C5+C10)</f>
        <v>15000</v>
      </c>
      <c r="D3" s="687" t="n">
        <f aca="false">SUM(D4+D5+D10)</f>
        <v>7000</v>
      </c>
      <c r="E3" s="687" t="n">
        <f aca="false">SUM(E4+E5+E10)</f>
        <v>0</v>
      </c>
      <c r="G3" s="688" t="n">
        <f aca="false">SUM(C3-D3-E3)</f>
        <v>8000</v>
      </c>
      <c r="L3" s="77" t="n">
        <f aca="false">SUM(L4+L5+L10)</f>
        <v>20000</v>
      </c>
      <c r="M3" s="77" t="n">
        <f aca="false">SUM(M4+M5+M10)</f>
        <v>10000</v>
      </c>
      <c r="N3" s="77" t="n">
        <f aca="false">SUM(N4+N5+N10)</f>
        <v>0</v>
      </c>
      <c r="P3" s="688" t="n">
        <f aca="false">SUM(L3-M3-N3)</f>
        <v>10000</v>
      </c>
    </row>
    <row collapsed="false" customFormat="false" customHeight="true" hidden="false" ht="22.5" outlineLevel="0" r="4">
      <c r="A4" s="683" t="s">
        <v>1084</v>
      </c>
      <c r="B4" s="684" t="s">
        <v>242</v>
      </c>
      <c r="C4" s="687" t="n">
        <f aca="false">SUM('HL KNIHA VYPOC'!G5+'HL KNIHA VYPOC'!G31+'HL KNIHA VYPOC'!G37)</f>
        <v>15000</v>
      </c>
      <c r="D4" s="687" t="n">
        <f aca="false">SUM('HL KNIHA VYPOC'!G50)*-1</f>
        <v>7000</v>
      </c>
      <c r="E4" s="687" t="n">
        <f aca="false">SUM(('HL KNIHA VYPOC'!G71+'HL KNIHA VYPOC'!G73+'ANALYTIKA MUJ'!C45))*-1</f>
        <v>-0</v>
      </c>
      <c r="G4" s="689" t="n">
        <f aca="false">SUM(C4-D4-E4)</f>
        <v>8000</v>
      </c>
      <c r="L4" s="690" t="n">
        <f aca="false">SUM('HL KNIHA VYPOC'!K5+'HL KNIHA VYPOC'!K31+'HL KNIHA VYPOC'!K37)</f>
        <v>20000</v>
      </c>
      <c r="M4" s="77" t="n">
        <f aca="false">SUM('HL KNIHA VYPOC'!K50)*-1</f>
        <v>10000</v>
      </c>
      <c r="N4" s="77" t="n">
        <f aca="false">SUM(('HL KNIHA VYPOC'!K71+'HL KNIHA VYPOC'!K73+'ANALYTIKA MUJ'!D45))*-1</f>
        <v>-0</v>
      </c>
      <c r="P4" s="689" t="n">
        <f aca="false">SUM(L4-M4-N4)</f>
        <v>10000</v>
      </c>
    </row>
    <row collapsed="false" customFormat="false" customHeight="true" hidden="false" ht="11.25" outlineLevel="0" r="5">
      <c r="A5" s="683" t="s">
        <v>1085</v>
      </c>
      <c r="B5" s="684" t="s">
        <v>140</v>
      </c>
      <c r="C5" s="691" t="n">
        <f aca="false">SUM(C6:C9)</f>
        <v>0</v>
      </c>
      <c r="D5" s="691" t="n">
        <f aca="false">SUM(D6:D9)</f>
        <v>0</v>
      </c>
      <c r="E5" s="691" t="n">
        <f aca="false">SUM(E6:E9)</f>
        <v>0</v>
      </c>
      <c r="G5" s="688" t="n">
        <f aca="false">SUM(C5-D5-E5)</f>
        <v>0</v>
      </c>
      <c r="L5" s="77" t="n">
        <f aca="false">SUM(L6:L9)</f>
        <v>0</v>
      </c>
      <c r="M5" s="77" t="n">
        <f aca="false">SUM(M6:M9)</f>
        <v>0</v>
      </c>
      <c r="N5" s="77" t="n">
        <f aca="false">SUM(N6:N9)</f>
        <v>0</v>
      </c>
      <c r="P5" s="688" t="n">
        <f aca="false">SUM(L5-M5-N5)</f>
        <v>0</v>
      </c>
    </row>
    <row collapsed="false" customFormat="false" customHeight="true" hidden="false" ht="11.25" outlineLevel="0" r="6">
      <c r="A6" s="692" t="s">
        <v>1086</v>
      </c>
      <c r="B6" s="684" t="s">
        <v>142</v>
      </c>
      <c r="C6" s="690" t="n">
        <f aca="false">SUM('HL KNIHA VYPOC'!G16+'HL KNIHA VYPOC'!G26+'ANALYTIKA MUJ'!C5+'ANALYTIKA MUJ'!C10)</f>
        <v>0</v>
      </c>
      <c r="D6" s="690" t="n">
        <f aca="false">SUM('HL KNIHA VYPOC'!G61)*-1</f>
        <v>-0</v>
      </c>
      <c r="E6" s="690" t="n">
        <f aca="false">SUM('ANALYTIKA MUJ'!C35+'ANALYTIKA MUJ'!C40+'ANALYTIKA MUJ'!C46)*-1</f>
        <v>-0</v>
      </c>
      <c r="G6" s="693" t="n">
        <f aca="false">SUM(C6-D6-E6)</f>
        <v>0</v>
      </c>
      <c r="L6" s="690" t="n">
        <f aca="false">SUM('HL KNIHA VYPOC'!K16+'HL KNIHA VYPOC'!K26+'ANALYTIKA MUJ'!D5+'ANALYTIKA MUJ'!D10)</f>
        <v>0</v>
      </c>
      <c r="M6" s="77" t="n">
        <f aca="false">SUM('HL KNIHA VYPOC'!K61)*-1</f>
        <v>-0</v>
      </c>
      <c r="N6" s="77" t="n">
        <f aca="false">SUM('ANALYTIKA MUJ'!D35+'ANALYTIKA MUJ'!D40+'ANALYTIKA MUJ'!D46)*-1</f>
        <v>-0</v>
      </c>
      <c r="P6" s="693" t="n">
        <f aca="false">SUM(L6-M6-N6)</f>
        <v>0</v>
      </c>
    </row>
    <row collapsed="false" customFormat="false" customHeight="true" hidden="false" ht="22.5" outlineLevel="0" r="7">
      <c r="A7" s="692" t="s">
        <v>1087</v>
      </c>
      <c r="B7" s="684" t="s">
        <v>143</v>
      </c>
      <c r="C7" s="690" t="n">
        <f aca="false">SUM('HL KNIHA VYPOC'!G17+'HL KNIHA VYPOC'!G18+'ANALYTIKA MUJ'!C6+'ANALYTIKA MUJ'!C11)</f>
        <v>0</v>
      </c>
      <c r="D7" s="690" t="n">
        <f aca="false">SUM('HL KNIHA VYPOC'!G62+'HL KNIHA VYPOC'!G63)*-1</f>
        <v>-0</v>
      </c>
      <c r="E7" s="690" t="n">
        <f aca="false">SUM('ANALYTIKA MUJ'!C36+'ANALYTIKA MUJ'!C41+'ANALYTIKA MUJ'!C47)*-1</f>
        <v>-0</v>
      </c>
      <c r="G7" s="693" t="n">
        <f aca="false">SUM(C7-D7-E7)</f>
        <v>0</v>
      </c>
      <c r="L7" s="690" t="n">
        <f aca="false">SUM('HL KNIHA VYPOC'!K17+'HL KNIHA VYPOC'!K18+'ANALYTIKA MUJ'!D6+'ANALYTIKA MUJ'!D11)</f>
        <v>0</v>
      </c>
      <c r="M7" s="77" t="n">
        <f aca="false">SUM('HL KNIHA VYPOC'!K62+'HL KNIHA VYPOC'!K63)*-1</f>
        <v>-0</v>
      </c>
      <c r="N7" s="77" t="n">
        <f aca="false">SUM('ANALYTIKA MUJ'!D36+'ANALYTIKA MUJ'!D41+'ANALYTIKA MUJ'!D47)*-1</f>
        <v>-0</v>
      </c>
      <c r="P7" s="693" t="n">
        <f aca="false">SUM(L7-M7-N7)</f>
        <v>0</v>
      </c>
    </row>
    <row collapsed="false" customFormat="false" customHeight="true" hidden="false" ht="22.5" outlineLevel="0" r="8">
      <c r="A8" s="692" t="s">
        <v>1088</v>
      </c>
      <c r="B8" s="684" t="s">
        <v>144</v>
      </c>
      <c r="C8" s="690" t="n">
        <f aca="false">SUM('HL KNIHA VYPOC'!G20+'HL KNIHA VYPOC'!G21+'HL KNIHA VYPOC'!G22+'HL KNIHA VYPOC'!G23+'ANALYTIKA MUJ'!C7+'ANALYTIKA MUJ'!C12)</f>
        <v>0</v>
      </c>
      <c r="D8" s="690" t="n">
        <f aca="false">SUM('HL KNIHA VYPOC'!G65+'HL KNIHA VYPOC'!G66+'HL KNIHA VYPOC'!G67+'HL KNIHA VYPOC'!G68)*-1</f>
        <v>-0</v>
      </c>
      <c r="E8" s="690" t="n">
        <f aca="false">SUM('ANALYTIKA MUJ'!C37+'ANALYTIKA MUJ'!C42+'ANALYTIKA MUJ'!C48)*-1</f>
        <v>0</v>
      </c>
      <c r="G8" s="693" t="n">
        <f aca="false">SUM(C8-D8-E8)</f>
        <v>0</v>
      </c>
      <c r="L8" s="690" t="n">
        <f aca="false">SUM('HL KNIHA VYPOC'!K20+'HL KNIHA VYPOC'!K21+'HL KNIHA VYPOC'!K22+'HL KNIHA VYPOC'!K23+'ANALYTIKA MUJ'!D7+'ANALYTIKA MUJ'!D12)</f>
        <v>0</v>
      </c>
      <c r="M8" s="77" t="n">
        <f aca="false">SUM('HL KNIHA VYPOC'!K65+'HL KNIHA VYPOC'!K66+'HL KNIHA VYPOC'!K67+'HL KNIHA VYPOC'!K68)*-1</f>
        <v>-0</v>
      </c>
      <c r="N8" s="77" t="n">
        <f aca="false">SUM('ANALYTIKA MUJ'!D37+'ANALYTIKA MUJ'!D42+'ANALYTIKA MUJ'!D48)*-1</f>
        <v>0</v>
      </c>
      <c r="P8" s="693" t="n">
        <f aca="false">SUM(L8-M8-N8)</f>
        <v>0</v>
      </c>
    </row>
    <row collapsed="false" customFormat="false" customHeight="true" hidden="false" ht="11.25" outlineLevel="0" r="9">
      <c r="A9" s="692" t="s">
        <v>1089</v>
      </c>
      <c r="B9" s="684" t="s">
        <v>145</v>
      </c>
      <c r="C9" s="690" t="n">
        <f aca="false">SUM('HL KNIHA VYPOC'!G77)</f>
        <v>0</v>
      </c>
      <c r="E9" s="690" t="n">
        <f aca="false">SUM('HL KNIHA VYPOC'!G78)</f>
        <v>0</v>
      </c>
      <c r="G9" s="693" t="n">
        <f aca="false">SUM(C9-D9-E9)</f>
        <v>0</v>
      </c>
      <c r="L9" s="690" t="n">
        <f aca="false">SUM('HL KNIHA VYPOC'!K77)</f>
        <v>0</v>
      </c>
      <c r="N9" s="690" t="n">
        <f aca="false">SUM('HL KNIHA VYPOC'!K78)</f>
        <v>0</v>
      </c>
      <c r="P9" s="693" t="n">
        <f aca="false">SUM(L9-M9-N9)</f>
        <v>0</v>
      </c>
    </row>
    <row collapsed="false" customFormat="false" customHeight="true" hidden="false" ht="11.25" outlineLevel="0" r="10">
      <c r="A10" s="683" t="s">
        <v>1090</v>
      </c>
      <c r="B10" s="684" t="s">
        <v>249</v>
      </c>
      <c r="C10" s="691" t="n">
        <f aca="false">SUM(C11:C13)</f>
        <v>0</v>
      </c>
      <c r="D10" s="691" t="n">
        <f aca="false">SUM(D11:D13)</f>
        <v>0</v>
      </c>
      <c r="E10" s="691" t="n">
        <f aca="false">SUM(E11:E13)</f>
        <v>0</v>
      </c>
      <c r="F10" s="694"/>
      <c r="G10" s="688" t="n">
        <f aca="false">SUM(C10-D10-E10)</f>
        <v>0</v>
      </c>
      <c r="H10" s="694"/>
      <c r="I10" s="694"/>
      <c r="J10" s="694"/>
      <c r="L10" s="77" t="n">
        <f aca="false">SUM(L11:L13)</f>
        <v>0</v>
      </c>
      <c r="M10" s="77" t="n">
        <f aca="false">SUM(M11:M13)</f>
        <v>0</v>
      </c>
      <c r="N10" s="77" t="n">
        <f aca="false">SUM(N11:N13)</f>
        <v>0</v>
      </c>
      <c r="P10" s="688" t="n">
        <f aca="false">SUM(L10-M10-N10)</f>
        <v>0</v>
      </c>
    </row>
    <row collapsed="false" customFormat="false" customHeight="true" hidden="false" ht="11.25" outlineLevel="0" r="11">
      <c r="A11" s="692" t="s">
        <v>1091</v>
      </c>
      <c r="B11" s="684" t="s">
        <v>159</v>
      </c>
      <c r="C11" s="690" t="n">
        <f aca="false">SUM('HL KNIHA VYPOC'!G42+'HL KNIHA VYPOC'!G43+'HL KNIHA VYPOC'!G44+'ANALYTIKA MUJ'!C15+'ANALYTIKA MUJ'!C19)</f>
        <v>0</v>
      </c>
      <c r="D11" s="690"/>
      <c r="E11" s="690" t="n">
        <f aca="false">SUM('ANALYTIKA MUJ'!C49+'ANALYTIKA MUJ'!C53)*-1</f>
        <v>-0</v>
      </c>
      <c r="F11" s="690"/>
      <c r="G11" s="693" t="n">
        <f aca="false">SUM(C11-D11-E11)</f>
        <v>0</v>
      </c>
      <c r="L11" s="690" t="n">
        <f aca="false">SUM('HL KNIHA VYPOC'!K42+'HL KNIHA VYPOC'!K43+'HL KNIHA VYPOC'!K44+'ANALYTIKA MUJ'!D15+'ANALYTIKA MUJ'!D19)</f>
        <v>0</v>
      </c>
      <c r="N11" s="77" t="n">
        <f aca="false">SUM('ANALYTIKA MUJ'!D49+'ANALYTIKA MUJ'!D53)*-1</f>
        <v>-0</v>
      </c>
      <c r="P11" s="693" t="n">
        <f aca="false">SUM(L11-M11-N11)</f>
        <v>0</v>
      </c>
    </row>
    <row collapsed="false" customFormat="false" customHeight="true" hidden="false" ht="22.5" outlineLevel="0" r="12">
      <c r="A12" s="692" t="s">
        <v>1092</v>
      </c>
      <c r="B12" s="684" t="s">
        <v>253</v>
      </c>
      <c r="C12" s="690" t="n">
        <f aca="false">SUM('ANALYTIKA MUJ'!C23+'ANALYTIKA MUJ'!C27+'ANALYTIKA MUJ'!C31)</f>
        <v>0</v>
      </c>
      <c r="D12" s="690"/>
      <c r="E12" s="690" t="n">
        <f aca="false">SUM('ANALYTIKA MUJ'!C54+'ANALYTIKA MUJ'!C50)*-1</f>
        <v>0</v>
      </c>
      <c r="G12" s="693" t="n">
        <f aca="false">SUM(C12-D12-E12)</f>
        <v>0</v>
      </c>
      <c r="L12" s="690" t="n">
        <f aca="false">SUM('ANALYTIKA MUJ'!D23+'ANALYTIKA MUJ'!D27+'ANALYTIKA MUJ'!D31)</f>
        <v>0</v>
      </c>
      <c r="N12" s="77" t="n">
        <f aca="false">SUM('ANALYTIKA MUJ'!D54+'ANALYTIKA MUJ'!D50)*-1</f>
        <v>0</v>
      </c>
      <c r="P12" s="693" t="n">
        <f aca="false">SUM(L12-M12-N12)</f>
        <v>0</v>
      </c>
    </row>
    <row collapsed="false" customFormat="false" customHeight="true" hidden="false" ht="22.5" outlineLevel="0" r="13">
      <c r="A13" s="692" t="s">
        <v>1093</v>
      </c>
      <c r="B13" s="684" t="s">
        <v>148</v>
      </c>
      <c r="C13" s="690" t="n">
        <f aca="false">SUM('ANALYTIKA MUJ'!C24+'ANALYTIKA MUJ'!C28+'ANALYTIKA MUJ'!C32)</f>
        <v>0</v>
      </c>
      <c r="D13" s="690"/>
      <c r="E13" s="690" t="n">
        <f aca="false">SUM('ANALYTIKA MUJ'!C55)*-1</f>
        <v>0</v>
      </c>
      <c r="G13" s="693" t="n">
        <f aca="false">SUM(C13-D13-E13)</f>
        <v>0</v>
      </c>
      <c r="L13" s="690" t="n">
        <f aca="false">SUM('ANALYTIKA MUJ'!D24+'ANALYTIKA MUJ'!D28+'ANALYTIKA MUJ'!D32)</f>
        <v>0</v>
      </c>
      <c r="N13" s="77" t="n">
        <f aca="false">SUM('ANALYTIKA MUJ'!D55)*-1</f>
        <v>0</v>
      </c>
      <c r="P13" s="693" t="n">
        <f aca="false">SUM(L13-M13-N13)</f>
        <v>0</v>
      </c>
    </row>
    <row collapsed="false" customFormat="false" customHeight="true" hidden="false" ht="11.25" outlineLevel="0" r="14">
      <c r="A14" s="683" t="s">
        <v>1094</v>
      </c>
      <c r="B14" s="684" t="s">
        <v>149</v>
      </c>
      <c r="C14" s="691" t="n">
        <f aca="false">SUM(C15+C16+C17+C21)</f>
        <v>0</v>
      </c>
      <c r="D14" s="691" t="n">
        <f aca="false">SUM(D15+D16+D17+D21)</f>
        <v>0</v>
      </c>
      <c r="E14" s="691" t="n">
        <f aca="false">SUM(E15+E16+E17+E21)</f>
        <v>0</v>
      </c>
      <c r="F14" s="694"/>
      <c r="G14" s="688" t="n">
        <f aca="false">SUM(C14-D14-E14)</f>
        <v>0</v>
      </c>
      <c r="H14" s="694"/>
      <c r="I14" s="694"/>
      <c r="J14" s="694"/>
      <c r="L14" s="77" t="n">
        <f aca="false">SUM(L15+L16+L17+L21)</f>
        <v>0</v>
      </c>
      <c r="M14" s="77" t="n">
        <f aca="false">SUM(M15+M16+M17+M21)</f>
        <v>0</v>
      </c>
      <c r="N14" s="77" t="n">
        <f aca="false">SUM(N15+N16+N17+N21)</f>
        <v>0</v>
      </c>
      <c r="P14" s="688" t="n">
        <f aca="false">SUM(L14-M14-N14)</f>
        <v>0</v>
      </c>
    </row>
    <row collapsed="false" customFormat="false" customHeight="true" hidden="false" ht="22.5" outlineLevel="0" r="15">
      <c r="A15" s="683" t="s">
        <v>1095</v>
      </c>
      <c r="B15" s="684" t="s">
        <v>151</v>
      </c>
      <c r="C15" s="690" t="n">
        <f aca="false">SUM('HL KNIHA VYPOC'!G81+'HL KNIHA VYPOC'!G86+'HL KNIHA VYPOC'!G92+'ANALYTIKA MUJ'!J63)</f>
        <v>0</v>
      </c>
      <c r="D15" s="690"/>
      <c r="E15" s="690" t="n">
        <f aca="false">SUM('HL KNIHA VYPOC'!G98+'ANALYTIKA MUJ'!J44)*-1</f>
        <v>-0</v>
      </c>
      <c r="G15" s="689" t="n">
        <f aca="false">SUM(C15-D15-E15)</f>
        <v>0</v>
      </c>
      <c r="L15" s="690" t="n">
        <f aca="false">SUM('HL KNIHA VYPOC'!K81+'HL KNIHA VYPOC'!K86+'HL KNIHA VYPOC'!K92+'ANALYTIKA MUJ'!K63)</f>
        <v>0</v>
      </c>
      <c r="N15" s="77" t="n">
        <f aca="false">SUM('HL KNIHA VYPOC'!K98+'ANALYTIKA MUJ'!K44)*-1</f>
        <v>-0</v>
      </c>
      <c r="P15" s="689" t="n">
        <f aca="false">SUM(L15-M15-N15)</f>
        <v>0</v>
      </c>
    </row>
    <row collapsed="false" customFormat="false" customHeight="true" hidden="false" ht="35.25" outlineLevel="0" r="16">
      <c r="A16" s="683" t="s">
        <v>1096</v>
      </c>
      <c r="B16" s="684" t="s">
        <v>152</v>
      </c>
      <c r="C16" s="690" t="n">
        <f aca="false">SUM('ANALYTIKA MUJ'!J51+'ANALYTIKA MUJ'!J55+'ANALYTIKA MUJ'!J59+'ANALYTIKA MUJ'!J64+'ANALYTIKA MUJ'!J69+'ANALYTIKA MUJ'!C84+'ANALYTIKA MUJ'!J4+'ANALYTIKA MUJ'!J8+'ANALYTIKA MUJ'!J12+'ANALYTIKA MUJ'!J16+'ANALYTIKA MUJ'!J20+'ANALYTIKA MUJ'!J24+'ANALYTIKA MUJ'!J28+'ANALYTIKA MUJ'!J32+'ANALYTIKA MUJ'!J36+'ANALYTIKA MUJ'!J40)</f>
        <v>0</v>
      </c>
      <c r="D16" s="690"/>
      <c r="E16" s="690" t="n">
        <f aca="false">SUM('ANALYTIKA MUJ'!J45)*-1</f>
        <v>0</v>
      </c>
      <c r="G16" s="689" t="n">
        <f aca="false">SUM(C16-D16-E16)</f>
        <v>0</v>
      </c>
      <c r="L16" s="690" t="n">
        <f aca="false">SUM('ANALYTIKA MUJ'!K51+'ANALYTIKA MUJ'!K55+'ANALYTIKA MUJ'!K59+'ANALYTIKA MUJ'!K64+'ANALYTIKA MUJ'!K69+'ANALYTIKA MUJ'!D84+'ANALYTIKA MUJ'!K4+'ANALYTIKA MUJ'!K8+'ANALYTIKA MUJ'!K12+'ANALYTIKA MUJ'!K16+'ANALYTIKA MUJ'!K20+'ANALYTIKA MUJ'!K24+'ANALYTIKA MUJ'!K28+'ANALYTIKA MUJ'!K32+'ANALYTIKA MUJ'!K36+'ANALYTIKA MUJ'!K40)</f>
        <v>0</v>
      </c>
      <c r="N16" s="77" t="n">
        <f aca="false">SUM('ANALYTIKA MUJ'!K45)*-1</f>
        <v>0</v>
      </c>
      <c r="P16" s="689" t="n">
        <f aca="false">SUM(L16-M16-N16)</f>
        <v>0</v>
      </c>
    </row>
    <row collapsed="false" customFormat="false" customHeight="true" hidden="false" ht="11.25" outlineLevel="0" r="17">
      <c r="A17" s="683" t="s">
        <v>1097</v>
      </c>
      <c r="B17" s="684" t="s">
        <v>153</v>
      </c>
      <c r="C17" s="691" t="n">
        <f aca="false">SUM(C18:C20)</f>
        <v>0</v>
      </c>
      <c r="D17" s="691" t="n">
        <f aca="false">SUM(D18:D20)</f>
        <v>0</v>
      </c>
      <c r="E17" s="691" t="n">
        <f aca="false">SUM(E18:E20)</f>
        <v>0</v>
      </c>
      <c r="G17" s="688" t="n">
        <f aca="false">SUM(C17-D17-E17)</f>
        <v>0</v>
      </c>
      <c r="L17" s="77" t="n">
        <f aca="false">SUM(L18:L20)</f>
        <v>0</v>
      </c>
      <c r="M17" s="77" t="n">
        <f aca="false">SUM(M18:M20)</f>
        <v>0</v>
      </c>
      <c r="N17" s="77" t="n">
        <f aca="false">SUM(N18:N20)</f>
        <v>0</v>
      </c>
      <c r="P17" s="688" t="n">
        <f aca="false">SUM(L17-M17-N17)</f>
        <v>0</v>
      </c>
    </row>
    <row collapsed="false" customFormat="false" customHeight="true" hidden="false" ht="24.75" outlineLevel="0" r="18">
      <c r="A18" s="692" t="s">
        <v>1098</v>
      </c>
      <c r="B18" s="684" t="s">
        <v>154</v>
      </c>
      <c r="C18" s="690" t="n">
        <f aca="false">SUM('ANALYTIKA MUJ'!J52+'ANALYTIKA MUJ'!J56+'ANALYTIKA MUJ'!J60+'ANALYTIKA MUJ'!J65+'ANALYTIKA MUJ'!J70+'ANALYTIKA MUJ'!C85)</f>
        <v>0</v>
      </c>
      <c r="D18" s="690"/>
      <c r="E18" s="690" t="n">
        <f aca="false">SUM('ANALYTIKA MUJ'!J46)*-1</f>
        <v>-0</v>
      </c>
      <c r="F18" s="201"/>
      <c r="G18" s="693" t="n">
        <f aca="false">SUM(C18-D18-E18)</f>
        <v>0</v>
      </c>
      <c r="L18" s="690" t="n">
        <f aca="false">SUM('ANALYTIKA MUJ'!K52+'ANALYTIKA MUJ'!K56+'ANALYTIKA MUJ'!K60+'ANALYTIKA MUJ'!K65+'ANALYTIKA MUJ'!K70+'ANALYTIKA MUJ'!D85)</f>
        <v>0</v>
      </c>
      <c r="N18" s="77" t="n">
        <f aca="false">SUM('ANALYTIKA MUJ'!K46)*-1</f>
        <v>-0</v>
      </c>
      <c r="P18" s="693" t="n">
        <f aca="false">SUM(L18-M18-N18)</f>
        <v>0</v>
      </c>
    </row>
    <row collapsed="false" customFormat="false" customHeight="true" hidden="false" ht="22.5" outlineLevel="0" r="19">
      <c r="A19" s="692" t="s">
        <v>1099</v>
      </c>
      <c r="B19" s="684" t="s">
        <v>255</v>
      </c>
      <c r="C19" s="690" t="n">
        <f aca="false">SUM('ANALYTIKA MUJ'!C91+'ANALYTIKA MUJ'!J77+'ANALYTIKA MUJ'!J81+'ANALYTIKA MUJ'!J85+'ANALYTIKA MUJ'!J89+'ANALYTIKA MUJ'!J93+'ANALYTIKA MUJ'!J97)</f>
        <v>0</v>
      </c>
      <c r="D19" s="690"/>
      <c r="E19" s="690" t="n">
        <f aca="false">SUM('ANALYTIKA MUJ'!J47)*-1</f>
        <v>0</v>
      </c>
      <c r="G19" s="693" t="n">
        <f aca="false">SUM(C19-D19-E19)</f>
        <v>0</v>
      </c>
      <c r="L19" s="690" t="n">
        <f aca="false">SUM('ANALYTIKA MUJ'!D91+'ANALYTIKA MUJ'!K77+'ANALYTIKA MUJ'!K81+'ANALYTIKA MUJ'!K85+'ANALYTIKA MUJ'!K89+'ANALYTIKA MUJ'!K93+'ANALYTIKA MUJ'!K97)</f>
        <v>0</v>
      </c>
      <c r="N19" s="77" t="n">
        <f aca="false">SUM('ANALYTIKA MUJ'!K47)*-1</f>
        <v>0</v>
      </c>
      <c r="P19" s="693" t="n">
        <f aca="false">SUM(L19-M19-N19)</f>
        <v>0</v>
      </c>
    </row>
    <row collapsed="false" customFormat="false" customHeight="true" hidden="false" ht="22.5" outlineLevel="0" r="20">
      <c r="A20" s="692" t="s">
        <v>1100</v>
      </c>
      <c r="B20" s="684" t="s">
        <v>160</v>
      </c>
      <c r="C20" s="690" t="n">
        <f aca="false">SUM('ANALYTIKA MUJ'!J5+'ANALYTIKA MUJ'!J9+'ANALYTIKA MUJ'!J13+'ANALYTIKA MUJ'!J17+'ANALYTIKA MUJ'!J21+'ANALYTIKA MUJ'!J25+'ANALYTIKA MUJ'!J29+'ANALYTIKA MUJ'!J33+'ANALYTIKA MUJ'!J37+'ANALYTIKA MUJ'!J41+'ANALYTIKA MUJ'!C95+'HL KNIHA VYPOC'!G174+'ANALYTIKA MUJ'!J101)</f>
        <v>0</v>
      </c>
      <c r="D20" s="690"/>
      <c r="E20" s="690" t="n">
        <f aca="false">SUM('ANALYTIKA MUJ'!J48)*-1</f>
        <v>0</v>
      </c>
      <c r="G20" s="693" t="n">
        <f aca="false">SUM(C20-D20-E20)</f>
        <v>0</v>
      </c>
      <c r="L20" s="690" t="n">
        <f aca="false">SUM('ANALYTIKA MUJ'!K5+'ANALYTIKA MUJ'!K9+'ANALYTIKA MUJ'!K13+'ANALYTIKA MUJ'!K17+'ANALYTIKA MUJ'!K21+'ANALYTIKA MUJ'!K25+'ANALYTIKA MUJ'!K29+'ANALYTIKA MUJ'!K33+'ANALYTIKA MUJ'!K37+'ANALYTIKA MUJ'!K41+'ANALYTIKA MUJ'!D95+'HL KNIHA VYPOC'!K174+'ANALYTIKA MUJ'!K101)</f>
        <v>0</v>
      </c>
      <c r="N20" s="77" t="n">
        <f aca="false">SUM('ANALYTIKA MUJ'!K48)*-1</f>
        <v>0</v>
      </c>
      <c r="P20" s="693" t="n">
        <f aca="false">SUM(L20-M20-N20)</f>
        <v>0</v>
      </c>
    </row>
    <row collapsed="false" customFormat="false" customHeight="true" hidden="false" ht="11.25" outlineLevel="0" r="21">
      <c r="A21" s="683" t="s">
        <v>1101</v>
      </c>
      <c r="B21" s="684" t="s">
        <v>258</v>
      </c>
      <c r="C21" s="687" t="n">
        <f aca="false">SUM(C22:C24)</f>
        <v>0</v>
      </c>
      <c r="D21" s="687" t="n">
        <f aca="false">SUM(D22:D24)</f>
        <v>0</v>
      </c>
      <c r="E21" s="687" t="n">
        <f aca="false">SUM(E22:E24)</f>
        <v>0</v>
      </c>
      <c r="G21" s="688" t="n">
        <f aca="false">SUM(C21-D21-E21)</f>
        <v>0</v>
      </c>
      <c r="L21" s="77" t="n">
        <f aca="false">SUM(L22:L24)</f>
        <v>0</v>
      </c>
      <c r="M21" s="77" t="n">
        <f aca="false">SUM(M22:M24)</f>
        <v>0</v>
      </c>
      <c r="N21" s="77" t="n">
        <f aca="false">SUM(N22:N24)</f>
        <v>0</v>
      </c>
      <c r="P21" s="688" t="n">
        <f aca="false">SUM(L21-M21-N21)</f>
        <v>0</v>
      </c>
    </row>
    <row collapsed="false" customFormat="false" customHeight="true" hidden="false" ht="11.25" outlineLevel="0" r="22">
      <c r="A22" s="692" t="s">
        <v>1102</v>
      </c>
      <c r="B22" s="684" t="s">
        <v>260</v>
      </c>
      <c r="C22" s="690" t="n">
        <f aca="false">SUM('HL KNIHA VYPOC'!G108+'ANALYTIKA MUJ'!C78+'HL KNIHA VYPOC'!G115+'HL KNIHA VYPOC'!G134)</f>
        <v>0</v>
      </c>
      <c r="D22" s="690"/>
      <c r="E22" s="690"/>
      <c r="G22" s="693" t="n">
        <f aca="false">SUM(C22-D22-E22)</f>
        <v>0</v>
      </c>
      <c r="L22" s="690" t="n">
        <f aca="false">SUM('HL KNIHA VYPOC'!K108+'ANALYTIKA MUJ'!D78+'HL KNIHA VYPOC'!K115+'HL KNIHA VYPOC'!K134)</f>
        <v>0</v>
      </c>
      <c r="P22" s="693" t="n">
        <f aca="false">SUM(L22-M22-N22)</f>
        <v>0</v>
      </c>
    </row>
    <row collapsed="false" customFormat="false" customHeight="true" hidden="false" ht="11.25" outlineLevel="0" r="23">
      <c r="A23" s="692" t="s">
        <v>1103</v>
      </c>
      <c r="B23" s="684" t="s">
        <v>116</v>
      </c>
      <c r="C23" s="690" t="n">
        <f aca="false">SUM('ANALYTIKA MUJ'!C79)</f>
        <v>0</v>
      </c>
      <c r="D23" s="690"/>
      <c r="E23" s="690"/>
      <c r="G23" s="693" t="n">
        <f aca="false">SUM(C23-D23-E23)</f>
        <v>0</v>
      </c>
      <c r="L23" s="690" t="n">
        <f aca="false">SUM('ANALYTIKA MUJ'!D79)</f>
        <v>0</v>
      </c>
      <c r="P23" s="693" t="n">
        <f aca="false">SUM(L23-M23-N23)</f>
        <v>0</v>
      </c>
    </row>
    <row collapsed="false" customFormat="false" customHeight="true" hidden="false" ht="12" outlineLevel="0" r="24">
      <c r="A24" s="692" t="s">
        <v>1104</v>
      </c>
      <c r="B24" s="684" t="s">
        <v>118</v>
      </c>
      <c r="C24" s="690" t="n">
        <f aca="false">SUM('HL KNIHA VYPOC'!G125+'HL KNIHA VYPOC'!G127+'HL KNIHA VYPOC'!G129+'HL KNIHA VYPOC'!G130+'HL KNIHA VYPOC'!G131+'ANALYTIKA MUJ'!J66)</f>
        <v>0</v>
      </c>
      <c r="D24" s="690"/>
      <c r="E24" s="690" t="n">
        <f aca="false">SUM('HL KNIHA VYPOC'!G136)*-1</f>
        <v>-0</v>
      </c>
      <c r="G24" s="693" t="n">
        <f aca="false">SUM(C24-D24-E24)</f>
        <v>0</v>
      </c>
      <c r="L24" s="690" t="n">
        <f aca="false">SUM('HL KNIHA VYPOC'!K125+'HL KNIHA VYPOC'!K127+'HL KNIHA VYPOC'!K129+'HL KNIHA VYPOC'!K130+'HL KNIHA VYPOC'!K131+'ANALYTIKA MUJ'!K66)</f>
        <v>0</v>
      </c>
      <c r="N24" s="77" t="n">
        <f aca="false">SUM('HL KNIHA VYPOC'!K136)*-1</f>
        <v>-0</v>
      </c>
      <c r="P24" s="693" t="n">
        <f aca="false">SUM(L24-M24-N24)</f>
        <v>0</v>
      </c>
    </row>
    <row collapsed="false" customFormat="false" customHeight="true" hidden="false" ht="11.25" outlineLevel="0" r="25">
      <c r="A25" s="683" t="s">
        <v>1105</v>
      </c>
      <c r="B25" s="684" t="s">
        <v>123</v>
      </c>
      <c r="C25" s="690"/>
      <c r="D25" s="690"/>
      <c r="E25" s="685" t="n">
        <f aca="false">SUM(E26+E36)</f>
        <v>0</v>
      </c>
      <c r="F25" s="258"/>
      <c r="G25" s="686" t="n">
        <f aca="false">SUM(G26+G36)</f>
        <v>8000</v>
      </c>
      <c r="H25" s="258"/>
      <c r="I25" s="258"/>
      <c r="J25" s="258"/>
      <c r="N25" s="77" t="n">
        <f aca="false">SUM(N26+N36)</f>
        <v>0</v>
      </c>
      <c r="P25" s="686" t="n">
        <f aca="false">SUM(P26+P36)</f>
        <v>10000</v>
      </c>
    </row>
    <row collapsed="false" customFormat="false" customHeight="true" hidden="false" ht="11.25" outlineLevel="0" r="26">
      <c r="A26" s="683" t="s">
        <v>1106</v>
      </c>
      <c r="B26" s="684" t="s">
        <v>127</v>
      </c>
      <c r="C26" s="690"/>
      <c r="D26" s="690"/>
      <c r="E26" s="687"/>
      <c r="G26" s="688" t="n">
        <f aca="false">SUM(G27+G31+G32+G33+G34+G35)</f>
        <v>8000</v>
      </c>
      <c r="P26" s="688" t="n">
        <f aca="false">SUM(P27+P31+P32+P33+P34+P35)</f>
        <v>10000</v>
      </c>
    </row>
    <row collapsed="false" customFormat="false" customHeight="true" hidden="false" ht="11.25" outlineLevel="0" r="27">
      <c r="A27" s="683" t="s">
        <v>1107</v>
      </c>
      <c r="B27" s="684" t="s">
        <v>128</v>
      </c>
      <c r="C27" s="690"/>
      <c r="D27" s="690"/>
      <c r="E27" s="687" t="n">
        <f aca="false">SUM(E28:E30)</f>
        <v>0</v>
      </c>
      <c r="G27" s="688" t="n">
        <f aca="false">SUM(G28:G30)</f>
        <v>0</v>
      </c>
      <c r="N27" s="77" t="n">
        <f aca="false">SUM(N28:N30)</f>
        <v>0</v>
      </c>
      <c r="P27" s="688" t="n">
        <f aca="false">SUM(P28:P30)</f>
        <v>0</v>
      </c>
    </row>
    <row collapsed="false" customFormat="false" customHeight="true" hidden="false" ht="13.5" outlineLevel="0" r="28">
      <c r="A28" s="692" t="s">
        <v>1108</v>
      </c>
      <c r="B28" s="684" t="s">
        <v>134</v>
      </c>
      <c r="D28" s="690"/>
      <c r="E28" s="690" t="n">
        <f aca="false">SUM('HL KNIHA VYPOC'!G215+'HL KNIHA VYPOC'!G223+'HL KNIHA VYPOC'!G260)*-1</f>
        <v>-0</v>
      </c>
      <c r="G28" s="693" t="n">
        <f aca="false">SUM(E28)</f>
        <v>0</v>
      </c>
      <c r="N28" s="77" t="n">
        <f aca="false">SUM('HL KNIHA VYPOC'!K215+'HL KNIHA VYPOC'!K223+'HL KNIHA VYPOC'!K260)*-1</f>
        <v>-0</v>
      </c>
      <c r="P28" s="693" t="n">
        <f aca="false">SUM(N28)</f>
        <v>0</v>
      </c>
    </row>
    <row collapsed="false" customFormat="false" customHeight="true" hidden="false" ht="11.25" outlineLevel="0" r="29">
      <c r="A29" s="692" t="s">
        <v>1109</v>
      </c>
      <c r="B29" s="684" t="s">
        <v>137</v>
      </c>
      <c r="D29" s="690"/>
      <c r="E29" s="690" t="n">
        <f aca="false">SUM('HL KNIHA VYPOC'!G172)*-1</f>
        <v>-0</v>
      </c>
      <c r="G29" s="693" t="n">
        <f aca="false">SUM(E29)</f>
        <v>0</v>
      </c>
      <c r="N29" s="77" t="n">
        <f aca="false">SUM('HL KNIHA VYPOC'!K172)*-1</f>
        <v>-0</v>
      </c>
      <c r="P29" s="693" t="n">
        <f aca="false">SUM(N29)</f>
        <v>0</v>
      </c>
    </row>
    <row collapsed="false" customFormat="false" customHeight="true" hidden="false" ht="11.25" outlineLevel="0" r="30">
      <c r="A30" s="692" t="s">
        <v>1110</v>
      </c>
      <c r="B30" s="684" t="s">
        <v>130</v>
      </c>
      <c r="D30" s="690"/>
      <c r="E30" s="690" t="n">
        <f aca="false">SUM('HL KNIHA VYPOC'!G126)*-1</f>
        <v>-0</v>
      </c>
      <c r="G30" s="693" t="n">
        <f aca="false">SUM(E30)</f>
        <v>0</v>
      </c>
      <c r="N30" s="77" t="n">
        <f aca="false">SUM('HL KNIHA VYPOC'!K126)*-1</f>
        <v>-0</v>
      </c>
      <c r="P30" s="693" t="n">
        <f aca="false">SUM(N30)</f>
        <v>0</v>
      </c>
    </row>
    <row collapsed="false" customFormat="false" customHeight="true" hidden="false" ht="11.25" outlineLevel="0" r="31">
      <c r="A31" s="683" t="s">
        <v>1111</v>
      </c>
      <c r="B31" s="684" t="s">
        <v>192</v>
      </c>
      <c r="D31" s="690"/>
      <c r="E31" s="690" t="n">
        <f aca="false">SUM('HL KNIHA VYPOC'!G216+'HL KNIHA VYPOC'!G217+'HL KNIHA VYPOC'!G221+'HL KNIHA VYPOC'!G222)*-1</f>
        <v>-0</v>
      </c>
      <c r="G31" s="693" t="n">
        <f aca="false">SUM(E31)</f>
        <v>0</v>
      </c>
      <c r="N31" s="77" t="n">
        <f aca="false">SUM('HL KNIHA VYPOC'!K216+'HL KNIHA VYPOC'!K217+'HL KNIHA VYPOC'!K221+'HL KNIHA VYPOC'!K222)*-1</f>
        <v>-0</v>
      </c>
      <c r="P31" s="693" t="n">
        <f aca="false">SUM(N31)</f>
        <v>0</v>
      </c>
    </row>
    <row collapsed="false" customFormat="false" customHeight="true" hidden="false" ht="11.25" outlineLevel="0" r="32">
      <c r="A32" s="683" t="s">
        <v>1112</v>
      </c>
      <c r="B32" s="684" t="s">
        <v>166</v>
      </c>
      <c r="D32" s="690"/>
      <c r="E32" s="690" t="n">
        <f aca="false">SUM('HL KNIHA VYPOC'!G219+'HL KNIHA VYPOC'!G220)</f>
        <v>0</v>
      </c>
      <c r="G32" s="693" t="n">
        <f aca="false">SUM(E32)</f>
        <v>0</v>
      </c>
      <c r="N32" s="690" t="n">
        <f aca="false">SUM('HL KNIHA VYPOC'!K219+'HL KNIHA VYPOC'!K220)</f>
        <v>0</v>
      </c>
      <c r="P32" s="693" t="n">
        <f aca="false">SUM(N32)</f>
        <v>0</v>
      </c>
    </row>
    <row collapsed="false" customFormat="false" customHeight="true" hidden="false" ht="11.25" outlineLevel="0" r="33">
      <c r="A33" s="683" t="s">
        <v>1113</v>
      </c>
      <c r="B33" s="684" t="s">
        <v>161</v>
      </c>
      <c r="D33" s="690"/>
      <c r="E33" s="690" t="n">
        <f aca="false">SUM('HL KNIHA VYPOC'!G226+'HL KNIHA VYPOC'!G227+'HL KNIHA VYPOC'!G228+'HL KNIHA VYPOC'!G229)*-1</f>
        <v>-0</v>
      </c>
      <c r="G33" s="693" t="n">
        <f aca="false">SUM(E33)</f>
        <v>0</v>
      </c>
      <c r="N33" s="77" t="n">
        <f aca="false">SUM('HL KNIHA VYPOC'!K226+'HL KNIHA VYPOC'!K227+'HL KNIHA VYPOC'!K228+'HL KNIHA VYPOC'!K229)*-1</f>
        <v>-0</v>
      </c>
      <c r="P33" s="693" t="n">
        <f aca="false">SUM(N33)</f>
        <v>0</v>
      </c>
    </row>
    <row collapsed="false" customFormat="false" customHeight="true" hidden="false" ht="21" outlineLevel="0" r="34">
      <c r="A34" s="683" t="s">
        <v>1114</v>
      </c>
      <c r="B34" s="684" t="s">
        <v>264</v>
      </c>
      <c r="D34" s="690"/>
      <c r="E34" s="690" t="n">
        <f aca="false">SUM('HL KNIHA VYPOC'!G230+'HL KNIHA VYPOC'!G231)*-1</f>
        <v>-0</v>
      </c>
      <c r="G34" s="693" t="n">
        <f aca="false">SUM(E34)</f>
        <v>0</v>
      </c>
      <c r="N34" s="77" t="n">
        <f aca="false">SUM('HL KNIHA VYPOC'!K230+'HL KNIHA VYPOC'!K231)*-1</f>
        <v>-0</v>
      </c>
      <c r="P34" s="693" t="n">
        <f aca="false">SUM(N34)</f>
        <v>0</v>
      </c>
    </row>
    <row collapsed="false" customFormat="false" customHeight="true" hidden="false" ht="22.5" outlineLevel="0" r="35">
      <c r="A35" s="683" t="s">
        <v>1115</v>
      </c>
      <c r="B35" s="684" t="s">
        <v>266</v>
      </c>
      <c r="E35" s="685"/>
      <c r="G35" s="695" t="n">
        <f aca="false">SUM(G2-G27-G31-G32-G33-G34-G36)</f>
        <v>8000</v>
      </c>
      <c r="P35" s="695" t="n">
        <f aca="false">SUM(P2-P27-P31-P32-P33-P34-P36)</f>
        <v>10000</v>
      </c>
    </row>
    <row collapsed="false" customFormat="false" customHeight="true" hidden="false" ht="11.25" outlineLevel="0" r="36">
      <c r="A36" s="683" t="s">
        <v>1116</v>
      </c>
      <c r="B36" s="684" t="s">
        <v>268</v>
      </c>
      <c r="E36" s="690"/>
      <c r="G36" s="688" t="n">
        <f aca="false">SUM(G37+G40+G41+G46+G47)</f>
        <v>0</v>
      </c>
      <c r="P36" s="688" t="n">
        <f aca="false">SUM(P37+P40+P41+P46+P47)</f>
        <v>0</v>
      </c>
    </row>
    <row collapsed="false" customFormat="false" customHeight="true" hidden="false" ht="11.25" outlineLevel="0" r="37">
      <c r="A37" s="683" t="s">
        <v>1117</v>
      </c>
      <c r="B37" s="684" t="s">
        <v>270</v>
      </c>
      <c r="E37" s="687"/>
      <c r="G37" s="688" t="n">
        <f aca="false">SUM(G38:G39)</f>
        <v>0</v>
      </c>
      <c r="P37" s="688" t="n">
        <f aca="false">SUM(P38:P39)</f>
        <v>0</v>
      </c>
    </row>
    <row collapsed="false" customFormat="false" customHeight="true" hidden="false" ht="11.25" outlineLevel="0" r="38">
      <c r="A38" s="692" t="s">
        <v>1118</v>
      </c>
      <c r="B38" s="684" t="s">
        <v>271</v>
      </c>
      <c r="E38" s="690" t="n">
        <f aca="false">SUM('ANALYTIKA MUJ'!J110+'ANALYTIKA MUJ'!J114)</f>
        <v>0</v>
      </c>
      <c r="G38" s="693" t="n">
        <f aca="false">SUM(E38)</f>
        <v>0</v>
      </c>
      <c r="N38" s="690" t="n">
        <f aca="false">SUM('ANALYTIKA MUJ'!K110+'ANALYTIKA MUJ'!K114)</f>
        <v>0</v>
      </c>
      <c r="P38" s="693" t="n">
        <f aca="false">SUM(N38)</f>
        <v>0</v>
      </c>
    </row>
    <row collapsed="false" customFormat="false" customHeight="true" hidden="false" ht="11.25" outlineLevel="0" r="39">
      <c r="A39" s="692" t="s">
        <v>1119</v>
      </c>
      <c r="B39" s="684" t="s">
        <v>272</v>
      </c>
      <c r="D39" s="201"/>
      <c r="E39" s="201" t="n">
        <f aca="false">SUM('HL KNIHA VYPOC'!G151+'ANALYTIKA MUJ'!J111+'ANALYTIKA MUJ'!J115)*-1</f>
        <v>-0</v>
      </c>
      <c r="G39" s="693" t="n">
        <f aca="false">SUM(E39)</f>
        <v>0</v>
      </c>
      <c r="N39" s="77" t="n">
        <f aca="false">SUM('HL KNIHA VYPOC'!K151+'ANALYTIKA MUJ'!K111+'ANALYTIKA MUJ'!K115)*-1</f>
        <v>-0</v>
      </c>
      <c r="P39" s="693" t="n">
        <f aca="false">SUM(N39)</f>
        <v>0</v>
      </c>
    </row>
    <row collapsed="false" customFormat="false" customHeight="true" hidden="false" ht="22.5" outlineLevel="0" r="40">
      <c r="A40" s="683" t="s">
        <v>1120</v>
      </c>
      <c r="B40" s="684" t="s">
        <v>273</v>
      </c>
      <c r="E40" s="696" t="n">
        <f aca="false">SUM('ANALYTIKA MUJ'!C110+'ANALYTIKA MUJ'!C114+'ANALYTIKA MUJ'!C118+'ANALYTIKA MUJ'!C122+'ANALYTIKA MUJ'!C126+'ANALYTIKA MUJ'!J122+'ANALYTIKA MUJ'!J126+'ANALYTIKA MUJ'!J130+'ANALYTIKA MUJ'!J134+'ANALYTIKA MUJ'!J138+'ANALYTIKA MUJ'!J142+'ANALYTIKA MUJ'!J147+'HL KNIHA VYPOC'!G248)*-1</f>
        <v>-0</v>
      </c>
      <c r="G40" s="688" t="n">
        <f aca="false">SUM(E40)</f>
        <v>0</v>
      </c>
      <c r="N40" s="77" t="n">
        <f aca="false">SUM('ANALYTIKA MUJ'!D110+'ANALYTIKA MUJ'!D114+'ANALYTIKA MUJ'!D118+'ANALYTIKA MUJ'!D122+'ANALYTIKA MUJ'!D126+'ANALYTIKA MUJ'!K122+'ANALYTIKA MUJ'!K126+'ANALYTIKA MUJ'!K130+'ANALYTIKA MUJ'!K134+'ANALYTIKA MUJ'!K138+'ANALYTIKA MUJ'!K142+'ANALYTIKA MUJ'!K147+'HL KNIHA VYPOC'!K248)*-1</f>
        <v>-0</v>
      </c>
      <c r="P40" s="688" t="n">
        <f aca="false">SUM(N40)</f>
        <v>0</v>
      </c>
    </row>
    <row collapsed="false" customFormat="false" customHeight="true" hidden="false" ht="11.25" outlineLevel="0" r="41">
      <c r="A41" s="683" t="s">
        <v>1121</v>
      </c>
      <c r="B41" s="684" t="s">
        <v>171</v>
      </c>
      <c r="E41" s="696"/>
      <c r="G41" s="688" t="n">
        <f aca="false">SUM(G42:G45)</f>
        <v>0</v>
      </c>
      <c r="P41" s="688" t="n">
        <f aca="false">SUM(P42:P45)</f>
        <v>0</v>
      </c>
    </row>
    <row collapsed="false" customFormat="false" customHeight="true" hidden="false" ht="22.5" outlineLevel="0" r="42">
      <c r="A42" s="692" t="s">
        <v>1122</v>
      </c>
      <c r="B42" s="684" t="s">
        <v>274</v>
      </c>
      <c r="D42" s="690"/>
      <c r="E42" s="201" t="n">
        <f aca="false">SUM('ANALYTIKA MUJ'!C88+'ANALYTIKA MUJ'!C115+'ANALYTIKA MUJ'!C119+'HL KNIHA VYPOC'!G150+'HL KNIHA VYPOC'!G152+'HL KNIHA VYPOC'!G153+'HL KNIHA VYPOC'!G154+'ANALYTIKA MUJ'!J148+'ANALYTIKA MUJ'!J143+'ANALYTIKA MUJ'!J139+'ANALYTIKA MUJ'!J135)*-1</f>
        <v>-0</v>
      </c>
      <c r="F42" s="690"/>
      <c r="G42" s="693" t="n">
        <f aca="false">SUM(E42)</f>
        <v>0</v>
      </c>
      <c r="H42" s="201"/>
      <c r="I42" s="201"/>
      <c r="N42" s="77" t="n">
        <f aca="false">SUM('ANALYTIKA MUJ'!D88+'ANALYTIKA MUJ'!D115+'ANALYTIKA MUJ'!D119+'HL KNIHA VYPOC'!K150+'HL KNIHA VYPOC'!K152+'HL KNIHA VYPOC'!K153+'HL KNIHA VYPOC'!K154+'ANALYTIKA MUJ'!K148+'ANALYTIKA MUJ'!K143+'ANALYTIKA MUJ'!K139+'ANALYTIKA MUJ'!K135)*-1</f>
        <v>-0</v>
      </c>
      <c r="P42" s="693" t="n">
        <f aca="false">SUM(N42)</f>
        <v>0</v>
      </c>
    </row>
    <row collapsed="false" customFormat="false" customHeight="true" hidden="false" ht="22.5" outlineLevel="0" r="43">
      <c r="A43" s="692" t="s">
        <v>1123</v>
      </c>
      <c r="B43" s="684" t="s">
        <v>276</v>
      </c>
      <c r="E43" s="201" t="n">
        <f aca="false">SUM('HL KNIHA VYPOC'!G157+'HL KNIHA VYPOC'!G158+'ANALYTIKA MUJ'!C92+'ANALYTIKA MUJ'!J149)*-1</f>
        <v>-0</v>
      </c>
      <c r="G43" s="693" t="n">
        <f aca="false">SUM(E43)</f>
        <v>0</v>
      </c>
      <c r="N43" s="77" t="n">
        <f aca="false">SUM('HL KNIHA VYPOC'!K157+'HL KNIHA VYPOC'!K158+'ANALYTIKA MUJ'!D92+'ANALYTIKA MUJ'!K149)*-1</f>
        <v>-0</v>
      </c>
      <c r="P43" s="693" t="n">
        <f aca="false">SUM(N43)</f>
        <v>0</v>
      </c>
    </row>
    <row collapsed="false" customFormat="false" customHeight="true" hidden="false" ht="27.75" outlineLevel="0" r="44">
      <c r="A44" s="692" t="s">
        <v>1124</v>
      </c>
      <c r="B44" s="684" t="s">
        <v>172</v>
      </c>
      <c r="D44" s="201"/>
      <c r="E44" s="690" t="n">
        <f aca="false">SUM('ANALYTIKA MUJ'!J78+'ANALYTIKA MUJ'!J82+'ANALYTIKA MUJ'!J86+'ANALYTIKA MUJ'!J90+'ANALYTIKA MUJ'!J94+'ANALYTIKA MUJ'!J98)*-1</f>
        <v>-0</v>
      </c>
      <c r="G44" s="693" t="n">
        <f aca="false">SUM(E44)</f>
        <v>0</v>
      </c>
      <c r="N44" s="77" t="n">
        <f aca="false">SUM('ANALYTIKA MUJ'!K78+'ANALYTIKA MUJ'!K82+'ANALYTIKA MUJ'!K86+'ANALYTIKA MUJ'!K90+'ANALYTIKA MUJ'!K94+'ANALYTIKA MUJ'!K98)*-1</f>
        <v>-0</v>
      </c>
      <c r="P44" s="693" t="n">
        <f aca="false">SUM(N44)</f>
        <v>0</v>
      </c>
    </row>
    <row collapsed="false" customFormat="false" customHeight="true" hidden="false" ht="22.5" outlineLevel="0" r="45">
      <c r="A45" s="692" t="s">
        <v>1125</v>
      </c>
      <c r="B45" s="684" t="s">
        <v>173</v>
      </c>
      <c r="D45" s="201"/>
      <c r="E45" s="201" t="n">
        <f aca="false">SUM('HL KNIHA VYPOC'!G177+'HL KNIHA VYPOC'!G187+'HL KNIHA VYPOC'!G194+'ANALYTIKA MUJ'!C123+'ANALYTIKA MUJ'!J150+'ANALYTIKA MUJ'!J144+'ANALYTIKA MUJ'!J131+'ANALYTIKA MUJ'!J123+'ANALYTIKA MUJ'!J102)*-1</f>
        <v>-0</v>
      </c>
      <c r="G45" s="693" t="n">
        <f aca="false">SUM(E45)</f>
        <v>0</v>
      </c>
      <c r="N45" s="77" t="n">
        <f aca="false">SUM('HL KNIHA VYPOC'!K177+'HL KNIHA VYPOC'!K187+'HL KNIHA VYPOC'!K194+'ANALYTIKA MUJ'!D123+'ANALYTIKA MUJ'!K150+'ANALYTIKA MUJ'!K144+'ANALYTIKA MUJ'!K131+'ANALYTIKA MUJ'!K123+'ANALYTIKA MUJ'!K102)*-1</f>
        <v>-0</v>
      </c>
      <c r="P45" s="693" t="n">
        <f aca="false">SUM(N45)</f>
        <v>0</v>
      </c>
    </row>
    <row collapsed="false" customFormat="false" customHeight="true" hidden="false" ht="11.25" outlineLevel="0" r="46">
      <c r="A46" s="77" t="s">
        <v>1126</v>
      </c>
      <c r="B46" s="684" t="s">
        <v>174</v>
      </c>
      <c r="D46" s="690"/>
      <c r="E46" s="690" t="n">
        <f aca="false">SUM('ANALYTIKA MUJ'!J127+'ANALYTIKA MUJ'!C111+'HL KNIHA VYPOC'!G121+'HL KNIHA VYPOC'!G122)*-1</f>
        <v>-0</v>
      </c>
      <c r="F46" s="201"/>
      <c r="G46" s="689" t="n">
        <f aca="false">SUM(E46)</f>
        <v>0</v>
      </c>
      <c r="N46" s="77" t="n">
        <f aca="false">SUM('ANALYTIKA MUJ'!K127+'ANALYTIKA MUJ'!D111+'HL KNIHA VYPOC'!K121+'HL KNIHA VYPOC'!K122)*-1</f>
        <v>-0</v>
      </c>
      <c r="P46" s="689" t="n">
        <f aca="false">SUM(N46)</f>
        <v>0</v>
      </c>
    </row>
    <row collapsed="false" customFormat="false" customHeight="true" hidden="false" ht="11.25" outlineLevel="0" r="47">
      <c r="A47" s="683" t="s">
        <v>1127</v>
      </c>
      <c r="B47" s="684" t="s">
        <v>195</v>
      </c>
      <c r="E47" s="696"/>
      <c r="G47" s="688" t="n">
        <f aca="false">SUM(G48:G49)</f>
        <v>0</v>
      </c>
      <c r="P47" s="688" t="n">
        <f aca="false">SUM(P48:P49)</f>
        <v>0</v>
      </c>
    </row>
    <row collapsed="false" customFormat="false" customHeight="true" hidden="false" ht="11.25" outlineLevel="0" r="48">
      <c r="A48" s="692" t="s">
        <v>1128</v>
      </c>
      <c r="B48" s="684" t="s">
        <v>121</v>
      </c>
      <c r="E48" s="201" t="n">
        <f aca="false">SUM('ANALYTIKA MUJ'!J118)*-1</f>
        <v>0</v>
      </c>
      <c r="G48" s="693" t="n">
        <f aca="false">SUM(E48)</f>
        <v>0</v>
      </c>
      <c r="N48" s="77" t="n">
        <f aca="false">SUM('ANALYTIKA MUJ'!K118)*-1</f>
        <v>0</v>
      </c>
      <c r="P48" s="693" t="n">
        <f aca="false">SUM(N48)</f>
        <v>0</v>
      </c>
    </row>
    <row collapsed="false" customFormat="false" customHeight="true" hidden="false" ht="11.25" outlineLevel="0" r="49">
      <c r="A49" s="77" t="s">
        <v>1129</v>
      </c>
      <c r="B49" s="684" t="s">
        <v>122</v>
      </c>
      <c r="D49" s="690"/>
      <c r="E49" s="690" t="n">
        <f aca="false">SUM('ANALYTIKA MUJ'!C80+'ANALYTIKA MUJ'!J119+'HL KNIHA VYPOC'!G117+'HL KNIHA VYPOC'!G118)*-1</f>
        <v>-0</v>
      </c>
      <c r="F49" s="201"/>
      <c r="G49" s="693" t="n">
        <f aca="false">SUM(E49)</f>
        <v>0</v>
      </c>
      <c r="N49" s="77" t="n">
        <f aca="false">SUM('ANALYTIKA MUJ'!D80+'ANALYTIKA MUJ'!K119+'HL KNIHA VYPOC'!K117+'HL KNIHA VYPOC'!K118)*-1</f>
        <v>-0</v>
      </c>
      <c r="P49" s="693" t="n">
        <f aca="false">SUM(N49)</f>
        <v>0</v>
      </c>
    </row>
    <row collapsed="false" customFormat="false" customHeight="true" hidden="false" ht="11.25" outlineLevel="0" r="51">
      <c r="A51" s="683" t="s">
        <v>1130</v>
      </c>
      <c r="B51" s="681" t="s">
        <v>239</v>
      </c>
      <c r="G51" s="697" t="n">
        <f aca="false">SUM(G52:G57)</f>
        <v>0</v>
      </c>
      <c r="P51" s="697" t="n">
        <f aca="false">SUM(P52:P57)</f>
        <v>0</v>
      </c>
    </row>
    <row collapsed="false" customFormat="false" customHeight="true" hidden="false" ht="11.25" outlineLevel="0" r="52">
      <c r="A52" s="77" t="s">
        <v>1131</v>
      </c>
      <c r="B52" s="681" t="s">
        <v>240</v>
      </c>
      <c r="G52" s="698" t="n">
        <f aca="false">SUM('HL KNIHA VYPOC'!G354+'HL KNIHA VYPOC'!G356)*-1</f>
        <v>-0</v>
      </c>
      <c r="P52" s="698" t="n">
        <f aca="false">SUM('HL KNIHA VYPOC'!K354+'HL KNIHA VYPOC'!K356)*-1</f>
        <v>-0</v>
      </c>
    </row>
    <row collapsed="false" customFormat="false" customHeight="true" hidden="false" ht="11.25" outlineLevel="0" r="53">
      <c r="A53" s="77" t="s">
        <v>1132</v>
      </c>
      <c r="B53" s="681" t="s">
        <v>242</v>
      </c>
      <c r="G53" s="698" t="n">
        <f aca="false">SUM('HL KNIHA VYPOC'!G352+'HL KNIHA VYPOC'!G353+'HL KNIHA VYPOC'!G355+'HL KNIHA VYPOC'!G356)*-1</f>
        <v>-0</v>
      </c>
      <c r="P53" s="698" t="n">
        <f aca="false">SUM('HL KNIHA VYPOC'!K352+'HL KNIHA VYPOC'!K353+'HL KNIHA VYPOC'!K355+'HL KNIHA VYPOC'!K356)*-1</f>
        <v>-0</v>
      </c>
    </row>
    <row collapsed="false" customFormat="false" customHeight="true" hidden="false" ht="11.25" outlineLevel="0" r="54">
      <c r="A54" s="77" t="s">
        <v>1133</v>
      </c>
      <c r="B54" s="681" t="s">
        <v>140</v>
      </c>
      <c r="G54" s="698" t="n">
        <f aca="false">SUM('HL KNIHA VYPOC'!G357)*-1</f>
        <v>-0</v>
      </c>
      <c r="P54" s="698" t="n">
        <f aca="false">SUM('HL KNIHA VYPOC'!K357)*-1</f>
        <v>-0</v>
      </c>
    </row>
    <row collapsed="false" customFormat="false" customHeight="true" hidden="false" ht="11.25" outlineLevel="0" r="55">
      <c r="A55" s="77" t="s">
        <v>1134</v>
      </c>
      <c r="B55" s="681" t="s">
        <v>142</v>
      </c>
      <c r="G55" s="698" t="n">
        <f aca="false">SUM('HL KNIHA VYPOC'!G364)*-1</f>
        <v>-0</v>
      </c>
      <c r="P55" s="698" t="n">
        <f aca="false">SUM('HL KNIHA VYPOC'!K364)*-1</f>
        <v>-0</v>
      </c>
    </row>
    <row collapsed="false" customFormat="false" customHeight="true" hidden="false" ht="22.5" outlineLevel="0" r="56">
      <c r="A56" s="692" t="s">
        <v>1135</v>
      </c>
      <c r="B56" s="681" t="s">
        <v>143</v>
      </c>
      <c r="G56" s="698" t="n">
        <f aca="false">SUM('HL KNIHA VYPOC'!G373+'HL KNIHA VYPOC'!G374)*-1</f>
        <v>-0</v>
      </c>
      <c r="P56" s="698" t="n">
        <f aca="false">SUM('HL KNIHA VYPOC'!K373+'HL KNIHA VYPOC'!K374)*-1</f>
        <v>-0</v>
      </c>
    </row>
    <row collapsed="false" customFormat="false" customHeight="true" hidden="false" ht="11.25" outlineLevel="0" r="57">
      <c r="A57" s="692" t="s">
        <v>1136</v>
      </c>
      <c r="B57" s="681" t="s">
        <v>144</v>
      </c>
      <c r="G57" s="698" t="n">
        <f aca="false">SUM('HL KNIHA VYPOC'!G375+'HL KNIHA VYPOC'!G376+'HL KNIHA VYPOC'!G377+'HL KNIHA VYPOC'!G378)*-1</f>
        <v>-0</v>
      </c>
      <c r="P57" s="698" t="n">
        <f aca="false">SUM('HL KNIHA VYPOC'!K375+'HL KNIHA VYPOC'!K376+'HL KNIHA VYPOC'!K377+'HL KNIHA VYPOC'!K378)*-1</f>
        <v>-0</v>
      </c>
    </row>
    <row collapsed="false" customFormat="false" customHeight="true" hidden="false" ht="11.25" outlineLevel="0" r="58">
      <c r="A58" s="683" t="s">
        <v>1137</v>
      </c>
      <c r="B58" s="681" t="s">
        <v>145</v>
      </c>
      <c r="G58" s="697" t="n">
        <f aca="false">SUM(G59:G67)</f>
        <v>0</v>
      </c>
      <c r="P58" s="697" t="n">
        <f aca="false">SUM(P59:P67)</f>
        <v>0</v>
      </c>
    </row>
    <row collapsed="false" customFormat="false" customHeight="true" hidden="false" ht="11.25" outlineLevel="0" r="59">
      <c r="A59" s="692" t="s">
        <v>1138</v>
      </c>
      <c r="B59" s="681" t="s">
        <v>249</v>
      </c>
      <c r="G59" s="698" t="n">
        <f aca="false">SUM('HL KNIHA VYPOC'!G268+'HL KNIHA VYPOC'!G270+'ANALYTIKA MUJ'!C156)</f>
        <v>0</v>
      </c>
      <c r="P59" s="698" t="n">
        <f aca="false">SUM('HL KNIHA VYPOC'!K268+'HL KNIHA VYPOC'!K270+'ANALYTIKA MUJ'!J156)</f>
        <v>0</v>
      </c>
    </row>
    <row collapsed="false" customFormat="false" customHeight="true" hidden="false" ht="22.5" outlineLevel="0" r="60">
      <c r="A60" s="692" t="s">
        <v>1139</v>
      </c>
      <c r="B60" s="681" t="s">
        <v>159</v>
      </c>
      <c r="G60" s="698" t="n">
        <f aca="false">SUM('HL KNIHA VYPOC'!G265+'HL KNIHA VYPOC'!G266+'HL KNIHA VYPOC'!G267+'ANALYTIKA MUJ'!C157)</f>
        <v>0</v>
      </c>
      <c r="P60" s="698" t="n">
        <f aca="false">SUM('HL KNIHA VYPOC'!K265+'HL KNIHA VYPOC'!K266+'HL KNIHA VYPOC'!K267+'ANALYTIKA MUJ'!J157)</f>
        <v>0</v>
      </c>
    </row>
    <row collapsed="false" customFormat="false" customHeight="true" hidden="false" ht="11.25" outlineLevel="0" r="61">
      <c r="A61" s="692" t="s">
        <v>1140</v>
      </c>
      <c r="B61" s="681" t="s">
        <v>253</v>
      </c>
      <c r="G61" s="698" t="n">
        <f aca="false">SUM('HL KNIHA VYPOC'!G271)</f>
        <v>0</v>
      </c>
      <c r="P61" s="698" t="n">
        <f aca="false">SUM('HL KNIHA VYPOC'!K271)</f>
        <v>0</v>
      </c>
    </row>
    <row collapsed="false" customFormat="false" customHeight="true" hidden="false" ht="11.25" outlineLevel="0" r="62">
      <c r="A62" s="692" t="s">
        <v>1141</v>
      </c>
      <c r="B62" s="681" t="s">
        <v>148</v>
      </c>
      <c r="G62" s="698" t="n">
        <f aca="false">SUM('HL KNIHA VYPOC'!G278)</f>
        <v>0</v>
      </c>
      <c r="P62" s="698" t="n">
        <f aca="false">SUM('HL KNIHA VYPOC'!K278)</f>
        <v>0</v>
      </c>
    </row>
    <row collapsed="false" customFormat="false" customHeight="true" hidden="false" ht="11.25" outlineLevel="0" r="63">
      <c r="A63" s="692" t="s">
        <v>1142</v>
      </c>
      <c r="B63" s="681" t="s">
        <v>149</v>
      </c>
      <c r="G63" s="698" t="n">
        <f aca="false">SUM('HL KNIHA VYPOC'!G289)</f>
        <v>0</v>
      </c>
      <c r="P63" s="698" t="n">
        <f aca="false">SUM('HL KNIHA VYPOC'!K289)</f>
        <v>0</v>
      </c>
    </row>
    <row collapsed="false" customFormat="false" customHeight="true" hidden="false" ht="22.5" outlineLevel="0" r="64">
      <c r="A64" s="692" t="s">
        <v>1143</v>
      </c>
      <c r="B64" s="681" t="s">
        <v>151</v>
      </c>
      <c r="G64" s="698" t="n">
        <f aca="false">SUM('HL KNIHA VYPOC'!G307+'HL KNIHA VYPOC'!G309)</f>
        <v>0</v>
      </c>
      <c r="P64" s="698" t="n">
        <f aca="false">SUM('HL KNIHA VYPOC'!K307+'HL KNIHA VYPOC'!K309)</f>
        <v>0</v>
      </c>
    </row>
    <row collapsed="false" customFormat="false" customHeight="true" hidden="false" ht="22.5" outlineLevel="0" r="65">
      <c r="A65" s="692" t="s">
        <v>1144</v>
      </c>
      <c r="B65" s="681" t="s">
        <v>152</v>
      </c>
      <c r="G65" s="698" t="n">
        <f aca="false">SUM('HL KNIHA VYPOC'!G297+'HL KNIHA VYPOC'!G298)</f>
        <v>0</v>
      </c>
      <c r="P65" s="698" t="n">
        <f aca="false">SUM('HL KNIHA VYPOC'!K297+'HL KNIHA VYPOC'!K298)</f>
        <v>0</v>
      </c>
    </row>
    <row collapsed="false" customFormat="false" customHeight="true" hidden="false" ht="11.25" outlineLevel="0" r="66">
      <c r="A66" s="692" t="s">
        <v>1145</v>
      </c>
      <c r="B66" s="681" t="s">
        <v>153</v>
      </c>
      <c r="G66" s="698" t="n">
        <f aca="false">SUM('HL KNIHA VYPOC'!G303)</f>
        <v>0</v>
      </c>
      <c r="P66" s="698" t="n">
        <f aca="false">SUM('HL KNIHA VYPOC'!K303)</f>
        <v>0</v>
      </c>
    </row>
    <row collapsed="false" customFormat="false" customHeight="true" hidden="false" ht="22.5" outlineLevel="0" r="67">
      <c r="A67" s="692" t="s">
        <v>1146</v>
      </c>
      <c r="B67" s="681" t="s">
        <v>154</v>
      </c>
      <c r="G67" s="698" t="n">
        <f aca="false">SUM('HL KNIHA VYPOC'!G299+'HL KNIHA VYPOC'!G300+'HL KNIHA VYPOC'!G301+'HL KNIHA VYPOC'!G302+'HL KNIHA VYPOC'!G304+'HL KNIHA VYPOC'!G305+'HL KNIHA VYPOC'!G310+'HL KNIHA VYPOC'!G311+'HL KNIHA VYPOC'!G346)</f>
        <v>0</v>
      </c>
      <c r="P67" s="698" t="n">
        <f aca="false">SUM('HL KNIHA VYPOC'!K299+'HL KNIHA VYPOC'!K300+'HL KNIHA VYPOC'!K301+'HL KNIHA VYPOC'!K302+'HL KNIHA VYPOC'!K304+'HL KNIHA VYPOC'!K305+'HL KNIHA VYPOC'!K310+'HL KNIHA VYPOC'!K311+'HL KNIHA VYPOC'!K346)</f>
        <v>0</v>
      </c>
    </row>
    <row collapsed="false" customFormat="false" customHeight="true" hidden="false" ht="23.25" outlineLevel="0" r="68">
      <c r="A68" s="683" t="s">
        <v>1147</v>
      </c>
      <c r="B68" s="681" t="s">
        <v>255</v>
      </c>
      <c r="G68" s="699" t="n">
        <f aca="false">SUM(G51-G58)</f>
        <v>0</v>
      </c>
      <c r="P68" s="699" t="n">
        <f aca="false">SUM(P51-P58)</f>
        <v>0</v>
      </c>
    </row>
    <row collapsed="false" customFormat="false" customHeight="true" hidden="false" ht="12" outlineLevel="0" r="69">
      <c r="A69" s="683" t="s">
        <v>1148</v>
      </c>
      <c r="B69" s="681" t="s">
        <v>160</v>
      </c>
      <c r="G69" s="697" t="n">
        <f aca="false">SUM(G52-G59)+(G53+G54+G55)-(G60+G61)</f>
        <v>0</v>
      </c>
      <c r="P69" s="697" t="n">
        <f aca="false">SUM(P52-P59)+(P53+P54+P55)-(P60+P61)</f>
        <v>0</v>
      </c>
    </row>
    <row collapsed="false" customFormat="false" customHeight="true" hidden="false" ht="11.25" outlineLevel="0" r="70">
      <c r="A70" s="683" t="s">
        <v>1149</v>
      </c>
      <c r="B70" s="681" t="s">
        <v>258</v>
      </c>
      <c r="G70" s="697" t="n">
        <f aca="false">SUM(G71:G76)</f>
        <v>0</v>
      </c>
      <c r="P70" s="697" t="n">
        <f aca="false">SUM(P71:P76)</f>
        <v>0</v>
      </c>
    </row>
    <row collapsed="false" customFormat="false" customHeight="true" hidden="false" ht="11.25" outlineLevel="0" r="71">
      <c r="A71" s="692" t="s">
        <v>1150</v>
      </c>
      <c r="B71" s="681" t="s">
        <v>260</v>
      </c>
      <c r="G71" s="698" t="n">
        <f aca="false">SUM('HL KNIHA VYPOC'!G390)*-1</f>
        <v>-0</v>
      </c>
      <c r="P71" s="698" t="n">
        <f aca="false">SUM('HL KNIHA VYPOC'!K390)*-1</f>
        <v>-0</v>
      </c>
    </row>
    <row collapsed="false" customFormat="false" customHeight="true" hidden="false" ht="11.25" outlineLevel="0" r="72">
      <c r="A72" s="692" t="s">
        <v>1151</v>
      </c>
      <c r="B72" s="681" t="s">
        <v>116</v>
      </c>
      <c r="G72" s="698" t="n">
        <f aca="false">SUM('HL KNIHA VYPOC'!G394)*-1</f>
        <v>-0</v>
      </c>
      <c r="P72" s="698" t="n">
        <f aca="false">SUM('HL KNIHA VYPOC'!K394)*-1</f>
        <v>-0</v>
      </c>
    </row>
    <row collapsed="false" customFormat="false" customHeight="true" hidden="false" ht="11.25" outlineLevel="0" r="73">
      <c r="A73" s="692" t="s">
        <v>1152</v>
      </c>
      <c r="B73" s="681" t="s">
        <v>118</v>
      </c>
      <c r="G73" s="698" t="n">
        <f aca="false">SUM('HL KNIHA VYPOC'!G395)*-1</f>
        <v>-0</v>
      </c>
      <c r="P73" s="698" t="n">
        <f aca="false">SUM('HL KNIHA VYPOC'!K395)*-1</f>
        <v>-0</v>
      </c>
    </row>
    <row collapsed="false" customFormat="false" customHeight="true" hidden="false" ht="11.25" outlineLevel="0" r="74">
      <c r="A74" s="692" t="s">
        <v>1153</v>
      </c>
      <c r="B74" s="681" t="s">
        <v>123</v>
      </c>
      <c r="G74" s="698" t="n">
        <f aca="false">SUM('HL KNIHA VYPOC'!G391)*-1</f>
        <v>-0</v>
      </c>
      <c r="P74" s="698" t="n">
        <f aca="false">SUM('HL KNIHA VYPOC'!K391)*-1</f>
        <v>-0</v>
      </c>
    </row>
    <row collapsed="false" customFormat="false" customHeight="true" hidden="false" ht="11.25" outlineLevel="0" r="75">
      <c r="A75" s="692" t="s">
        <v>1154</v>
      </c>
      <c r="B75" s="681" t="s">
        <v>127</v>
      </c>
      <c r="G75" s="698" t="n">
        <f aca="false">SUM('HL KNIHA VYPOC'!G392)*-1</f>
        <v>-0</v>
      </c>
      <c r="P75" s="698" t="n">
        <f aca="false">SUM('HL KNIHA VYPOC'!K392)*-1</f>
        <v>-0</v>
      </c>
    </row>
    <row collapsed="false" customFormat="false" customHeight="true" hidden="false" ht="11.25" outlineLevel="0" r="76">
      <c r="A76" s="692" t="s">
        <v>1155</v>
      </c>
      <c r="B76" s="681" t="s">
        <v>128</v>
      </c>
      <c r="G76" s="698" t="n">
        <f aca="false">SUM('HL KNIHA VYPOC'!G397+'HL KNIHA VYPOC'!G413)*-1</f>
        <v>-0</v>
      </c>
      <c r="P76" s="698" t="n">
        <f aca="false">SUM('HL KNIHA VYPOC'!K397+'HL KNIHA VYPOC'!K413)*-1</f>
        <v>-0</v>
      </c>
    </row>
    <row collapsed="false" customFormat="false" customHeight="true" hidden="false" ht="11.25" outlineLevel="0" r="77">
      <c r="A77" s="683" t="s">
        <v>1156</v>
      </c>
      <c r="B77" s="681" t="s">
        <v>134</v>
      </c>
      <c r="G77" s="697" t="n">
        <f aca="false">SUM(G78:G83)</f>
        <v>0</v>
      </c>
      <c r="P77" s="697" t="n">
        <f aca="false">SUM(P78:P83)</f>
        <v>0</v>
      </c>
    </row>
    <row collapsed="false" customFormat="false" customHeight="true" hidden="false" ht="11.25" outlineLevel="0" r="78">
      <c r="A78" s="692" t="s">
        <v>1157</v>
      </c>
      <c r="B78" s="681" t="s">
        <v>137</v>
      </c>
      <c r="G78" s="698" t="n">
        <f aca="false">SUM('HL KNIHA VYPOC'!G317)</f>
        <v>0</v>
      </c>
      <c r="P78" s="698" t="n">
        <f aca="false">SUM('HL KNIHA VYPOC'!K317)</f>
        <v>0</v>
      </c>
    </row>
    <row collapsed="false" customFormat="false" customHeight="true" hidden="false" ht="11.25" outlineLevel="0" r="79">
      <c r="A79" s="692" t="s">
        <v>1158</v>
      </c>
      <c r="B79" s="681" t="s">
        <v>130</v>
      </c>
      <c r="G79" s="698" t="n">
        <f aca="false">SUM('HL KNIHA VYPOC'!G322)</f>
        <v>0</v>
      </c>
      <c r="P79" s="698" t="n">
        <f aca="false">SUM('HL KNIHA VYPOC'!K322)</f>
        <v>0</v>
      </c>
    </row>
    <row collapsed="false" customFormat="false" customHeight="true" hidden="false" ht="28.5" outlineLevel="0" r="80">
      <c r="A80" s="692" t="s">
        <v>1159</v>
      </c>
      <c r="B80" s="681" t="s">
        <v>192</v>
      </c>
      <c r="G80" s="698" t="n">
        <f aca="false">SUM('HL KNIHA VYPOC'!G321)</f>
        <v>0</v>
      </c>
      <c r="P80" s="698" t="n">
        <f aca="false">SUM('HL KNIHA VYPOC'!K321)</f>
        <v>0</v>
      </c>
    </row>
    <row collapsed="false" customFormat="false" customHeight="true" hidden="false" ht="11.25" outlineLevel="0" r="81">
      <c r="A81" s="692" t="s">
        <v>1160</v>
      </c>
      <c r="B81" s="681" t="s">
        <v>166</v>
      </c>
      <c r="G81" s="698" t="n">
        <f aca="false">SUM('HL KNIHA VYPOC'!G318)</f>
        <v>0</v>
      </c>
      <c r="P81" s="698" t="n">
        <f aca="false">SUM('HL KNIHA VYPOC'!K318)</f>
        <v>0</v>
      </c>
    </row>
    <row collapsed="false" customFormat="false" customHeight="true" hidden="false" ht="11.25" outlineLevel="0" r="82">
      <c r="A82" s="692" t="s">
        <v>1161</v>
      </c>
      <c r="B82" s="681" t="s">
        <v>161</v>
      </c>
      <c r="G82" s="698" t="n">
        <f aca="false">SUM('HL KNIHA VYPOC'!G319)</f>
        <v>0</v>
      </c>
      <c r="P82" s="698" t="n">
        <f aca="false">SUM('HL KNIHA VYPOC'!K319)</f>
        <v>0</v>
      </c>
    </row>
    <row collapsed="false" customFormat="false" customHeight="true" hidden="false" ht="11.25" outlineLevel="0" r="83">
      <c r="A83" s="692" t="s">
        <v>1162</v>
      </c>
      <c r="B83" s="681" t="s">
        <v>264</v>
      </c>
      <c r="G83" s="698" t="n">
        <f aca="false">SUM('HL KNIHA VYPOC'!G324+'HL KNIHA VYPOC'!G325+'HL KNIHA VYPOC'!G347)</f>
        <v>0</v>
      </c>
      <c r="P83" s="698" t="n">
        <f aca="false">SUM('HL KNIHA VYPOC'!K324+'HL KNIHA VYPOC'!K325+'HL KNIHA VYPOC'!K347)</f>
        <v>0</v>
      </c>
    </row>
    <row collapsed="false" customFormat="false" customHeight="true" hidden="false" ht="11.25" outlineLevel="0" r="84">
      <c r="A84" s="683" t="s">
        <v>1163</v>
      </c>
      <c r="B84" s="681" t="s">
        <v>266</v>
      </c>
      <c r="G84" s="699" t="n">
        <f aca="false">SUM(G70-G77)</f>
        <v>0</v>
      </c>
      <c r="P84" s="699" t="n">
        <f aca="false">SUM(P70-P77)</f>
        <v>0</v>
      </c>
    </row>
    <row collapsed="false" customFormat="false" customHeight="true" hidden="false" ht="11.25" outlineLevel="0" r="85">
      <c r="A85" s="683" t="s">
        <v>1164</v>
      </c>
      <c r="B85" s="681" t="s">
        <v>268</v>
      </c>
      <c r="G85" s="697" t="n">
        <f aca="false">SUM(G68+G84)</f>
        <v>0</v>
      </c>
      <c r="P85" s="697" t="n">
        <f aca="false">SUM(P68+P84)</f>
        <v>0</v>
      </c>
    </row>
    <row collapsed="false" customFormat="false" customHeight="true" hidden="false" ht="11.25" outlineLevel="0" r="86">
      <c r="A86" s="77" t="s">
        <v>1165</v>
      </c>
      <c r="B86" s="681" t="s">
        <v>270</v>
      </c>
      <c r="G86" s="698" t="n">
        <f aca="false">SUM('HL KNIHA VYPOC'!G340:G344)</f>
        <v>0</v>
      </c>
      <c r="P86" s="698" t="n">
        <f aca="false">SUM('HL KNIHA VYPOC'!K340:N344)</f>
        <v>0</v>
      </c>
    </row>
    <row collapsed="false" customFormat="false" customHeight="true" hidden="false" ht="11.25" outlineLevel="0" r="87">
      <c r="A87" s="683" t="s">
        <v>1166</v>
      </c>
      <c r="B87" s="681" t="s">
        <v>271</v>
      </c>
      <c r="G87" s="699" t="n">
        <f aca="false">SUM(G85-G86)</f>
        <v>0</v>
      </c>
      <c r="P87" s="699" t="n">
        <f aca="false">SUM(P85-P86)</f>
        <v>0</v>
      </c>
    </row>
    <row collapsed="false" customFormat="false" customHeight="true" hidden="false" ht="11.25" outlineLevel="0" r="88">
      <c r="A88" s="77" t="s">
        <v>1167</v>
      </c>
      <c r="B88" s="681" t="s">
        <v>272</v>
      </c>
      <c r="G88" s="698" t="n">
        <f aca="false">SUM('HL KNIHA VYPOC'!G345)</f>
        <v>0</v>
      </c>
      <c r="P88" s="698" t="n">
        <f aca="false">SUM('HL KNIHA VYPOC'!K345)</f>
        <v>0</v>
      </c>
    </row>
    <row collapsed="false" customFormat="false" customHeight="true" hidden="false" ht="21" outlineLevel="0" r="89">
      <c r="A89" s="683" t="s">
        <v>1168</v>
      </c>
      <c r="B89" s="681" t="s">
        <v>273</v>
      </c>
      <c r="G89" s="700" t="n">
        <f aca="false">SUM(G87-G88)</f>
        <v>0</v>
      </c>
      <c r="P89" s="700" t="n">
        <f aca="false">SUM(P87-P88)</f>
        <v>0</v>
      </c>
    </row>
    <row collapsed="false" customFormat="false" customHeight="true" hidden="false" ht="12.75" outlineLevel="0" r="149">
      <c r="B149" s="72" t="s">
        <v>378</v>
      </c>
    </row>
  </sheetData>
  <printOptions headings="false" gridLines="false" gridLinesSet="true" horizontalCentered="false" verticalCentered="false"/>
  <pageMargins left="0.7" right="0.7" top="0.7875" bottom="0.7875" header="0.511805555555555" footer="0.511805555555555"/>
  <pageSetup blackAndWhite="false" cellComments="none" copies="1" draft="false" firstPageNumber="0" fitToHeight="1" fitToWidth="1" horizontalDpi="300" orientation="portrait" pageOrder="downThenOver" paperSize="9" scale="100" useFirstPageNumber="false" usePrinterDefaults="false" verticalDpi="300"/>
  <headerFooter differentFirst="false" differentOddEven="false">
    <oddHeader/>
    <oddFooter/>
  </headerFooter>
</worksheet>
</file>

<file path=xl/worksheets/sheet1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X219"/>
  <sheetViews>
    <sheetView colorId="64" defaultGridColor="true" rightToLeft="false" showFormulas="false" showGridLines="false" showOutlineSymbols="true" showRowColHeaders="true" showZeros="false" tabSelected="false" topLeftCell="A1" view="normal" windowProtection="false" workbookViewId="0" zoomScale="145" zoomScaleNormal="145" zoomScalePageLayoutView="100">
      <selection activeCell="A11" activeCellId="0" pane="topLeft" sqref="A11"/>
    </sheetView>
  </sheetViews>
  <sheetFormatPr defaultRowHeight="12.6"/>
  <cols>
    <col collapsed="false" hidden="false" max="49" min="1" style="407" width="1.70918367346939"/>
    <col collapsed="false" hidden="false" max="50" min="50" style="407" width="2.28571428571429"/>
    <col collapsed="false" hidden="false" max="1025" min="51" style="407" width="1.85204081632653"/>
  </cols>
  <sheetData>
    <row collapsed="false" customFormat="false" customHeight="true" hidden="false" ht="12.6" outlineLevel="0" r="1">
      <c r="A1" s="408" t="s">
        <v>1169</v>
      </c>
    </row>
    <row collapsed="false" customFormat="false" customHeight="true" hidden="false" ht="12.6" outlineLevel="0" r="2">
      <c r="A2" s="408" t="s">
        <v>420</v>
      </c>
      <c r="B2" s="409"/>
      <c r="C2" s="410" t="n">
        <f aca="false">VstupHlavička!$B$5</f>
        <v>0</v>
      </c>
      <c r="D2" s="410"/>
      <c r="E2" s="410"/>
      <c r="F2" s="410"/>
      <c r="G2" s="410"/>
      <c r="H2" s="410"/>
      <c r="I2" s="410"/>
      <c r="J2" s="410"/>
      <c r="K2" s="410"/>
      <c r="L2" s="410"/>
      <c r="M2" s="410"/>
      <c r="N2" s="410"/>
      <c r="O2" s="410"/>
      <c r="P2" s="410"/>
      <c r="Q2" s="410"/>
      <c r="R2" s="410"/>
      <c r="S2" s="410"/>
      <c r="T2" s="410"/>
      <c r="U2" s="410"/>
      <c r="V2" s="410"/>
      <c r="W2" s="410"/>
      <c r="X2" s="410"/>
      <c r="Y2" s="410"/>
      <c r="Z2" s="410"/>
      <c r="AB2" s="89" t="s">
        <v>28</v>
      </c>
      <c r="AD2" s="411" t="n">
        <f aca="false">VstupHlavička!$B$3</f>
        <v>0</v>
      </c>
      <c r="AE2" s="411"/>
      <c r="AF2" s="411"/>
      <c r="AG2" s="411"/>
      <c r="AH2" s="411"/>
      <c r="AI2" s="411"/>
      <c r="AJ2" s="411"/>
      <c r="AK2" s="411"/>
      <c r="AL2" s="89" t="s">
        <v>29</v>
      </c>
      <c r="AN2" s="412" t="n">
        <f aca="false">VstupHlavička!$B$2</f>
        <v>0</v>
      </c>
      <c r="AO2" s="412"/>
      <c r="AP2" s="412"/>
      <c r="AQ2" s="412"/>
      <c r="AR2" s="412"/>
      <c r="AS2" s="412"/>
      <c r="AT2" s="412"/>
      <c r="AU2" s="412"/>
      <c r="AV2" s="412"/>
      <c r="AW2" s="412"/>
    </row>
    <row collapsed="false" customFormat="false" customHeight="true" hidden="false" ht="12.6" outlineLevel="0" r="3">
      <c r="A3" s="408"/>
      <c r="B3" s="408"/>
      <c r="C3" s="408"/>
      <c r="D3" s="408"/>
      <c r="E3" s="408"/>
      <c r="F3" s="408"/>
      <c r="G3" s="408"/>
      <c r="H3" s="408"/>
      <c r="I3" s="408"/>
      <c r="J3" s="408"/>
      <c r="K3" s="408"/>
      <c r="L3" s="408"/>
      <c r="M3" s="408"/>
      <c r="N3" s="408"/>
      <c r="O3" s="408"/>
      <c r="P3" s="408"/>
      <c r="Q3" s="408"/>
      <c r="AG3" s="413"/>
      <c r="AR3" s="413"/>
    </row>
    <row collapsed="false" customFormat="false" customHeight="true" hidden="false" ht="12.6" outlineLevel="0" r="4">
      <c r="A4" s="701" t="s">
        <v>1170</v>
      </c>
      <c r="B4" s="701"/>
      <c r="C4" s="701"/>
      <c r="D4" s="701"/>
      <c r="E4" s="701"/>
      <c r="F4" s="701"/>
      <c r="G4" s="701"/>
      <c r="H4" s="701"/>
      <c r="I4" s="701"/>
      <c r="J4" s="701"/>
      <c r="K4" s="701"/>
      <c r="L4" s="701"/>
      <c r="M4" s="701"/>
      <c r="N4" s="701"/>
      <c r="O4" s="701"/>
      <c r="P4" s="701"/>
      <c r="Q4" s="701"/>
      <c r="R4" s="701"/>
      <c r="S4" s="701"/>
      <c r="T4" s="701"/>
      <c r="U4" s="701"/>
      <c r="V4" s="701"/>
      <c r="W4" s="701"/>
      <c r="X4" s="701"/>
      <c r="Y4" s="701"/>
      <c r="Z4" s="701"/>
      <c r="AA4" s="701"/>
      <c r="AB4" s="701"/>
      <c r="AC4" s="701"/>
      <c r="AD4" s="701"/>
      <c r="AE4" s="701"/>
      <c r="AF4" s="701"/>
      <c r="AG4" s="701"/>
      <c r="AH4" s="701"/>
      <c r="AI4" s="701"/>
      <c r="AJ4" s="701"/>
      <c r="AK4" s="701"/>
      <c r="AL4" s="701"/>
      <c r="AM4" s="701"/>
      <c r="AN4" s="701"/>
      <c r="AO4" s="701"/>
      <c r="AP4" s="701"/>
      <c r="AQ4" s="701"/>
      <c r="AR4" s="701"/>
      <c r="AS4" s="701"/>
      <c r="AT4" s="701"/>
      <c r="AU4" s="701"/>
      <c r="AV4" s="701"/>
      <c r="AW4" s="701"/>
    </row>
    <row collapsed="false" customFormat="false" customHeight="true" hidden="false" ht="12.6" outlineLevel="0" r="5">
      <c r="A5" s="701"/>
      <c r="B5" s="701"/>
      <c r="C5" s="701"/>
      <c r="D5" s="701"/>
      <c r="E5" s="701"/>
      <c r="F5" s="701"/>
      <c r="G5" s="701"/>
      <c r="H5" s="701"/>
      <c r="I5" s="701"/>
      <c r="J5" s="701"/>
      <c r="K5" s="701"/>
      <c r="L5" s="701"/>
      <c r="M5" s="701"/>
      <c r="N5" s="701"/>
      <c r="O5" s="701"/>
      <c r="P5" s="701"/>
      <c r="Q5" s="701"/>
      <c r="R5" s="701"/>
      <c r="S5" s="701"/>
      <c r="T5" s="701"/>
      <c r="U5" s="701"/>
      <c r="V5" s="701"/>
      <c r="W5" s="701"/>
      <c r="X5" s="701"/>
      <c r="Y5" s="701"/>
      <c r="Z5" s="701"/>
      <c r="AA5" s="701"/>
      <c r="AB5" s="701"/>
      <c r="AC5" s="701"/>
      <c r="AD5" s="701"/>
      <c r="AE5" s="701"/>
      <c r="AF5" s="701"/>
      <c r="AG5" s="701"/>
      <c r="AH5" s="701"/>
      <c r="AI5" s="701"/>
      <c r="AJ5" s="701"/>
      <c r="AK5" s="701"/>
      <c r="AL5" s="701"/>
      <c r="AM5" s="701"/>
      <c r="AN5" s="701"/>
      <c r="AO5" s="701"/>
      <c r="AP5" s="701"/>
      <c r="AQ5" s="701"/>
      <c r="AR5" s="701"/>
      <c r="AS5" s="701"/>
      <c r="AT5" s="701"/>
      <c r="AU5" s="701"/>
      <c r="AV5" s="701"/>
      <c r="AW5" s="701"/>
    </row>
    <row collapsed="false" customFormat="false" customHeight="true" hidden="false" ht="12.6" outlineLevel="0" r="6">
      <c r="A6" s="414" t="s">
        <v>1171</v>
      </c>
      <c r="B6" s="408"/>
      <c r="C6" s="408"/>
      <c r="D6" s="408"/>
      <c r="E6" s="408"/>
      <c r="F6" s="408"/>
      <c r="G6" s="408"/>
      <c r="H6" s="408"/>
      <c r="I6" s="408"/>
      <c r="J6" s="408"/>
      <c r="K6" s="408"/>
      <c r="L6" s="408"/>
      <c r="M6" s="408"/>
      <c r="N6" s="408"/>
      <c r="O6" s="408"/>
      <c r="P6" s="408"/>
      <c r="Q6" s="408"/>
      <c r="AG6" s="413"/>
      <c r="AH6" s="415"/>
      <c r="AI6" s="415"/>
      <c r="AJ6" s="415"/>
      <c r="AK6" s="415"/>
      <c r="AL6" s="415"/>
      <c r="AM6" s="415"/>
      <c r="AN6" s="415"/>
      <c r="AO6" s="415"/>
      <c r="AP6" s="415"/>
      <c r="AQ6" s="415"/>
      <c r="AR6" s="413"/>
    </row>
    <row collapsed="false" customFormat="true" customHeight="true" hidden="false" ht="12.6" outlineLevel="0" r="7" s="235">
      <c r="A7" s="416" t="s">
        <v>424</v>
      </c>
      <c r="B7" s="416"/>
      <c r="C7" s="416"/>
      <c r="D7" s="416"/>
      <c r="E7" s="416"/>
      <c r="F7" s="416"/>
      <c r="G7" s="416"/>
      <c r="H7" s="416"/>
      <c r="I7" s="416"/>
      <c r="J7" s="416"/>
      <c r="K7" s="702"/>
      <c r="L7" s="702"/>
      <c r="M7" s="702"/>
      <c r="N7" s="702"/>
      <c r="O7" s="702"/>
      <c r="P7" s="702"/>
      <c r="Q7" s="702"/>
      <c r="R7" s="702"/>
      <c r="S7" s="702"/>
      <c r="T7" s="702"/>
      <c r="U7" s="702"/>
      <c r="V7" s="702"/>
      <c r="W7" s="702"/>
      <c r="X7" s="702"/>
      <c r="Y7" s="702"/>
      <c r="Z7" s="702"/>
      <c r="AA7" s="702"/>
      <c r="AB7" s="702"/>
      <c r="AC7" s="702"/>
      <c r="AD7" s="702"/>
      <c r="AE7" s="702"/>
      <c r="AF7" s="702"/>
      <c r="AG7" s="702"/>
      <c r="AH7" s="702"/>
      <c r="AI7" s="702"/>
      <c r="AJ7" s="702"/>
      <c r="AK7" s="702"/>
      <c r="AL7" s="702"/>
      <c r="AM7" s="702"/>
      <c r="AN7" s="702"/>
      <c r="AO7" s="702"/>
      <c r="AP7" s="702"/>
      <c r="AQ7" s="702"/>
      <c r="AR7" s="702"/>
      <c r="AS7" s="702"/>
      <c r="AT7" s="702"/>
      <c r="AU7" s="702"/>
      <c r="AV7" s="702"/>
      <c r="AW7" s="702"/>
    </row>
    <row collapsed="false" customFormat="true" customHeight="true" hidden="false" ht="12.6" outlineLevel="0" r="8" s="235">
      <c r="A8" s="416" t="s">
        <v>425</v>
      </c>
      <c r="B8" s="416"/>
      <c r="C8" s="416"/>
      <c r="D8" s="416"/>
      <c r="E8" s="416"/>
      <c r="F8" s="416"/>
      <c r="G8" s="416"/>
      <c r="H8" s="416"/>
      <c r="I8" s="416"/>
      <c r="J8" s="416"/>
      <c r="K8" s="703"/>
      <c r="L8" s="703"/>
      <c r="M8" s="703"/>
      <c r="N8" s="703"/>
      <c r="O8" s="703"/>
      <c r="P8" s="703"/>
      <c r="Q8" s="703"/>
      <c r="R8" s="703"/>
      <c r="S8" s="703"/>
      <c r="T8" s="703"/>
      <c r="U8" s="703"/>
      <c r="V8" s="703"/>
      <c r="W8" s="703"/>
      <c r="X8" s="703"/>
      <c r="Y8" s="703"/>
      <c r="Z8" s="703"/>
      <c r="AA8" s="703"/>
      <c r="AB8" s="703"/>
      <c r="AC8" s="703"/>
      <c r="AD8" s="703"/>
      <c r="AE8" s="703"/>
      <c r="AF8" s="703"/>
      <c r="AG8" s="703"/>
      <c r="AH8" s="703"/>
      <c r="AI8" s="703"/>
      <c r="AJ8" s="703"/>
      <c r="AK8" s="703"/>
      <c r="AL8" s="703"/>
      <c r="AM8" s="703"/>
      <c r="AN8" s="703"/>
      <c r="AO8" s="703"/>
      <c r="AP8" s="703"/>
      <c r="AQ8" s="703"/>
      <c r="AR8" s="703"/>
      <c r="AS8" s="703"/>
      <c r="AT8" s="703"/>
      <c r="AU8" s="703"/>
      <c r="AV8" s="703"/>
      <c r="AW8" s="703"/>
    </row>
    <row collapsed="false" customFormat="true" customHeight="true" hidden="false" ht="12.6" outlineLevel="0" r="9" s="235">
      <c r="A9" s="416" t="s">
        <v>426</v>
      </c>
      <c r="B9" s="416"/>
      <c r="C9" s="416"/>
      <c r="D9" s="416"/>
      <c r="E9" s="416"/>
      <c r="F9" s="416"/>
      <c r="G9" s="416"/>
      <c r="H9" s="416"/>
      <c r="I9" s="416"/>
      <c r="J9" s="416"/>
      <c r="K9" s="703"/>
      <c r="L9" s="703"/>
      <c r="M9" s="703"/>
      <c r="N9" s="703"/>
      <c r="O9" s="703"/>
      <c r="P9" s="703"/>
      <c r="Q9" s="703"/>
      <c r="R9" s="419"/>
      <c r="S9" s="416" t="s">
        <v>427</v>
      </c>
      <c r="T9" s="416"/>
      <c r="U9" s="416"/>
      <c r="V9" s="416"/>
      <c r="W9" s="416"/>
      <c r="X9" s="416"/>
      <c r="Y9" s="421"/>
      <c r="Z9" s="421"/>
      <c r="AA9" s="421"/>
      <c r="AB9" s="421"/>
      <c r="AC9" s="421"/>
      <c r="AD9" s="421"/>
      <c r="AE9" s="421"/>
      <c r="AF9" s="419"/>
      <c r="AG9" s="420" t="s">
        <v>429</v>
      </c>
      <c r="AH9" s="420"/>
      <c r="AI9" s="420"/>
      <c r="AJ9" s="420"/>
      <c r="AK9" s="420"/>
      <c r="AL9" s="420"/>
      <c r="AM9" s="421"/>
      <c r="AN9" s="421"/>
      <c r="AO9" s="421"/>
      <c r="AP9" s="421"/>
      <c r="AQ9" s="421"/>
      <c r="AR9" s="421"/>
      <c r="AS9" s="421"/>
      <c r="AT9" s="421"/>
      <c r="AU9" s="421"/>
      <c r="AV9" s="421"/>
      <c r="AW9" s="421"/>
    </row>
    <row collapsed="false" customFormat="true" customHeight="true" hidden="false" ht="12.6" outlineLevel="0" r="10" s="423">
      <c r="A10" s="422" t="s">
        <v>431</v>
      </c>
      <c r="B10" s="422"/>
      <c r="C10" s="422"/>
      <c r="D10" s="422"/>
      <c r="E10" s="422"/>
      <c r="F10" s="422"/>
      <c r="G10" s="422"/>
      <c r="H10" s="422"/>
      <c r="I10" s="422"/>
      <c r="J10" s="422"/>
      <c r="K10" s="422"/>
      <c r="L10" s="422"/>
      <c r="M10" s="422"/>
      <c r="N10" s="422"/>
      <c r="O10" s="422"/>
      <c r="P10" s="422"/>
      <c r="Q10" s="422"/>
      <c r="R10" s="422"/>
      <c r="S10" s="422"/>
      <c r="T10" s="422"/>
      <c r="U10" s="422"/>
      <c r="V10" s="422"/>
      <c r="W10" s="422"/>
      <c r="X10" s="422"/>
      <c r="Y10" s="422"/>
      <c r="Z10" s="422"/>
      <c r="AA10" s="422"/>
      <c r="AB10" s="422"/>
      <c r="AC10" s="422"/>
      <c r="AD10" s="422"/>
      <c r="AE10" s="422"/>
      <c r="AF10" s="422"/>
      <c r="AG10" s="422"/>
      <c r="AH10" s="422"/>
      <c r="AI10" s="422"/>
      <c r="AJ10" s="422"/>
      <c r="AK10" s="422"/>
      <c r="AL10" s="422"/>
      <c r="AM10" s="422"/>
      <c r="AN10" s="422"/>
      <c r="AO10" s="422"/>
      <c r="AP10" s="422"/>
      <c r="AQ10" s="422"/>
      <c r="AR10" s="422"/>
      <c r="AS10" s="422"/>
      <c r="AT10" s="422"/>
      <c r="AU10" s="422"/>
      <c r="AV10" s="422"/>
      <c r="AW10" s="422"/>
    </row>
    <row collapsed="false" customFormat="true" customHeight="true" hidden="false" ht="12.6" outlineLevel="0" r="11" s="423">
      <c r="A11" s="446"/>
      <c r="B11" s="446"/>
      <c r="C11" s="446"/>
      <c r="D11" s="446"/>
      <c r="E11" s="446"/>
      <c r="F11" s="446"/>
      <c r="G11" s="446"/>
      <c r="H11" s="446"/>
      <c r="I11" s="446"/>
      <c r="J11" s="446"/>
      <c r="K11" s="446"/>
      <c r="L11" s="446"/>
      <c r="M11" s="446"/>
      <c r="N11" s="446"/>
      <c r="O11" s="446"/>
      <c r="P11" s="446"/>
      <c r="Q11" s="446"/>
      <c r="R11" s="446"/>
      <c r="S11" s="446"/>
      <c r="T11" s="446"/>
      <c r="U11" s="446"/>
      <c r="V11" s="446"/>
      <c r="W11" s="446"/>
      <c r="X11" s="446"/>
      <c r="Y11" s="446"/>
      <c r="Z11" s="446"/>
      <c r="AA11" s="446"/>
      <c r="AB11" s="446"/>
      <c r="AC11" s="446"/>
      <c r="AD11" s="446"/>
      <c r="AE11" s="446"/>
      <c r="AF11" s="446"/>
      <c r="AG11" s="446"/>
      <c r="AH11" s="446"/>
      <c r="AI11" s="446"/>
      <c r="AJ11" s="446"/>
      <c r="AK11" s="446"/>
      <c r="AL11" s="446"/>
      <c r="AM11" s="446"/>
      <c r="AN11" s="446"/>
      <c r="AO11" s="446"/>
      <c r="AP11" s="446"/>
      <c r="AQ11" s="446"/>
      <c r="AR11" s="446"/>
      <c r="AS11" s="446"/>
      <c r="AT11" s="446"/>
      <c r="AU11" s="446"/>
      <c r="AV11" s="446"/>
      <c r="AW11" s="446"/>
    </row>
    <row collapsed="false" customFormat="true" customHeight="true" hidden="false" ht="12.6" outlineLevel="0" r="12" s="423">
      <c r="A12" s="446"/>
      <c r="B12" s="446"/>
      <c r="C12" s="446"/>
      <c r="D12" s="446"/>
      <c r="E12" s="446"/>
      <c r="F12" s="446"/>
      <c r="G12" s="446"/>
      <c r="H12" s="446"/>
      <c r="I12" s="446"/>
      <c r="J12" s="446"/>
      <c r="K12" s="446"/>
      <c r="L12" s="446"/>
      <c r="M12" s="446"/>
      <c r="N12" s="446"/>
      <c r="O12" s="446"/>
      <c r="P12" s="446"/>
      <c r="Q12" s="446"/>
      <c r="R12" s="446"/>
      <c r="S12" s="446"/>
      <c r="T12" s="446"/>
      <c r="U12" s="446"/>
      <c r="V12" s="446"/>
      <c r="W12" s="446"/>
      <c r="X12" s="446"/>
      <c r="Y12" s="446"/>
      <c r="Z12" s="446"/>
      <c r="AA12" s="446"/>
      <c r="AB12" s="446"/>
      <c r="AC12" s="446"/>
      <c r="AD12" s="446"/>
      <c r="AE12" s="446"/>
      <c r="AF12" s="446"/>
      <c r="AG12" s="446"/>
      <c r="AH12" s="446"/>
      <c r="AI12" s="446"/>
      <c r="AJ12" s="446"/>
      <c r="AK12" s="446"/>
      <c r="AL12" s="446"/>
      <c r="AM12" s="446"/>
      <c r="AN12" s="446"/>
      <c r="AO12" s="446"/>
      <c r="AP12" s="446"/>
      <c r="AQ12" s="446"/>
      <c r="AR12" s="446"/>
      <c r="AS12" s="446"/>
      <c r="AT12" s="446"/>
      <c r="AU12" s="446"/>
      <c r="AV12" s="446"/>
      <c r="AW12" s="446"/>
    </row>
    <row collapsed="false" customFormat="true" customHeight="true" hidden="false" ht="12.6" outlineLevel="0" r="13" s="423">
      <c r="A13" s="446"/>
      <c r="B13" s="446"/>
      <c r="C13" s="446"/>
      <c r="D13" s="446"/>
      <c r="E13" s="446"/>
      <c r="F13" s="446"/>
      <c r="G13" s="446"/>
      <c r="H13" s="446"/>
      <c r="I13" s="446"/>
      <c r="J13" s="446"/>
      <c r="K13" s="446"/>
      <c r="L13" s="446"/>
      <c r="M13" s="446"/>
      <c r="N13" s="446"/>
      <c r="O13" s="446"/>
      <c r="P13" s="446"/>
      <c r="Q13" s="446"/>
      <c r="R13" s="446"/>
      <c r="S13" s="446"/>
      <c r="T13" s="446"/>
      <c r="U13" s="446"/>
      <c r="V13" s="446"/>
      <c r="W13" s="446"/>
      <c r="X13" s="446"/>
      <c r="Y13" s="446"/>
      <c r="Z13" s="446"/>
      <c r="AA13" s="446"/>
      <c r="AB13" s="446"/>
      <c r="AC13" s="446"/>
      <c r="AD13" s="446"/>
      <c r="AE13" s="446"/>
      <c r="AF13" s="446"/>
      <c r="AG13" s="446"/>
      <c r="AH13" s="446"/>
      <c r="AI13" s="446"/>
      <c r="AJ13" s="446"/>
      <c r="AK13" s="446"/>
      <c r="AL13" s="446"/>
      <c r="AM13" s="446"/>
      <c r="AN13" s="446"/>
      <c r="AO13" s="446"/>
      <c r="AP13" s="446"/>
      <c r="AQ13" s="446"/>
      <c r="AR13" s="446"/>
      <c r="AS13" s="446"/>
      <c r="AT13" s="446"/>
      <c r="AU13" s="446"/>
      <c r="AV13" s="446"/>
      <c r="AW13" s="446"/>
    </row>
    <row collapsed="false" customFormat="true" customHeight="true" hidden="false" ht="12.6" outlineLevel="0" r="14" s="423">
      <c r="A14" s="446"/>
      <c r="B14" s="446"/>
      <c r="C14" s="446"/>
      <c r="D14" s="446"/>
      <c r="E14" s="446"/>
      <c r="F14" s="446"/>
      <c r="G14" s="446"/>
      <c r="H14" s="446"/>
      <c r="I14" s="446"/>
      <c r="J14" s="446"/>
      <c r="K14" s="446"/>
      <c r="L14" s="446"/>
      <c r="M14" s="446"/>
      <c r="N14" s="446"/>
      <c r="O14" s="446"/>
      <c r="P14" s="446"/>
      <c r="Q14" s="446"/>
      <c r="R14" s="446"/>
      <c r="S14" s="446"/>
      <c r="T14" s="446"/>
      <c r="U14" s="446"/>
      <c r="V14" s="446"/>
      <c r="W14" s="446"/>
      <c r="X14" s="446"/>
      <c r="Y14" s="446"/>
      <c r="Z14" s="446"/>
      <c r="AA14" s="446"/>
      <c r="AB14" s="446"/>
      <c r="AC14" s="446"/>
      <c r="AD14" s="446"/>
      <c r="AE14" s="446"/>
      <c r="AF14" s="446"/>
      <c r="AG14" s="446"/>
      <c r="AH14" s="446"/>
      <c r="AI14" s="446"/>
      <c r="AJ14" s="446"/>
      <c r="AK14" s="446"/>
      <c r="AL14" s="446"/>
      <c r="AM14" s="446"/>
      <c r="AN14" s="446"/>
      <c r="AO14" s="446"/>
      <c r="AP14" s="446"/>
      <c r="AQ14" s="446"/>
      <c r="AR14" s="446"/>
      <c r="AS14" s="446"/>
      <c r="AT14" s="446"/>
      <c r="AU14" s="446"/>
      <c r="AV14" s="446"/>
      <c r="AW14" s="446"/>
    </row>
    <row collapsed="false" customFormat="true" customHeight="true" hidden="false" ht="12.6" outlineLevel="0" r="15" s="423">
      <c r="A15" s="446"/>
      <c r="B15" s="446"/>
      <c r="C15" s="446"/>
      <c r="D15" s="446"/>
      <c r="E15" s="446"/>
      <c r="F15" s="446"/>
      <c r="G15" s="446"/>
      <c r="H15" s="446"/>
      <c r="I15" s="446"/>
      <c r="J15" s="446"/>
      <c r="K15" s="446"/>
      <c r="L15" s="446"/>
      <c r="M15" s="446"/>
      <c r="N15" s="446"/>
      <c r="O15" s="446"/>
      <c r="P15" s="446"/>
      <c r="Q15" s="446"/>
      <c r="R15" s="446"/>
      <c r="S15" s="446"/>
      <c r="T15" s="446"/>
      <c r="U15" s="446"/>
      <c r="V15" s="446"/>
      <c r="W15" s="446"/>
      <c r="X15" s="446"/>
      <c r="Y15" s="446"/>
      <c r="Z15" s="446"/>
      <c r="AA15" s="446"/>
      <c r="AB15" s="446"/>
      <c r="AC15" s="446"/>
      <c r="AD15" s="446"/>
      <c r="AE15" s="446"/>
      <c r="AF15" s="446"/>
      <c r="AG15" s="446"/>
      <c r="AH15" s="446"/>
      <c r="AI15" s="446"/>
      <c r="AJ15" s="446"/>
      <c r="AK15" s="446"/>
      <c r="AL15" s="446"/>
      <c r="AM15" s="446"/>
      <c r="AN15" s="446"/>
      <c r="AO15" s="446"/>
      <c r="AP15" s="446"/>
      <c r="AQ15" s="446"/>
      <c r="AR15" s="446"/>
      <c r="AS15" s="446"/>
      <c r="AT15" s="446"/>
      <c r="AU15" s="446"/>
      <c r="AV15" s="446"/>
      <c r="AW15" s="446"/>
    </row>
    <row collapsed="false" customFormat="true" customHeight="true" hidden="false" ht="12.6" outlineLevel="0" r="16" s="423">
      <c r="A16" s="446"/>
      <c r="B16" s="446"/>
      <c r="C16" s="446"/>
      <c r="D16" s="446"/>
      <c r="E16" s="446"/>
      <c r="F16" s="446"/>
      <c r="G16" s="446"/>
      <c r="H16" s="446"/>
      <c r="I16" s="446"/>
      <c r="J16" s="446"/>
      <c r="K16" s="446"/>
      <c r="L16" s="446"/>
      <c r="M16" s="446"/>
      <c r="N16" s="446"/>
      <c r="O16" s="446"/>
      <c r="P16" s="446"/>
      <c r="Q16" s="446"/>
      <c r="R16" s="446"/>
      <c r="S16" s="446"/>
      <c r="T16" s="446"/>
      <c r="U16" s="446"/>
      <c r="V16" s="446"/>
      <c r="W16" s="446"/>
      <c r="X16" s="446"/>
      <c r="Y16" s="446"/>
      <c r="Z16" s="446"/>
      <c r="AA16" s="446"/>
      <c r="AB16" s="446"/>
      <c r="AC16" s="446"/>
      <c r="AD16" s="446"/>
      <c r="AE16" s="446"/>
      <c r="AF16" s="446"/>
      <c r="AG16" s="446"/>
      <c r="AH16" s="446"/>
      <c r="AI16" s="446"/>
      <c r="AJ16" s="446"/>
      <c r="AK16" s="446"/>
      <c r="AL16" s="446"/>
      <c r="AM16" s="446"/>
      <c r="AN16" s="446"/>
      <c r="AO16" s="446"/>
      <c r="AP16" s="446"/>
      <c r="AQ16" s="446"/>
      <c r="AR16" s="446"/>
      <c r="AS16" s="446"/>
      <c r="AT16" s="446"/>
      <c r="AU16" s="446"/>
      <c r="AV16" s="446"/>
      <c r="AW16" s="446"/>
    </row>
    <row collapsed="false" customFormat="true" customHeight="true" hidden="false" ht="12.6" outlineLevel="0" r="17" s="423">
      <c r="A17" s="446"/>
      <c r="B17" s="446"/>
      <c r="C17" s="446"/>
      <c r="D17" s="446"/>
      <c r="E17" s="446"/>
      <c r="F17" s="446"/>
      <c r="G17" s="446"/>
      <c r="H17" s="446"/>
      <c r="I17" s="446"/>
      <c r="J17" s="446"/>
      <c r="K17" s="446"/>
      <c r="L17" s="446"/>
      <c r="M17" s="446"/>
      <c r="N17" s="446"/>
      <c r="O17" s="446"/>
      <c r="P17" s="446"/>
      <c r="Q17" s="446"/>
      <c r="R17" s="446"/>
      <c r="S17" s="446"/>
      <c r="T17" s="446"/>
      <c r="U17" s="446"/>
      <c r="V17" s="446"/>
      <c r="W17" s="446"/>
      <c r="X17" s="446"/>
      <c r="Y17" s="446"/>
      <c r="Z17" s="446"/>
      <c r="AA17" s="446"/>
      <c r="AB17" s="446"/>
      <c r="AC17" s="446"/>
      <c r="AD17" s="446"/>
      <c r="AE17" s="446"/>
      <c r="AF17" s="446"/>
      <c r="AG17" s="446"/>
      <c r="AH17" s="446"/>
      <c r="AI17" s="446"/>
      <c r="AJ17" s="446"/>
      <c r="AK17" s="446"/>
      <c r="AL17" s="446"/>
      <c r="AM17" s="446"/>
      <c r="AN17" s="446"/>
      <c r="AO17" s="446"/>
      <c r="AP17" s="446"/>
      <c r="AQ17" s="446"/>
      <c r="AR17" s="446"/>
      <c r="AS17" s="446"/>
      <c r="AT17" s="446"/>
      <c r="AU17" s="446"/>
      <c r="AV17" s="446"/>
      <c r="AW17" s="446"/>
    </row>
    <row collapsed="false" customFormat="true" customHeight="true" hidden="false" ht="12.6" outlineLevel="0" r="18" s="423">
      <c r="A18" s="421"/>
      <c r="B18" s="421"/>
      <c r="C18" s="421"/>
      <c r="D18" s="421"/>
      <c r="E18" s="421"/>
      <c r="F18" s="421"/>
      <c r="G18" s="421"/>
      <c r="H18" s="421"/>
      <c r="I18" s="421"/>
      <c r="J18" s="421"/>
      <c r="K18" s="421"/>
      <c r="L18" s="421"/>
      <c r="M18" s="421"/>
      <c r="N18" s="421"/>
      <c r="O18" s="421"/>
      <c r="P18" s="421"/>
      <c r="Q18" s="421"/>
      <c r="R18" s="421"/>
      <c r="S18" s="421"/>
      <c r="T18" s="421"/>
      <c r="U18" s="421"/>
      <c r="V18" s="421"/>
      <c r="W18" s="421"/>
      <c r="X18" s="421"/>
      <c r="Y18" s="421"/>
      <c r="Z18" s="421"/>
      <c r="AA18" s="421"/>
      <c r="AB18" s="421"/>
      <c r="AC18" s="421"/>
      <c r="AD18" s="421"/>
      <c r="AE18" s="421"/>
      <c r="AF18" s="421"/>
      <c r="AG18" s="421"/>
      <c r="AH18" s="421"/>
      <c r="AI18" s="421"/>
      <c r="AJ18" s="421"/>
      <c r="AK18" s="421"/>
      <c r="AL18" s="421"/>
      <c r="AM18" s="421"/>
      <c r="AN18" s="421"/>
      <c r="AO18" s="421"/>
      <c r="AP18" s="421"/>
      <c r="AQ18" s="421"/>
      <c r="AR18" s="421"/>
      <c r="AS18" s="421"/>
      <c r="AT18" s="421"/>
      <c r="AU18" s="421"/>
      <c r="AV18" s="421"/>
      <c r="AW18" s="421"/>
    </row>
    <row collapsed="false" customFormat="false" customHeight="true" hidden="false" ht="12.6" outlineLevel="0" r="19">
      <c r="A19" s="446"/>
      <c r="B19" s="446"/>
      <c r="C19" s="446"/>
      <c r="D19" s="446"/>
      <c r="E19" s="446"/>
      <c r="F19" s="446"/>
      <c r="G19" s="446"/>
      <c r="H19" s="446"/>
      <c r="I19" s="446"/>
      <c r="J19" s="446"/>
      <c r="K19" s="446"/>
      <c r="L19" s="446"/>
      <c r="M19" s="446"/>
      <c r="N19" s="446"/>
      <c r="O19" s="446"/>
      <c r="P19" s="446"/>
      <c r="Q19" s="446"/>
      <c r="R19" s="446"/>
      <c r="S19" s="446"/>
      <c r="T19" s="446"/>
      <c r="U19" s="446"/>
      <c r="V19" s="446"/>
      <c r="W19" s="446"/>
      <c r="X19" s="446"/>
      <c r="Y19" s="446"/>
      <c r="Z19" s="446"/>
      <c r="AA19" s="446"/>
      <c r="AB19" s="446"/>
      <c r="AC19" s="446"/>
      <c r="AD19" s="446"/>
      <c r="AE19" s="446"/>
      <c r="AF19" s="446"/>
      <c r="AG19" s="446"/>
      <c r="AH19" s="446"/>
      <c r="AI19" s="446"/>
      <c r="AJ19" s="446"/>
      <c r="AK19" s="446"/>
      <c r="AL19" s="446"/>
      <c r="AM19" s="446"/>
      <c r="AN19" s="446"/>
      <c r="AO19" s="446"/>
      <c r="AP19" s="446"/>
      <c r="AQ19" s="446"/>
      <c r="AR19" s="446"/>
      <c r="AS19" s="446"/>
      <c r="AT19" s="446"/>
      <c r="AU19" s="446"/>
      <c r="AV19" s="446"/>
      <c r="AW19" s="446"/>
    </row>
    <row collapsed="false" customFormat="true" customHeight="true" hidden="false" ht="12.6" outlineLevel="0" r="20" s="425">
      <c r="A20" s="442" t="s">
        <v>1172</v>
      </c>
      <c r="B20" s="442"/>
      <c r="C20" s="442"/>
      <c r="D20" s="442"/>
      <c r="E20" s="442"/>
      <c r="F20" s="442"/>
      <c r="G20" s="442"/>
      <c r="H20" s="442"/>
      <c r="I20" s="442"/>
      <c r="J20" s="442"/>
      <c r="K20" s="442"/>
      <c r="L20" s="442"/>
      <c r="M20" s="442"/>
      <c r="N20" s="442"/>
      <c r="O20" s="442"/>
      <c r="P20" s="442"/>
      <c r="Q20" s="442"/>
      <c r="R20" s="442"/>
      <c r="S20" s="442"/>
      <c r="T20" s="442"/>
      <c r="U20" s="442"/>
      <c r="V20" s="442"/>
      <c r="W20" s="442"/>
      <c r="X20" s="442"/>
      <c r="Y20" s="442"/>
      <c r="Z20" s="442"/>
      <c r="AA20" s="442"/>
      <c r="AB20" s="442"/>
      <c r="AC20" s="442"/>
      <c r="AD20" s="442"/>
      <c r="AE20" s="442"/>
      <c r="AF20" s="442"/>
      <c r="AG20" s="442"/>
      <c r="AH20" s="442"/>
      <c r="AI20" s="442"/>
      <c r="AJ20" s="442"/>
      <c r="AK20" s="442"/>
      <c r="AL20" s="442"/>
      <c r="AM20" s="442"/>
      <c r="AN20" s="442"/>
      <c r="AO20" s="442"/>
      <c r="AP20" s="442"/>
      <c r="AQ20" s="442"/>
      <c r="AR20" s="442"/>
      <c r="AS20" s="442"/>
      <c r="AT20" s="442"/>
      <c r="AU20" s="442"/>
      <c r="AV20" s="442"/>
      <c r="AW20" s="442"/>
    </row>
    <row collapsed="false" customFormat="true" customHeight="true" hidden="false" ht="12.6" outlineLevel="0" r="21" s="423">
      <c r="A21" s="422" t="s">
        <v>444</v>
      </c>
      <c r="B21" s="422"/>
      <c r="C21" s="422"/>
      <c r="D21" s="422"/>
      <c r="E21" s="422"/>
      <c r="F21" s="422"/>
      <c r="G21" s="422"/>
      <c r="H21" s="422"/>
      <c r="I21" s="422"/>
      <c r="J21" s="422"/>
      <c r="K21" s="422"/>
      <c r="L21" s="422"/>
      <c r="M21" s="422"/>
      <c r="N21" s="422"/>
      <c r="O21" s="422"/>
      <c r="P21" s="422"/>
      <c r="Q21" s="422"/>
      <c r="R21" s="422"/>
      <c r="S21" s="422"/>
      <c r="T21" s="422"/>
      <c r="U21" s="422"/>
      <c r="V21" s="422"/>
      <c r="W21" s="422"/>
      <c r="X21" s="422"/>
      <c r="Y21" s="422"/>
      <c r="Z21" s="422"/>
      <c r="AA21" s="422"/>
      <c r="AB21" s="422"/>
      <c r="AC21" s="422"/>
      <c r="AD21" s="422"/>
      <c r="AE21" s="422"/>
      <c r="AF21" s="422"/>
      <c r="AG21" s="422"/>
      <c r="AH21" s="422"/>
      <c r="AI21" s="422"/>
      <c r="AJ21" s="422"/>
      <c r="AK21" s="422"/>
      <c r="AL21" s="422"/>
      <c r="AM21" s="422"/>
      <c r="AN21" s="422"/>
      <c r="AO21" s="422"/>
      <c r="AP21" s="422"/>
      <c r="AQ21" s="422"/>
      <c r="AR21" s="422"/>
      <c r="AS21" s="422"/>
      <c r="AT21" s="422"/>
      <c r="AU21" s="422"/>
      <c r="AV21" s="422"/>
      <c r="AW21" s="422"/>
    </row>
    <row collapsed="false" customFormat="true" customHeight="true" hidden="false" ht="12.6" outlineLevel="0" r="22" s="423">
      <c r="A22" s="421"/>
      <c r="B22" s="421"/>
      <c r="C22" s="421"/>
      <c r="D22" s="421"/>
      <c r="E22" s="421"/>
      <c r="F22" s="421"/>
      <c r="G22" s="421"/>
      <c r="H22" s="421"/>
      <c r="I22" s="421"/>
      <c r="J22" s="421"/>
      <c r="K22" s="421"/>
      <c r="L22" s="421"/>
      <c r="M22" s="421"/>
      <c r="N22" s="421"/>
      <c r="O22" s="421"/>
      <c r="P22" s="421"/>
      <c r="Q22" s="421"/>
      <c r="R22" s="421"/>
      <c r="S22" s="421"/>
      <c r="T22" s="421"/>
      <c r="U22" s="421"/>
      <c r="V22" s="421"/>
      <c r="W22" s="421"/>
      <c r="X22" s="421"/>
      <c r="Y22" s="421"/>
      <c r="Z22" s="421"/>
      <c r="AA22" s="421"/>
      <c r="AB22" s="421"/>
      <c r="AC22" s="421"/>
      <c r="AD22" s="421"/>
      <c r="AE22" s="421"/>
      <c r="AF22" s="421"/>
      <c r="AG22" s="421"/>
      <c r="AH22" s="421"/>
      <c r="AI22" s="421"/>
      <c r="AJ22" s="421"/>
      <c r="AK22" s="421"/>
      <c r="AL22" s="421"/>
      <c r="AM22" s="421"/>
      <c r="AN22" s="421"/>
      <c r="AO22" s="421"/>
      <c r="AP22" s="421"/>
      <c r="AQ22" s="421"/>
      <c r="AR22" s="421"/>
      <c r="AS22" s="421"/>
      <c r="AT22" s="421"/>
      <c r="AU22" s="421"/>
      <c r="AV22" s="421"/>
      <c r="AW22" s="421"/>
    </row>
    <row collapsed="false" customFormat="true" customHeight="true" hidden="false" ht="12.6" outlineLevel="0" r="23" s="423">
      <c r="A23" s="421"/>
      <c r="B23" s="421"/>
      <c r="C23" s="421"/>
      <c r="D23" s="421"/>
      <c r="E23" s="421"/>
      <c r="F23" s="421"/>
      <c r="G23" s="421"/>
      <c r="H23" s="421"/>
      <c r="I23" s="421"/>
      <c r="J23" s="421"/>
      <c r="K23" s="421"/>
      <c r="L23" s="421"/>
      <c r="M23" s="421"/>
      <c r="N23" s="421"/>
      <c r="O23" s="421"/>
      <c r="P23" s="421"/>
      <c r="Q23" s="421"/>
      <c r="R23" s="421"/>
      <c r="S23" s="421"/>
      <c r="T23" s="421"/>
      <c r="U23" s="421"/>
      <c r="V23" s="421"/>
      <c r="W23" s="421"/>
      <c r="X23" s="421"/>
      <c r="Y23" s="421"/>
      <c r="Z23" s="421"/>
      <c r="AA23" s="421"/>
      <c r="AB23" s="421"/>
      <c r="AC23" s="421"/>
      <c r="AD23" s="421"/>
      <c r="AE23" s="421"/>
      <c r="AF23" s="421"/>
      <c r="AG23" s="421"/>
      <c r="AH23" s="421"/>
      <c r="AI23" s="421"/>
      <c r="AJ23" s="421"/>
      <c r="AK23" s="421"/>
      <c r="AL23" s="421"/>
      <c r="AM23" s="421"/>
      <c r="AN23" s="421"/>
      <c r="AO23" s="421"/>
      <c r="AP23" s="421"/>
      <c r="AQ23" s="421"/>
      <c r="AR23" s="421"/>
      <c r="AS23" s="421"/>
      <c r="AT23" s="421"/>
      <c r="AU23" s="421"/>
      <c r="AV23" s="421"/>
      <c r="AW23" s="421"/>
    </row>
    <row collapsed="false" customFormat="true" customHeight="true" hidden="false" ht="12.6" outlineLevel="0" r="24" s="423">
      <c r="A24" s="421"/>
      <c r="B24" s="421"/>
      <c r="C24" s="421"/>
      <c r="D24" s="421"/>
      <c r="E24" s="421"/>
      <c r="F24" s="421"/>
      <c r="G24" s="421"/>
      <c r="H24" s="421"/>
      <c r="I24" s="421"/>
      <c r="J24" s="421"/>
      <c r="K24" s="421"/>
      <c r="L24" s="421"/>
      <c r="M24" s="421"/>
      <c r="N24" s="421"/>
      <c r="O24" s="421"/>
      <c r="P24" s="421"/>
      <c r="Q24" s="421"/>
      <c r="R24" s="421"/>
      <c r="S24" s="421"/>
      <c r="T24" s="421"/>
      <c r="U24" s="421"/>
      <c r="V24" s="421"/>
      <c r="W24" s="421"/>
      <c r="X24" s="421"/>
      <c r="Y24" s="421"/>
      <c r="Z24" s="421"/>
      <c r="AA24" s="421"/>
      <c r="AB24" s="421"/>
      <c r="AC24" s="421"/>
      <c r="AD24" s="421"/>
      <c r="AE24" s="421"/>
      <c r="AF24" s="421"/>
      <c r="AG24" s="421"/>
      <c r="AH24" s="421"/>
      <c r="AI24" s="421"/>
      <c r="AJ24" s="421"/>
      <c r="AK24" s="421"/>
      <c r="AL24" s="421"/>
      <c r="AM24" s="421"/>
      <c r="AN24" s="421"/>
      <c r="AO24" s="421"/>
      <c r="AP24" s="421"/>
      <c r="AQ24" s="421"/>
      <c r="AR24" s="421"/>
      <c r="AS24" s="421"/>
      <c r="AT24" s="421"/>
      <c r="AU24" s="421"/>
      <c r="AV24" s="421"/>
      <c r="AW24" s="421"/>
    </row>
    <row collapsed="false" customFormat="true" customHeight="true" hidden="false" ht="12.6" outlineLevel="0" r="25" s="423">
      <c r="A25" s="422" t="s">
        <v>446</v>
      </c>
      <c r="B25" s="422"/>
      <c r="C25" s="422"/>
      <c r="D25" s="422"/>
      <c r="E25" s="422"/>
      <c r="F25" s="422"/>
      <c r="G25" s="422"/>
      <c r="H25" s="422"/>
      <c r="I25" s="422"/>
      <c r="J25" s="422"/>
      <c r="K25" s="422"/>
      <c r="L25" s="422"/>
      <c r="M25" s="422"/>
      <c r="N25" s="422"/>
      <c r="O25" s="422"/>
      <c r="P25" s="422"/>
      <c r="Q25" s="422"/>
      <c r="R25" s="422"/>
      <c r="S25" s="422"/>
      <c r="T25" s="422"/>
      <c r="U25" s="422"/>
      <c r="V25" s="422"/>
      <c r="W25" s="422"/>
      <c r="X25" s="422"/>
      <c r="Y25" s="422"/>
      <c r="Z25" s="422"/>
      <c r="AA25" s="422"/>
      <c r="AB25" s="422"/>
      <c r="AC25" s="422"/>
      <c r="AD25" s="422"/>
      <c r="AE25" s="422"/>
      <c r="AF25" s="422"/>
      <c r="AG25" s="422"/>
      <c r="AH25" s="422"/>
      <c r="AI25" s="422"/>
      <c r="AJ25" s="422"/>
      <c r="AK25" s="422"/>
      <c r="AL25" s="422"/>
      <c r="AM25" s="422"/>
      <c r="AN25" s="422"/>
      <c r="AO25" s="422"/>
      <c r="AP25" s="422"/>
      <c r="AQ25" s="422"/>
      <c r="AR25" s="422"/>
      <c r="AS25" s="422"/>
      <c r="AT25" s="422"/>
      <c r="AU25" s="422"/>
      <c r="AV25" s="422"/>
      <c r="AW25" s="422"/>
    </row>
    <row collapsed="false" customFormat="true" customHeight="true" hidden="false" ht="12.6" outlineLevel="0" r="26" s="423">
      <c r="A26" s="421"/>
      <c r="B26" s="421"/>
      <c r="C26" s="421"/>
      <c r="D26" s="421"/>
      <c r="E26" s="421"/>
      <c r="F26" s="421"/>
      <c r="G26" s="421"/>
      <c r="H26" s="421"/>
      <c r="I26" s="421"/>
      <c r="J26" s="421"/>
      <c r="K26" s="421"/>
      <c r="L26" s="421"/>
      <c r="M26" s="421"/>
      <c r="N26" s="421"/>
      <c r="O26" s="421"/>
      <c r="P26" s="421"/>
      <c r="Q26" s="421"/>
      <c r="R26" s="421"/>
      <c r="S26" s="421"/>
      <c r="T26" s="421"/>
      <c r="U26" s="421"/>
      <c r="V26" s="421"/>
      <c r="W26" s="421"/>
      <c r="X26" s="421"/>
      <c r="Y26" s="421"/>
      <c r="Z26" s="421"/>
      <c r="AA26" s="421"/>
      <c r="AB26" s="421"/>
      <c r="AC26" s="421"/>
      <c r="AD26" s="421"/>
      <c r="AE26" s="421"/>
      <c r="AF26" s="421"/>
      <c r="AG26" s="421"/>
      <c r="AH26" s="421"/>
      <c r="AI26" s="421"/>
      <c r="AJ26" s="421"/>
      <c r="AK26" s="421"/>
      <c r="AL26" s="421"/>
      <c r="AM26" s="421"/>
      <c r="AN26" s="421"/>
      <c r="AO26" s="421"/>
      <c r="AP26" s="421"/>
      <c r="AQ26" s="421"/>
      <c r="AR26" s="421"/>
      <c r="AS26" s="421"/>
      <c r="AT26" s="421"/>
      <c r="AU26" s="421"/>
      <c r="AV26" s="421"/>
      <c r="AW26" s="421"/>
    </row>
    <row collapsed="false" customFormat="true" customHeight="true" hidden="false" ht="12.6" outlineLevel="0" r="27" s="423">
      <c r="A27" s="421"/>
      <c r="B27" s="421"/>
      <c r="C27" s="421"/>
      <c r="D27" s="421"/>
      <c r="E27" s="421"/>
      <c r="F27" s="421"/>
      <c r="G27" s="421"/>
      <c r="H27" s="421"/>
      <c r="I27" s="421"/>
      <c r="J27" s="421"/>
      <c r="K27" s="421"/>
      <c r="L27" s="421"/>
      <c r="M27" s="421"/>
      <c r="N27" s="421"/>
      <c r="O27" s="421"/>
      <c r="P27" s="421"/>
      <c r="Q27" s="421"/>
      <c r="R27" s="421"/>
      <c r="S27" s="421"/>
      <c r="T27" s="421"/>
      <c r="U27" s="421"/>
      <c r="V27" s="421"/>
      <c r="W27" s="421"/>
      <c r="X27" s="421"/>
      <c r="Y27" s="421"/>
      <c r="Z27" s="421"/>
      <c r="AA27" s="421"/>
      <c r="AB27" s="421"/>
      <c r="AC27" s="421"/>
      <c r="AD27" s="421"/>
      <c r="AE27" s="421"/>
      <c r="AF27" s="421"/>
      <c r="AG27" s="421"/>
      <c r="AH27" s="421"/>
      <c r="AI27" s="421"/>
      <c r="AJ27" s="421"/>
      <c r="AK27" s="421"/>
      <c r="AL27" s="421"/>
      <c r="AM27" s="421"/>
      <c r="AN27" s="421"/>
      <c r="AO27" s="421"/>
      <c r="AP27" s="421"/>
      <c r="AQ27" s="421"/>
      <c r="AR27" s="421"/>
      <c r="AS27" s="421"/>
      <c r="AT27" s="421"/>
      <c r="AU27" s="421"/>
      <c r="AV27" s="421"/>
      <c r="AW27" s="421"/>
    </row>
    <row collapsed="false" customFormat="true" customHeight="true" hidden="false" ht="12.6" outlineLevel="0" r="28" s="423">
      <c r="A28" s="422" t="s">
        <v>447</v>
      </c>
      <c r="B28" s="422"/>
      <c r="C28" s="422"/>
      <c r="D28" s="422"/>
      <c r="E28" s="422"/>
      <c r="F28" s="422"/>
      <c r="G28" s="422"/>
      <c r="H28" s="422"/>
      <c r="I28" s="422"/>
      <c r="J28" s="422"/>
      <c r="K28" s="422"/>
      <c r="L28" s="422"/>
      <c r="M28" s="422"/>
      <c r="N28" s="422"/>
      <c r="O28" s="422"/>
      <c r="P28" s="422"/>
      <c r="Q28" s="422"/>
      <c r="R28" s="422"/>
      <c r="S28" s="422"/>
      <c r="T28" s="422"/>
      <c r="U28" s="422"/>
      <c r="V28" s="422"/>
      <c r="W28" s="422"/>
      <c r="X28" s="422"/>
      <c r="Y28" s="422"/>
      <c r="Z28" s="422"/>
      <c r="AA28" s="422"/>
      <c r="AB28" s="422"/>
      <c r="AC28" s="422"/>
      <c r="AD28" s="422"/>
      <c r="AE28" s="422"/>
      <c r="AF28" s="422"/>
      <c r="AG28" s="422"/>
      <c r="AH28" s="422"/>
      <c r="AI28" s="422"/>
      <c r="AJ28" s="422"/>
      <c r="AK28" s="422"/>
      <c r="AL28" s="422"/>
      <c r="AM28" s="422"/>
      <c r="AN28" s="422"/>
      <c r="AO28" s="422"/>
      <c r="AP28" s="422"/>
      <c r="AQ28" s="422"/>
      <c r="AR28" s="422"/>
      <c r="AS28" s="422"/>
      <c r="AT28" s="422"/>
      <c r="AU28" s="422"/>
      <c r="AV28" s="422"/>
      <c r="AW28" s="422"/>
    </row>
    <row collapsed="false" customFormat="true" customHeight="true" hidden="false" ht="12.6" outlineLevel="0" r="29" s="423">
      <c r="A29" s="421"/>
      <c r="B29" s="421"/>
      <c r="C29" s="421"/>
      <c r="D29" s="421"/>
      <c r="E29" s="421"/>
      <c r="F29" s="421"/>
      <c r="G29" s="421"/>
      <c r="H29" s="421"/>
      <c r="I29" s="421"/>
      <c r="J29" s="421"/>
      <c r="K29" s="421"/>
      <c r="L29" s="421"/>
      <c r="M29" s="421"/>
      <c r="N29" s="421"/>
      <c r="O29" s="421"/>
      <c r="P29" s="421"/>
      <c r="Q29" s="421"/>
      <c r="R29" s="421"/>
      <c r="S29" s="421"/>
      <c r="T29" s="421"/>
      <c r="U29" s="421"/>
      <c r="V29" s="421"/>
      <c r="W29" s="421"/>
      <c r="X29" s="421"/>
      <c r="Y29" s="421"/>
      <c r="Z29" s="421"/>
      <c r="AA29" s="421"/>
      <c r="AB29" s="421"/>
      <c r="AC29" s="421"/>
      <c r="AD29" s="421"/>
      <c r="AE29" s="421"/>
      <c r="AF29" s="421"/>
      <c r="AG29" s="421"/>
      <c r="AH29" s="421"/>
      <c r="AI29" s="421"/>
      <c r="AJ29" s="421"/>
      <c r="AK29" s="421"/>
      <c r="AL29" s="421"/>
      <c r="AM29" s="421"/>
      <c r="AN29" s="421"/>
      <c r="AO29" s="421"/>
      <c r="AP29" s="421"/>
      <c r="AQ29" s="421"/>
      <c r="AR29" s="421"/>
      <c r="AS29" s="421"/>
      <c r="AT29" s="421"/>
      <c r="AU29" s="421"/>
      <c r="AV29" s="421"/>
      <c r="AW29" s="421"/>
    </row>
    <row collapsed="false" customFormat="true" customHeight="true" hidden="false" ht="12.6" outlineLevel="0" r="30" s="423">
      <c r="A30" s="421"/>
      <c r="B30" s="421"/>
      <c r="C30" s="421"/>
      <c r="D30" s="421"/>
      <c r="E30" s="421"/>
      <c r="F30" s="421"/>
      <c r="G30" s="421"/>
      <c r="H30" s="421"/>
      <c r="I30" s="421"/>
      <c r="J30" s="421"/>
      <c r="K30" s="421"/>
      <c r="L30" s="421"/>
      <c r="M30" s="421"/>
      <c r="N30" s="421"/>
      <c r="O30" s="421"/>
      <c r="P30" s="421"/>
      <c r="Q30" s="421"/>
      <c r="R30" s="421"/>
      <c r="S30" s="421"/>
      <c r="T30" s="421"/>
      <c r="U30" s="421"/>
      <c r="V30" s="421"/>
      <c r="W30" s="421"/>
      <c r="X30" s="421"/>
      <c r="Y30" s="421"/>
      <c r="Z30" s="421"/>
      <c r="AA30" s="421"/>
      <c r="AB30" s="421"/>
      <c r="AC30" s="421"/>
      <c r="AD30" s="421"/>
      <c r="AE30" s="421"/>
      <c r="AF30" s="421"/>
      <c r="AG30" s="421"/>
      <c r="AH30" s="421"/>
      <c r="AI30" s="421"/>
      <c r="AJ30" s="421"/>
      <c r="AK30" s="421"/>
      <c r="AL30" s="421"/>
      <c r="AM30" s="421"/>
      <c r="AN30" s="421"/>
      <c r="AO30" s="421"/>
      <c r="AP30" s="421"/>
      <c r="AQ30" s="421"/>
      <c r="AR30" s="421"/>
      <c r="AS30" s="421"/>
      <c r="AT30" s="421"/>
      <c r="AU30" s="421"/>
      <c r="AV30" s="421"/>
      <c r="AW30" s="421"/>
    </row>
    <row collapsed="false" customFormat="true" customHeight="true" hidden="false" ht="12.6" outlineLevel="0" r="31" s="423">
      <c r="A31" s="421"/>
      <c r="B31" s="421"/>
      <c r="C31" s="421"/>
      <c r="D31" s="421"/>
      <c r="E31" s="421"/>
      <c r="F31" s="421"/>
      <c r="G31" s="421"/>
      <c r="H31" s="421"/>
      <c r="I31" s="421"/>
      <c r="J31" s="421"/>
      <c r="K31" s="421"/>
      <c r="L31" s="421"/>
      <c r="M31" s="421"/>
      <c r="N31" s="421"/>
      <c r="O31" s="421"/>
      <c r="P31" s="421"/>
      <c r="Q31" s="421"/>
      <c r="R31" s="421"/>
      <c r="S31" s="421"/>
      <c r="T31" s="421"/>
      <c r="U31" s="421"/>
      <c r="V31" s="421"/>
      <c r="W31" s="421"/>
      <c r="X31" s="421"/>
      <c r="Y31" s="421"/>
      <c r="Z31" s="421"/>
      <c r="AA31" s="421"/>
      <c r="AB31" s="421"/>
      <c r="AC31" s="421"/>
      <c r="AD31" s="421"/>
      <c r="AE31" s="421"/>
      <c r="AF31" s="421"/>
      <c r="AG31" s="421"/>
      <c r="AH31" s="421"/>
      <c r="AI31" s="421"/>
      <c r="AJ31" s="421"/>
      <c r="AK31" s="421"/>
      <c r="AL31" s="421"/>
      <c r="AM31" s="421"/>
      <c r="AN31" s="421"/>
      <c r="AO31" s="421"/>
      <c r="AP31" s="421"/>
      <c r="AQ31" s="421"/>
      <c r="AR31" s="421"/>
      <c r="AS31" s="421"/>
      <c r="AT31" s="421"/>
      <c r="AU31" s="421"/>
      <c r="AV31" s="421"/>
      <c r="AW31" s="421"/>
    </row>
    <row collapsed="false" customFormat="true" customHeight="true" hidden="false" ht="12.6" outlineLevel="0" r="32" s="423">
      <c r="A32" s="421"/>
      <c r="B32" s="421"/>
      <c r="C32" s="421"/>
      <c r="D32" s="421"/>
      <c r="E32" s="421"/>
      <c r="F32" s="421"/>
      <c r="G32" s="421"/>
      <c r="H32" s="421"/>
      <c r="I32" s="421"/>
      <c r="J32" s="421"/>
      <c r="K32" s="421"/>
      <c r="L32" s="421"/>
      <c r="M32" s="421"/>
      <c r="N32" s="421"/>
      <c r="O32" s="421"/>
      <c r="P32" s="421"/>
      <c r="Q32" s="421"/>
      <c r="R32" s="421"/>
      <c r="S32" s="421"/>
      <c r="T32" s="421"/>
      <c r="U32" s="421"/>
      <c r="V32" s="421"/>
      <c r="W32" s="421"/>
      <c r="X32" s="421"/>
      <c r="Y32" s="421"/>
      <c r="Z32" s="421"/>
      <c r="AA32" s="421"/>
      <c r="AB32" s="421"/>
      <c r="AC32" s="421"/>
      <c r="AD32" s="421"/>
      <c r="AE32" s="421"/>
      <c r="AF32" s="421"/>
      <c r="AG32" s="421"/>
      <c r="AH32" s="421"/>
      <c r="AI32" s="421"/>
      <c r="AJ32" s="421"/>
      <c r="AK32" s="421"/>
      <c r="AL32" s="421"/>
      <c r="AM32" s="421"/>
      <c r="AN32" s="421"/>
      <c r="AO32" s="421"/>
      <c r="AP32" s="421"/>
      <c r="AQ32" s="421"/>
      <c r="AR32" s="421"/>
      <c r="AS32" s="421"/>
      <c r="AT32" s="421"/>
      <c r="AU32" s="421"/>
      <c r="AV32" s="421"/>
      <c r="AW32" s="421"/>
    </row>
    <row collapsed="false" customFormat="true" customHeight="true" hidden="false" ht="12.6" outlineLevel="0" r="33" s="423">
      <c r="A33" s="421"/>
      <c r="B33" s="421"/>
      <c r="C33" s="421"/>
      <c r="D33" s="421"/>
      <c r="E33" s="421"/>
      <c r="F33" s="421"/>
      <c r="G33" s="421"/>
      <c r="H33" s="421"/>
      <c r="I33" s="421"/>
      <c r="J33" s="421"/>
      <c r="K33" s="421"/>
      <c r="L33" s="421"/>
      <c r="M33" s="421"/>
      <c r="N33" s="421"/>
      <c r="O33" s="421"/>
      <c r="P33" s="421"/>
      <c r="Q33" s="421"/>
      <c r="R33" s="421"/>
      <c r="S33" s="421"/>
      <c r="T33" s="421"/>
      <c r="U33" s="421"/>
      <c r="V33" s="421"/>
      <c r="W33" s="421"/>
      <c r="X33" s="421"/>
      <c r="Y33" s="421"/>
      <c r="Z33" s="421"/>
      <c r="AA33" s="421"/>
      <c r="AB33" s="421"/>
      <c r="AC33" s="421"/>
      <c r="AD33" s="421"/>
      <c r="AE33" s="421"/>
      <c r="AF33" s="421"/>
      <c r="AG33" s="421"/>
      <c r="AH33" s="421"/>
      <c r="AI33" s="421"/>
      <c r="AJ33" s="421"/>
      <c r="AK33" s="421"/>
      <c r="AL33" s="421"/>
      <c r="AM33" s="421"/>
      <c r="AN33" s="421"/>
      <c r="AO33" s="421"/>
      <c r="AP33" s="421"/>
      <c r="AQ33" s="421"/>
      <c r="AR33" s="421"/>
      <c r="AS33" s="421"/>
      <c r="AT33" s="421"/>
      <c r="AU33" s="421"/>
      <c r="AV33" s="421"/>
      <c r="AW33" s="421"/>
    </row>
    <row collapsed="false" customFormat="true" customHeight="true" hidden="false" ht="12.6" outlineLevel="0" r="34" s="423">
      <c r="A34" s="421"/>
      <c r="B34" s="421"/>
      <c r="C34" s="421"/>
      <c r="D34" s="421"/>
      <c r="E34" s="421"/>
      <c r="F34" s="421"/>
      <c r="G34" s="421"/>
      <c r="H34" s="421"/>
      <c r="I34" s="421"/>
      <c r="J34" s="421"/>
      <c r="K34" s="421"/>
      <c r="L34" s="421"/>
      <c r="M34" s="421"/>
      <c r="N34" s="421"/>
      <c r="O34" s="421"/>
      <c r="P34" s="421"/>
      <c r="Q34" s="421"/>
      <c r="R34" s="421"/>
      <c r="S34" s="421"/>
      <c r="T34" s="421"/>
      <c r="U34" s="421"/>
      <c r="V34" s="421"/>
      <c r="W34" s="421"/>
      <c r="X34" s="421"/>
      <c r="Y34" s="421"/>
      <c r="Z34" s="421"/>
      <c r="AA34" s="421"/>
      <c r="AB34" s="421"/>
      <c r="AC34" s="421"/>
      <c r="AD34" s="421"/>
      <c r="AE34" s="421"/>
      <c r="AF34" s="421"/>
      <c r="AG34" s="421"/>
      <c r="AH34" s="421"/>
      <c r="AI34" s="421"/>
      <c r="AJ34" s="421"/>
      <c r="AK34" s="421"/>
      <c r="AL34" s="421"/>
      <c r="AM34" s="421"/>
      <c r="AN34" s="421"/>
      <c r="AO34" s="421"/>
      <c r="AP34" s="421"/>
      <c r="AQ34" s="421"/>
      <c r="AR34" s="421"/>
      <c r="AS34" s="421"/>
      <c r="AT34" s="421"/>
      <c r="AU34" s="421"/>
      <c r="AV34" s="421"/>
      <c r="AW34" s="421"/>
    </row>
    <row collapsed="false" customFormat="true" customHeight="true" hidden="false" ht="12.6" outlineLevel="0" r="35" s="423">
      <c r="A35" s="421"/>
      <c r="B35" s="421"/>
      <c r="C35" s="421"/>
      <c r="D35" s="421"/>
      <c r="E35" s="421"/>
      <c r="F35" s="421"/>
      <c r="G35" s="421"/>
      <c r="H35" s="421"/>
      <c r="I35" s="421"/>
      <c r="J35" s="421"/>
      <c r="K35" s="421"/>
      <c r="L35" s="421"/>
      <c r="M35" s="421"/>
      <c r="N35" s="421"/>
      <c r="O35" s="421"/>
      <c r="P35" s="421"/>
      <c r="Q35" s="421"/>
      <c r="R35" s="421"/>
      <c r="S35" s="421"/>
      <c r="T35" s="421"/>
      <c r="U35" s="421"/>
      <c r="V35" s="421"/>
      <c r="W35" s="421"/>
      <c r="X35" s="421"/>
      <c r="Y35" s="421"/>
      <c r="Z35" s="421"/>
      <c r="AA35" s="421"/>
      <c r="AB35" s="421"/>
      <c r="AC35" s="421"/>
      <c r="AD35" s="421"/>
      <c r="AE35" s="421"/>
      <c r="AF35" s="421"/>
      <c r="AG35" s="421"/>
      <c r="AH35" s="421"/>
      <c r="AI35" s="421"/>
      <c r="AJ35" s="421"/>
      <c r="AK35" s="421"/>
      <c r="AL35" s="421"/>
      <c r="AM35" s="421"/>
      <c r="AN35" s="421"/>
      <c r="AO35" s="421"/>
      <c r="AP35" s="421"/>
      <c r="AQ35" s="421"/>
      <c r="AR35" s="421"/>
      <c r="AS35" s="421"/>
      <c r="AT35" s="421"/>
      <c r="AU35" s="421"/>
      <c r="AV35" s="421"/>
      <c r="AW35" s="421"/>
    </row>
    <row collapsed="false" customFormat="true" customHeight="true" hidden="false" ht="12.6" outlineLevel="0" r="36" s="423">
      <c r="A36" s="446"/>
      <c r="B36" s="446"/>
      <c r="C36" s="446"/>
      <c r="D36" s="446"/>
      <c r="E36" s="446"/>
      <c r="F36" s="446"/>
      <c r="G36" s="446"/>
      <c r="H36" s="446"/>
      <c r="I36" s="446"/>
      <c r="J36" s="446"/>
      <c r="K36" s="446"/>
      <c r="L36" s="446"/>
      <c r="M36" s="446"/>
      <c r="N36" s="446"/>
      <c r="O36" s="446"/>
      <c r="P36" s="446"/>
      <c r="Q36" s="446"/>
      <c r="R36" s="446"/>
      <c r="S36" s="446"/>
      <c r="T36" s="446"/>
      <c r="U36" s="446"/>
      <c r="V36" s="446"/>
      <c r="W36" s="446"/>
      <c r="X36" s="446"/>
      <c r="Y36" s="446"/>
      <c r="Z36" s="446"/>
      <c r="AA36" s="446"/>
      <c r="AB36" s="446"/>
      <c r="AC36" s="446"/>
      <c r="AD36" s="446"/>
      <c r="AE36" s="446"/>
      <c r="AF36" s="446"/>
      <c r="AG36" s="446"/>
      <c r="AH36" s="446"/>
      <c r="AI36" s="446"/>
      <c r="AJ36" s="446"/>
      <c r="AK36" s="446"/>
      <c r="AL36" s="446"/>
      <c r="AM36" s="446"/>
      <c r="AN36" s="446"/>
      <c r="AO36" s="446"/>
      <c r="AP36" s="446"/>
      <c r="AQ36" s="446"/>
      <c r="AR36" s="446"/>
      <c r="AS36" s="446"/>
      <c r="AT36" s="446"/>
      <c r="AU36" s="446"/>
      <c r="AV36" s="446"/>
      <c r="AW36" s="446"/>
    </row>
    <row collapsed="false" customFormat="false" customHeight="true" hidden="false" ht="12.6" outlineLevel="0" r="37">
      <c r="A37" s="445" t="s">
        <v>1173</v>
      </c>
      <c r="B37" s="445"/>
      <c r="C37" s="445"/>
      <c r="D37" s="445"/>
      <c r="E37" s="445"/>
      <c r="F37" s="445"/>
      <c r="G37" s="445"/>
      <c r="H37" s="445"/>
      <c r="I37" s="445"/>
      <c r="J37" s="445"/>
      <c r="K37" s="445"/>
      <c r="L37" s="445"/>
      <c r="M37" s="445"/>
      <c r="N37" s="445"/>
      <c r="O37" s="445"/>
      <c r="P37" s="445"/>
      <c r="Q37" s="445"/>
      <c r="R37" s="445"/>
      <c r="S37" s="445"/>
      <c r="T37" s="445"/>
      <c r="U37" s="445"/>
      <c r="V37" s="445"/>
      <c r="W37" s="445"/>
      <c r="X37" s="445"/>
      <c r="Y37" s="445"/>
      <c r="Z37" s="445"/>
      <c r="AA37" s="445"/>
      <c r="AB37" s="445"/>
      <c r="AC37" s="445"/>
      <c r="AD37" s="445"/>
      <c r="AE37" s="445"/>
      <c r="AF37" s="445"/>
      <c r="AG37" s="445"/>
      <c r="AH37" s="445"/>
      <c r="AI37" s="445"/>
      <c r="AJ37" s="445"/>
      <c r="AK37" s="445"/>
      <c r="AL37" s="445"/>
      <c r="AM37" s="445"/>
      <c r="AN37" s="445"/>
      <c r="AO37" s="445"/>
      <c r="AP37" s="445"/>
      <c r="AQ37" s="445"/>
      <c r="AR37" s="445"/>
      <c r="AS37" s="445"/>
      <c r="AT37" s="445"/>
      <c r="AU37" s="445"/>
      <c r="AV37" s="445"/>
      <c r="AW37" s="445"/>
    </row>
    <row collapsed="false" customFormat="true" customHeight="true" hidden="false" ht="12.6" outlineLevel="0" r="38" s="423">
      <c r="A38" s="493"/>
      <c r="B38" s="493"/>
      <c r="C38" s="493"/>
      <c r="D38" s="493"/>
      <c r="E38" s="493"/>
      <c r="F38" s="493"/>
      <c r="G38" s="493"/>
      <c r="H38" s="493"/>
      <c r="I38" s="493"/>
      <c r="J38" s="493"/>
      <c r="K38" s="493"/>
      <c r="L38" s="493"/>
      <c r="M38" s="493"/>
      <c r="N38" s="493"/>
      <c r="O38" s="493"/>
      <c r="P38" s="493"/>
      <c r="Q38" s="493"/>
      <c r="R38" s="493"/>
      <c r="S38" s="493"/>
      <c r="T38" s="493"/>
      <c r="U38" s="493"/>
      <c r="V38" s="493"/>
      <c r="W38" s="493"/>
      <c r="X38" s="493"/>
      <c r="Y38" s="493"/>
      <c r="Z38" s="493"/>
      <c r="AA38" s="493"/>
      <c r="AB38" s="493"/>
      <c r="AC38" s="493"/>
      <c r="AD38" s="493"/>
      <c r="AE38" s="493"/>
      <c r="AF38" s="493"/>
      <c r="AG38" s="493"/>
      <c r="AH38" s="493"/>
      <c r="AI38" s="493"/>
      <c r="AJ38" s="493"/>
      <c r="AK38" s="493"/>
      <c r="AL38" s="493"/>
      <c r="AM38" s="493"/>
      <c r="AN38" s="493"/>
      <c r="AO38" s="493"/>
      <c r="AP38" s="493"/>
      <c r="AQ38" s="493"/>
      <c r="AR38" s="493"/>
      <c r="AS38" s="493"/>
      <c r="AT38" s="493"/>
      <c r="AU38" s="493"/>
      <c r="AV38" s="493"/>
      <c r="AW38" s="493"/>
    </row>
    <row collapsed="false" customFormat="true" customHeight="true" hidden="false" ht="12.6" outlineLevel="0" r="39" s="423">
      <c r="A39" s="493"/>
      <c r="B39" s="493"/>
      <c r="C39" s="493"/>
      <c r="D39" s="493"/>
      <c r="E39" s="493"/>
      <c r="F39" s="493"/>
      <c r="G39" s="493"/>
      <c r="H39" s="493"/>
      <c r="I39" s="493"/>
      <c r="J39" s="493"/>
      <c r="K39" s="493"/>
      <c r="L39" s="493"/>
      <c r="M39" s="493"/>
      <c r="N39" s="493"/>
      <c r="O39" s="493"/>
      <c r="P39" s="493"/>
      <c r="Q39" s="493"/>
      <c r="R39" s="493"/>
      <c r="S39" s="493"/>
      <c r="T39" s="493"/>
      <c r="U39" s="493"/>
      <c r="V39" s="493"/>
      <c r="W39" s="493"/>
      <c r="X39" s="493"/>
      <c r="Y39" s="493"/>
      <c r="Z39" s="493"/>
      <c r="AA39" s="493"/>
      <c r="AB39" s="493"/>
      <c r="AC39" s="493"/>
      <c r="AD39" s="493"/>
      <c r="AE39" s="493"/>
      <c r="AF39" s="493"/>
      <c r="AG39" s="493"/>
      <c r="AH39" s="493"/>
      <c r="AI39" s="493"/>
      <c r="AJ39" s="493"/>
      <c r="AK39" s="493"/>
      <c r="AL39" s="493"/>
      <c r="AM39" s="493"/>
      <c r="AN39" s="493"/>
      <c r="AO39" s="493"/>
      <c r="AP39" s="493"/>
      <c r="AQ39" s="493"/>
      <c r="AR39" s="493"/>
      <c r="AS39" s="493"/>
      <c r="AT39" s="493"/>
      <c r="AU39" s="493"/>
      <c r="AV39" s="493"/>
      <c r="AW39" s="493"/>
    </row>
    <row collapsed="false" customFormat="true" customHeight="true" hidden="false" ht="12.6" outlineLevel="0" r="40" s="423">
      <c r="A40" s="493"/>
      <c r="B40" s="493"/>
      <c r="C40" s="493"/>
      <c r="D40" s="493"/>
      <c r="E40" s="493"/>
      <c r="F40" s="493"/>
      <c r="G40" s="493"/>
      <c r="H40" s="493"/>
      <c r="I40" s="493"/>
      <c r="J40" s="493"/>
      <c r="K40" s="493"/>
      <c r="L40" s="493"/>
      <c r="M40" s="493"/>
      <c r="N40" s="493"/>
      <c r="O40" s="493"/>
      <c r="P40" s="493"/>
      <c r="Q40" s="493"/>
      <c r="R40" s="493"/>
      <c r="S40" s="493"/>
      <c r="T40" s="493"/>
      <c r="U40" s="493"/>
      <c r="V40" s="493"/>
      <c r="W40" s="493"/>
      <c r="X40" s="493"/>
      <c r="Y40" s="493"/>
      <c r="Z40" s="493"/>
      <c r="AA40" s="493"/>
      <c r="AB40" s="493"/>
      <c r="AC40" s="493"/>
      <c r="AD40" s="493"/>
      <c r="AE40" s="493"/>
      <c r="AF40" s="493"/>
      <c r="AG40" s="493"/>
      <c r="AH40" s="493"/>
      <c r="AI40" s="493"/>
      <c r="AJ40" s="493"/>
      <c r="AK40" s="493"/>
      <c r="AL40" s="493"/>
      <c r="AM40" s="493"/>
      <c r="AN40" s="493"/>
      <c r="AO40" s="493"/>
      <c r="AP40" s="493"/>
      <c r="AQ40" s="493"/>
      <c r="AR40" s="493"/>
      <c r="AS40" s="493"/>
      <c r="AT40" s="493"/>
      <c r="AU40" s="493"/>
      <c r="AV40" s="493"/>
      <c r="AW40" s="493"/>
    </row>
    <row collapsed="false" customFormat="true" customHeight="true" hidden="false" ht="12.6" outlineLevel="0" r="41" s="423">
      <c r="A41" s="493"/>
      <c r="B41" s="493"/>
      <c r="C41" s="493"/>
      <c r="D41" s="493"/>
      <c r="E41" s="493"/>
      <c r="F41" s="493"/>
      <c r="G41" s="493"/>
      <c r="H41" s="493"/>
      <c r="I41" s="493"/>
      <c r="J41" s="493"/>
      <c r="K41" s="493"/>
      <c r="L41" s="493"/>
      <c r="M41" s="493"/>
      <c r="N41" s="493"/>
      <c r="O41" s="493"/>
      <c r="P41" s="493"/>
      <c r="Q41" s="493"/>
      <c r="R41" s="493"/>
      <c r="S41" s="493"/>
      <c r="T41" s="493"/>
      <c r="U41" s="493"/>
      <c r="V41" s="493"/>
      <c r="W41" s="493"/>
      <c r="X41" s="493"/>
      <c r="Y41" s="493"/>
      <c r="Z41" s="493"/>
      <c r="AA41" s="493"/>
      <c r="AB41" s="493"/>
      <c r="AC41" s="493"/>
      <c r="AD41" s="493"/>
      <c r="AE41" s="493"/>
      <c r="AF41" s="493"/>
      <c r="AG41" s="493"/>
      <c r="AH41" s="493"/>
      <c r="AI41" s="493"/>
      <c r="AJ41" s="493"/>
      <c r="AK41" s="493"/>
      <c r="AL41" s="493"/>
      <c r="AM41" s="493"/>
      <c r="AN41" s="493"/>
      <c r="AO41" s="493"/>
      <c r="AP41" s="493"/>
      <c r="AQ41" s="493"/>
      <c r="AR41" s="493"/>
      <c r="AS41" s="493"/>
      <c r="AT41" s="493"/>
      <c r="AU41" s="493"/>
      <c r="AV41" s="493"/>
      <c r="AW41" s="493"/>
    </row>
    <row collapsed="false" customFormat="true" customHeight="true" hidden="false" ht="12.6" outlineLevel="0" r="42" s="423">
      <c r="A42" s="494" t="s">
        <v>1174</v>
      </c>
      <c r="B42" s="494"/>
      <c r="C42" s="494"/>
      <c r="D42" s="494"/>
      <c r="E42" s="494"/>
      <c r="F42" s="494"/>
      <c r="G42" s="494"/>
      <c r="H42" s="494"/>
      <c r="I42" s="494"/>
      <c r="J42" s="494"/>
      <c r="K42" s="494"/>
      <c r="L42" s="494"/>
      <c r="M42" s="494"/>
      <c r="N42" s="494"/>
      <c r="O42" s="494"/>
      <c r="P42" s="494"/>
      <c r="Q42" s="494"/>
      <c r="R42" s="494"/>
      <c r="S42" s="494"/>
      <c r="T42" s="494"/>
      <c r="U42" s="494"/>
      <c r="V42" s="494"/>
      <c r="W42" s="494"/>
      <c r="X42" s="494"/>
      <c r="Y42" s="494"/>
      <c r="Z42" s="494"/>
      <c r="AA42" s="494"/>
      <c r="AB42" s="494"/>
      <c r="AC42" s="494"/>
      <c r="AD42" s="494"/>
      <c r="AE42" s="494"/>
      <c r="AF42" s="494"/>
      <c r="AG42" s="494"/>
      <c r="AH42" s="494"/>
      <c r="AI42" s="494"/>
      <c r="AJ42" s="494"/>
      <c r="AK42" s="494"/>
      <c r="AL42" s="494"/>
      <c r="AM42" s="494"/>
      <c r="AN42" s="494"/>
      <c r="AO42" s="494"/>
      <c r="AP42" s="494"/>
      <c r="AQ42" s="494"/>
      <c r="AR42" s="494"/>
      <c r="AS42" s="494"/>
      <c r="AT42" s="494"/>
      <c r="AU42" s="494"/>
      <c r="AV42" s="494"/>
      <c r="AW42" s="494"/>
    </row>
    <row collapsed="false" customFormat="true" customHeight="true" hidden="false" ht="12.6" outlineLevel="0" r="43" s="423">
      <c r="A43" s="493"/>
      <c r="B43" s="493"/>
      <c r="C43" s="493"/>
      <c r="D43" s="493"/>
      <c r="E43" s="493"/>
      <c r="F43" s="493"/>
      <c r="G43" s="493"/>
      <c r="H43" s="493"/>
      <c r="I43" s="493"/>
      <c r="J43" s="493"/>
      <c r="K43" s="493"/>
      <c r="L43" s="493"/>
      <c r="M43" s="493"/>
      <c r="N43" s="493"/>
      <c r="O43" s="493"/>
      <c r="P43" s="493"/>
      <c r="Q43" s="493"/>
      <c r="R43" s="493"/>
      <c r="S43" s="493"/>
      <c r="T43" s="493"/>
      <c r="U43" s="493"/>
      <c r="V43" s="493"/>
      <c r="W43" s="493"/>
      <c r="X43" s="493"/>
      <c r="Y43" s="493"/>
      <c r="Z43" s="493"/>
      <c r="AA43" s="493"/>
      <c r="AB43" s="493"/>
      <c r="AC43" s="493"/>
      <c r="AD43" s="493"/>
      <c r="AE43" s="493"/>
      <c r="AF43" s="493"/>
      <c r="AG43" s="493"/>
      <c r="AH43" s="493"/>
      <c r="AI43" s="493"/>
      <c r="AJ43" s="493"/>
      <c r="AK43" s="493"/>
      <c r="AL43" s="493"/>
      <c r="AM43" s="493"/>
      <c r="AN43" s="493"/>
      <c r="AO43" s="493"/>
      <c r="AP43" s="493"/>
      <c r="AQ43" s="493"/>
      <c r="AR43" s="493"/>
      <c r="AS43" s="493"/>
      <c r="AT43" s="493"/>
      <c r="AU43" s="493"/>
      <c r="AV43" s="493"/>
      <c r="AW43" s="493"/>
    </row>
    <row collapsed="false" customFormat="true" customHeight="true" hidden="false" ht="12.6" outlineLevel="0" r="44" s="423">
      <c r="A44" s="493"/>
      <c r="B44" s="493"/>
      <c r="C44" s="493"/>
      <c r="D44" s="493"/>
      <c r="E44" s="493"/>
      <c r="F44" s="493"/>
      <c r="G44" s="493"/>
      <c r="H44" s="493"/>
      <c r="I44" s="493"/>
      <c r="J44" s="493"/>
      <c r="K44" s="493"/>
      <c r="L44" s="493"/>
      <c r="M44" s="493"/>
      <c r="N44" s="493"/>
      <c r="O44" s="493"/>
      <c r="P44" s="493"/>
      <c r="Q44" s="493"/>
      <c r="R44" s="493"/>
      <c r="S44" s="493"/>
      <c r="T44" s="493"/>
      <c r="U44" s="493"/>
      <c r="V44" s="493"/>
      <c r="W44" s="493"/>
      <c r="X44" s="493"/>
      <c r="Y44" s="493"/>
      <c r="Z44" s="493"/>
      <c r="AA44" s="493"/>
      <c r="AB44" s="493"/>
      <c r="AC44" s="493"/>
      <c r="AD44" s="493"/>
      <c r="AE44" s="493"/>
      <c r="AF44" s="493"/>
      <c r="AG44" s="493"/>
      <c r="AH44" s="493"/>
      <c r="AI44" s="493"/>
      <c r="AJ44" s="493"/>
      <c r="AK44" s="493"/>
      <c r="AL44" s="493"/>
      <c r="AM44" s="493"/>
      <c r="AN44" s="493"/>
      <c r="AO44" s="493"/>
      <c r="AP44" s="493"/>
      <c r="AQ44" s="493"/>
      <c r="AR44" s="493"/>
      <c r="AS44" s="493"/>
      <c r="AT44" s="493"/>
      <c r="AU44" s="493"/>
      <c r="AV44" s="493"/>
      <c r="AW44" s="493"/>
    </row>
    <row collapsed="false" customFormat="true" customHeight="true" hidden="false" ht="12.6" outlineLevel="0" r="45" s="423">
      <c r="A45" s="493"/>
      <c r="B45" s="493"/>
      <c r="C45" s="493"/>
      <c r="D45" s="493"/>
      <c r="E45" s="493"/>
      <c r="F45" s="493"/>
      <c r="G45" s="493"/>
      <c r="H45" s="493"/>
      <c r="I45" s="493"/>
      <c r="J45" s="493"/>
      <c r="K45" s="493"/>
      <c r="L45" s="493"/>
      <c r="M45" s="493"/>
      <c r="N45" s="493"/>
      <c r="O45" s="493"/>
      <c r="P45" s="493"/>
      <c r="Q45" s="493"/>
      <c r="R45" s="493"/>
      <c r="S45" s="493"/>
      <c r="T45" s="493"/>
      <c r="U45" s="493"/>
      <c r="V45" s="493"/>
      <c r="W45" s="493"/>
      <c r="X45" s="493"/>
      <c r="Y45" s="493"/>
      <c r="Z45" s="493"/>
      <c r="AA45" s="493"/>
      <c r="AB45" s="493"/>
      <c r="AC45" s="493"/>
      <c r="AD45" s="493"/>
      <c r="AE45" s="493"/>
      <c r="AF45" s="493"/>
      <c r="AG45" s="493"/>
      <c r="AH45" s="493"/>
      <c r="AI45" s="493"/>
      <c r="AJ45" s="493"/>
      <c r="AK45" s="493"/>
      <c r="AL45" s="493"/>
      <c r="AM45" s="493"/>
      <c r="AN45" s="493"/>
      <c r="AO45" s="493"/>
      <c r="AP45" s="493"/>
      <c r="AQ45" s="493"/>
      <c r="AR45" s="493"/>
      <c r="AS45" s="493"/>
      <c r="AT45" s="493"/>
      <c r="AU45" s="493"/>
      <c r="AV45" s="493"/>
      <c r="AW45" s="493"/>
    </row>
    <row collapsed="false" customFormat="true" customHeight="true" hidden="false" ht="12.6" outlineLevel="0" r="46" s="423">
      <c r="A46" s="493"/>
      <c r="B46" s="493"/>
      <c r="C46" s="493"/>
      <c r="D46" s="493"/>
      <c r="E46" s="493"/>
      <c r="F46" s="493"/>
      <c r="G46" s="493"/>
      <c r="H46" s="493"/>
      <c r="I46" s="493"/>
      <c r="J46" s="493"/>
      <c r="K46" s="493"/>
      <c r="L46" s="493"/>
      <c r="M46" s="493"/>
      <c r="N46" s="493"/>
      <c r="O46" s="493"/>
      <c r="P46" s="493"/>
      <c r="Q46" s="493"/>
      <c r="R46" s="493"/>
      <c r="S46" s="493"/>
      <c r="T46" s="493"/>
      <c r="U46" s="493"/>
      <c r="V46" s="493"/>
      <c r="W46" s="493"/>
      <c r="X46" s="493"/>
      <c r="Y46" s="493"/>
      <c r="Z46" s="493"/>
      <c r="AA46" s="493"/>
      <c r="AB46" s="493"/>
      <c r="AC46" s="493"/>
      <c r="AD46" s="493"/>
      <c r="AE46" s="493"/>
      <c r="AF46" s="493"/>
      <c r="AG46" s="493"/>
      <c r="AH46" s="493"/>
      <c r="AI46" s="493"/>
      <c r="AJ46" s="493"/>
      <c r="AK46" s="493"/>
      <c r="AL46" s="493"/>
      <c r="AM46" s="493"/>
      <c r="AN46" s="493"/>
      <c r="AO46" s="493"/>
      <c r="AP46" s="493"/>
      <c r="AQ46" s="493"/>
      <c r="AR46" s="493"/>
      <c r="AS46" s="493"/>
      <c r="AT46" s="493"/>
      <c r="AU46" s="493"/>
      <c r="AV46" s="493"/>
      <c r="AW46" s="493"/>
    </row>
    <row collapsed="false" customFormat="true" customHeight="true" hidden="false" ht="12.6" outlineLevel="0" r="47" s="423">
      <c r="A47" s="493"/>
      <c r="B47" s="493"/>
      <c r="C47" s="493"/>
      <c r="D47" s="493"/>
      <c r="E47" s="493"/>
      <c r="F47" s="493"/>
      <c r="G47" s="493"/>
      <c r="H47" s="493"/>
      <c r="I47" s="493"/>
      <c r="J47" s="493"/>
      <c r="K47" s="493"/>
      <c r="L47" s="493"/>
      <c r="M47" s="493"/>
      <c r="N47" s="493"/>
      <c r="O47" s="493"/>
      <c r="P47" s="493"/>
      <c r="Q47" s="493"/>
      <c r="R47" s="493"/>
      <c r="S47" s="493"/>
      <c r="T47" s="493"/>
      <c r="U47" s="493"/>
      <c r="V47" s="493"/>
      <c r="W47" s="493"/>
      <c r="X47" s="493"/>
      <c r="Y47" s="493"/>
      <c r="Z47" s="493"/>
      <c r="AA47" s="493"/>
      <c r="AB47" s="493"/>
      <c r="AC47" s="493"/>
      <c r="AD47" s="493"/>
      <c r="AE47" s="493"/>
      <c r="AF47" s="493"/>
      <c r="AG47" s="493"/>
      <c r="AH47" s="493"/>
      <c r="AI47" s="493"/>
      <c r="AJ47" s="493"/>
      <c r="AK47" s="493"/>
      <c r="AL47" s="493"/>
      <c r="AM47" s="493"/>
      <c r="AN47" s="493"/>
      <c r="AO47" s="493"/>
      <c r="AP47" s="493"/>
      <c r="AQ47" s="493"/>
      <c r="AR47" s="493"/>
      <c r="AS47" s="493"/>
      <c r="AT47" s="493"/>
      <c r="AU47" s="493"/>
      <c r="AV47" s="493"/>
      <c r="AW47" s="493"/>
    </row>
    <row collapsed="false" customFormat="true" customHeight="true" hidden="false" ht="12.6" outlineLevel="0" r="48" s="423">
      <c r="A48" s="493"/>
      <c r="B48" s="493"/>
      <c r="C48" s="493"/>
      <c r="D48" s="493"/>
      <c r="E48" s="493"/>
      <c r="F48" s="493"/>
      <c r="G48" s="493"/>
      <c r="H48" s="493"/>
      <c r="I48" s="493"/>
      <c r="J48" s="493"/>
      <c r="K48" s="493"/>
      <c r="L48" s="493"/>
      <c r="M48" s="493"/>
      <c r="N48" s="493"/>
      <c r="O48" s="493"/>
      <c r="P48" s="493"/>
      <c r="Q48" s="493"/>
      <c r="R48" s="493"/>
      <c r="S48" s="493"/>
      <c r="T48" s="493"/>
      <c r="U48" s="493"/>
      <c r="V48" s="493"/>
      <c r="W48" s="493"/>
      <c r="X48" s="493"/>
      <c r="Y48" s="493"/>
      <c r="Z48" s="493"/>
      <c r="AA48" s="493"/>
      <c r="AB48" s="493"/>
      <c r="AC48" s="493"/>
      <c r="AD48" s="493"/>
      <c r="AE48" s="493"/>
      <c r="AF48" s="493"/>
      <c r="AG48" s="493"/>
      <c r="AH48" s="493"/>
      <c r="AI48" s="493"/>
      <c r="AJ48" s="493"/>
      <c r="AK48" s="493"/>
      <c r="AL48" s="493"/>
      <c r="AM48" s="493"/>
      <c r="AN48" s="493"/>
      <c r="AO48" s="493"/>
      <c r="AP48" s="493"/>
      <c r="AQ48" s="493"/>
      <c r="AR48" s="493"/>
      <c r="AS48" s="493"/>
      <c r="AT48" s="493"/>
      <c r="AU48" s="493"/>
      <c r="AV48" s="493"/>
      <c r="AW48" s="493"/>
    </row>
    <row collapsed="false" customFormat="false" customHeight="true" hidden="false" ht="12.6" outlineLevel="0" r="49">
      <c r="A49" s="408" t="s">
        <v>1169</v>
      </c>
    </row>
    <row collapsed="false" customFormat="false" customHeight="true" hidden="false" ht="12.6" outlineLevel="0" r="50">
      <c r="A50" s="408" t="s">
        <v>420</v>
      </c>
      <c r="B50" s="409"/>
      <c r="C50" s="409" t="n">
        <f aca="false">$C$2</f>
        <v>0</v>
      </c>
      <c r="D50" s="409"/>
      <c r="E50" s="409"/>
      <c r="F50" s="409"/>
      <c r="G50" s="409"/>
      <c r="H50" s="409"/>
      <c r="I50" s="409"/>
      <c r="J50" s="409"/>
      <c r="K50" s="409"/>
      <c r="L50" s="409"/>
      <c r="M50" s="409"/>
      <c r="N50" s="409"/>
      <c r="O50" s="409"/>
      <c r="P50" s="409"/>
      <c r="Q50" s="409"/>
      <c r="R50" s="409"/>
      <c r="S50" s="409"/>
      <c r="T50" s="409"/>
      <c r="U50" s="409"/>
      <c r="V50" s="409"/>
      <c r="W50" s="409"/>
      <c r="X50" s="409"/>
      <c r="Y50" s="409"/>
      <c r="Z50" s="704"/>
      <c r="AB50" s="89" t="s">
        <v>28</v>
      </c>
      <c r="AD50" s="705" t="n">
        <f aca="false">SUM($AD$2)</f>
        <v>0</v>
      </c>
      <c r="AE50" s="705"/>
      <c r="AF50" s="705"/>
      <c r="AG50" s="705"/>
      <c r="AH50" s="705"/>
      <c r="AI50" s="705"/>
      <c r="AJ50" s="705"/>
      <c r="AK50" s="705"/>
      <c r="AL50" s="89" t="s">
        <v>29</v>
      </c>
      <c r="AN50" s="412" t="n">
        <f aca="false">VstupHlavička!$B$2</f>
        <v>0</v>
      </c>
      <c r="AO50" s="412"/>
      <c r="AP50" s="412"/>
      <c r="AQ50" s="412"/>
      <c r="AR50" s="412"/>
      <c r="AS50" s="412"/>
      <c r="AT50" s="412"/>
      <c r="AU50" s="412"/>
      <c r="AV50" s="412"/>
      <c r="AW50" s="412"/>
    </row>
    <row collapsed="false" customFormat="false" customHeight="true" hidden="false" ht="12.6" outlineLevel="0" r="52">
      <c r="A52" s="445" t="s">
        <v>1175</v>
      </c>
      <c r="B52" s="445"/>
      <c r="C52" s="445"/>
      <c r="D52" s="445"/>
      <c r="E52" s="445"/>
      <c r="F52" s="445"/>
      <c r="G52" s="445"/>
      <c r="H52" s="445"/>
      <c r="I52" s="445"/>
      <c r="J52" s="445"/>
      <c r="K52" s="445"/>
      <c r="L52" s="445"/>
      <c r="M52" s="445"/>
      <c r="N52" s="445"/>
      <c r="O52" s="445"/>
      <c r="P52" s="445"/>
      <c r="Q52" s="445"/>
      <c r="R52" s="445"/>
      <c r="S52" s="445"/>
      <c r="T52" s="445"/>
      <c r="U52" s="445"/>
      <c r="V52" s="445"/>
      <c r="W52" s="445"/>
      <c r="X52" s="445"/>
      <c r="Y52" s="445"/>
      <c r="Z52" s="445"/>
      <c r="AA52" s="445"/>
      <c r="AB52" s="445"/>
      <c r="AC52" s="445"/>
      <c r="AD52" s="445"/>
      <c r="AE52" s="445"/>
      <c r="AF52" s="445"/>
      <c r="AG52" s="445"/>
      <c r="AH52" s="445"/>
      <c r="AI52" s="445"/>
      <c r="AJ52" s="445"/>
      <c r="AK52" s="445"/>
      <c r="AL52" s="445"/>
      <c r="AM52" s="445"/>
      <c r="AN52" s="445"/>
      <c r="AO52" s="445"/>
      <c r="AP52" s="445"/>
      <c r="AQ52" s="445"/>
      <c r="AR52" s="445"/>
      <c r="AS52" s="445"/>
      <c r="AT52" s="445"/>
      <c r="AU52" s="445"/>
      <c r="AV52" s="445"/>
      <c r="AW52" s="445"/>
    </row>
    <row collapsed="false" customFormat="true" customHeight="true" hidden="false" ht="12.6" outlineLevel="0" r="53" s="423">
      <c r="A53" s="493"/>
      <c r="B53" s="493"/>
      <c r="C53" s="493"/>
      <c r="D53" s="493"/>
      <c r="E53" s="493"/>
      <c r="F53" s="493"/>
      <c r="G53" s="493"/>
      <c r="H53" s="493"/>
      <c r="I53" s="493"/>
      <c r="J53" s="493"/>
      <c r="K53" s="493"/>
      <c r="L53" s="493"/>
      <c r="M53" s="493"/>
      <c r="N53" s="493"/>
      <c r="O53" s="493"/>
      <c r="P53" s="493"/>
      <c r="Q53" s="493"/>
      <c r="R53" s="493"/>
      <c r="S53" s="493"/>
      <c r="T53" s="493"/>
      <c r="U53" s="493"/>
      <c r="V53" s="493"/>
      <c r="W53" s="493"/>
      <c r="X53" s="493"/>
      <c r="Y53" s="493"/>
      <c r="Z53" s="493"/>
      <c r="AA53" s="493"/>
      <c r="AB53" s="493"/>
      <c r="AC53" s="493"/>
      <c r="AD53" s="493"/>
      <c r="AE53" s="493"/>
      <c r="AF53" s="493"/>
      <c r="AG53" s="493"/>
      <c r="AH53" s="493"/>
      <c r="AI53" s="493"/>
      <c r="AJ53" s="493"/>
      <c r="AK53" s="493"/>
      <c r="AL53" s="493"/>
      <c r="AM53" s="493"/>
      <c r="AN53" s="493"/>
      <c r="AO53" s="493"/>
      <c r="AP53" s="493"/>
      <c r="AQ53" s="493"/>
      <c r="AR53" s="493"/>
      <c r="AS53" s="493"/>
      <c r="AT53" s="493"/>
      <c r="AU53" s="493"/>
      <c r="AV53" s="493"/>
      <c r="AW53" s="493"/>
    </row>
    <row collapsed="false" customFormat="true" customHeight="true" hidden="false" ht="12.6" outlineLevel="0" r="54" s="423">
      <c r="A54" s="493"/>
      <c r="B54" s="493"/>
      <c r="C54" s="493"/>
      <c r="D54" s="493"/>
      <c r="E54" s="493"/>
      <c r="F54" s="493"/>
      <c r="G54" s="493"/>
      <c r="H54" s="493"/>
      <c r="I54" s="493"/>
      <c r="J54" s="493"/>
      <c r="K54" s="493"/>
      <c r="L54" s="493"/>
      <c r="M54" s="493"/>
      <c r="N54" s="493"/>
      <c r="O54" s="493"/>
      <c r="P54" s="493"/>
      <c r="Q54" s="493"/>
      <c r="R54" s="493"/>
      <c r="S54" s="493"/>
      <c r="T54" s="493"/>
      <c r="U54" s="493"/>
      <c r="V54" s="493"/>
      <c r="W54" s="493"/>
      <c r="X54" s="493"/>
      <c r="Y54" s="493"/>
      <c r="Z54" s="493"/>
      <c r="AA54" s="493"/>
      <c r="AB54" s="493"/>
      <c r="AC54" s="493"/>
      <c r="AD54" s="493"/>
      <c r="AE54" s="493"/>
      <c r="AF54" s="493"/>
      <c r="AG54" s="493"/>
      <c r="AH54" s="493"/>
      <c r="AI54" s="493"/>
      <c r="AJ54" s="493"/>
      <c r="AK54" s="493"/>
      <c r="AL54" s="493"/>
      <c r="AM54" s="493"/>
      <c r="AN54" s="493"/>
      <c r="AO54" s="493"/>
      <c r="AP54" s="493"/>
      <c r="AQ54" s="493"/>
      <c r="AR54" s="493"/>
      <c r="AS54" s="493"/>
      <c r="AT54" s="493"/>
      <c r="AU54" s="493"/>
      <c r="AV54" s="493"/>
      <c r="AW54" s="493"/>
    </row>
    <row collapsed="false" customFormat="true" customHeight="true" hidden="false" ht="12.6" outlineLevel="0" r="55" s="423">
      <c r="A55" s="493"/>
      <c r="B55" s="493"/>
      <c r="C55" s="493"/>
      <c r="D55" s="493"/>
      <c r="E55" s="493"/>
      <c r="F55" s="493"/>
      <c r="G55" s="493"/>
      <c r="H55" s="493"/>
      <c r="I55" s="493"/>
      <c r="J55" s="493"/>
      <c r="K55" s="493"/>
      <c r="L55" s="493"/>
      <c r="M55" s="493"/>
      <c r="N55" s="493"/>
      <c r="O55" s="493"/>
      <c r="P55" s="493"/>
      <c r="Q55" s="493"/>
      <c r="R55" s="493"/>
      <c r="S55" s="493"/>
      <c r="T55" s="493"/>
      <c r="U55" s="493"/>
      <c r="V55" s="493"/>
      <c r="W55" s="493"/>
      <c r="X55" s="493"/>
      <c r="Y55" s="493"/>
      <c r="Z55" s="493"/>
      <c r="AA55" s="493"/>
      <c r="AB55" s="493"/>
      <c r="AC55" s="493"/>
      <c r="AD55" s="493"/>
      <c r="AE55" s="493"/>
      <c r="AF55" s="493"/>
      <c r="AG55" s="493"/>
      <c r="AH55" s="493"/>
      <c r="AI55" s="493"/>
      <c r="AJ55" s="493"/>
      <c r="AK55" s="493"/>
      <c r="AL55" s="493"/>
      <c r="AM55" s="493"/>
      <c r="AN55" s="493"/>
      <c r="AO55" s="493"/>
      <c r="AP55" s="493"/>
      <c r="AQ55" s="493"/>
      <c r="AR55" s="493"/>
      <c r="AS55" s="493"/>
      <c r="AT55" s="493"/>
      <c r="AU55" s="493"/>
      <c r="AV55" s="493"/>
      <c r="AW55" s="493"/>
    </row>
    <row collapsed="false" customFormat="true" customHeight="true" hidden="false" ht="12.6" outlineLevel="0" r="56" s="423">
      <c r="A56" s="493"/>
      <c r="B56" s="493"/>
      <c r="C56" s="493"/>
      <c r="D56" s="493"/>
      <c r="E56" s="493"/>
      <c r="F56" s="493"/>
      <c r="G56" s="493"/>
      <c r="H56" s="493"/>
      <c r="I56" s="493"/>
      <c r="J56" s="493"/>
      <c r="K56" s="493"/>
      <c r="L56" s="493"/>
      <c r="M56" s="493"/>
      <c r="N56" s="493"/>
      <c r="O56" s="493"/>
      <c r="P56" s="493"/>
      <c r="Q56" s="493"/>
      <c r="R56" s="493"/>
      <c r="S56" s="493"/>
      <c r="T56" s="493"/>
      <c r="U56" s="493"/>
      <c r="V56" s="493"/>
      <c r="W56" s="493"/>
      <c r="X56" s="493"/>
      <c r="Y56" s="493"/>
      <c r="Z56" s="493"/>
      <c r="AA56" s="493"/>
      <c r="AB56" s="493"/>
      <c r="AC56" s="493"/>
      <c r="AD56" s="493"/>
      <c r="AE56" s="493"/>
      <c r="AF56" s="493"/>
      <c r="AG56" s="493"/>
      <c r="AH56" s="493"/>
      <c r="AI56" s="493"/>
      <c r="AJ56" s="493"/>
      <c r="AK56" s="493"/>
      <c r="AL56" s="493"/>
      <c r="AM56" s="493"/>
      <c r="AN56" s="493"/>
      <c r="AO56" s="493"/>
      <c r="AP56" s="493"/>
      <c r="AQ56" s="493"/>
      <c r="AR56" s="493"/>
      <c r="AS56" s="493"/>
      <c r="AT56" s="493"/>
      <c r="AU56" s="493"/>
      <c r="AV56" s="493"/>
      <c r="AW56" s="493"/>
    </row>
    <row collapsed="false" customFormat="true" customHeight="true" hidden="false" ht="12.6" outlineLevel="0" r="57" s="423">
      <c r="A57" s="493"/>
      <c r="B57" s="493"/>
      <c r="C57" s="493"/>
      <c r="D57" s="493"/>
      <c r="E57" s="493"/>
      <c r="F57" s="493"/>
      <c r="G57" s="493"/>
      <c r="H57" s="493"/>
      <c r="I57" s="493"/>
      <c r="J57" s="493"/>
      <c r="K57" s="493"/>
      <c r="L57" s="493"/>
      <c r="M57" s="493"/>
      <c r="N57" s="493"/>
      <c r="O57" s="493"/>
      <c r="P57" s="493"/>
      <c r="Q57" s="493"/>
      <c r="R57" s="493"/>
      <c r="S57" s="493"/>
      <c r="T57" s="493"/>
      <c r="U57" s="493"/>
      <c r="V57" s="493"/>
      <c r="W57" s="493"/>
      <c r="X57" s="493"/>
      <c r="Y57" s="493"/>
      <c r="Z57" s="493"/>
      <c r="AA57" s="493"/>
      <c r="AB57" s="493"/>
      <c r="AC57" s="493"/>
      <c r="AD57" s="493"/>
      <c r="AE57" s="493"/>
      <c r="AF57" s="493"/>
      <c r="AG57" s="493"/>
      <c r="AH57" s="493"/>
      <c r="AI57" s="493"/>
      <c r="AJ57" s="493"/>
      <c r="AK57" s="493"/>
      <c r="AL57" s="493"/>
      <c r="AM57" s="493"/>
      <c r="AN57" s="493"/>
      <c r="AO57" s="493"/>
      <c r="AP57" s="493"/>
      <c r="AQ57" s="493"/>
      <c r="AR57" s="493"/>
      <c r="AS57" s="493"/>
      <c r="AT57" s="493"/>
      <c r="AU57" s="493"/>
      <c r="AV57" s="493"/>
      <c r="AW57" s="493"/>
    </row>
    <row collapsed="false" customFormat="true" customHeight="true" hidden="false" ht="12.6" outlineLevel="0" r="58" s="423">
      <c r="A58" s="493"/>
      <c r="B58" s="493"/>
      <c r="C58" s="493"/>
      <c r="D58" s="493"/>
      <c r="E58" s="493"/>
      <c r="F58" s="493"/>
      <c r="G58" s="493"/>
      <c r="H58" s="493"/>
      <c r="I58" s="493"/>
      <c r="J58" s="493"/>
      <c r="K58" s="493"/>
      <c r="L58" s="493"/>
      <c r="M58" s="493"/>
      <c r="N58" s="493"/>
      <c r="O58" s="493"/>
      <c r="P58" s="493"/>
      <c r="Q58" s="493"/>
      <c r="R58" s="493"/>
      <c r="S58" s="493"/>
      <c r="T58" s="493"/>
      <c r="U58" s="493"/>
      <c r="V58" s="493"/>
      <c r="W58" s="493"/>
      <c r="X58" s="493"/>
      <c r="Y58" s="493"/>
      <c r="Z58" s="493"/>
      <c r="AA58" s="493"/>
      <c r="AB58" s="493"/>
      <c r="AC58" s="493"/>
      <c r="AD58" s="493"/>
      <c r="AE58" s="493"/>
      <c r="AF58" s="493"/>
      <c r="AG58" s="493"/>
      <c r="AH58" s="493"/>
      <c r="AI58" s="493"/>
      <c r="AJ58" s="493"/>
      <c r="AK58" s="493"/>
      <c r="AL58" s="493"/>
      <c r="AM58" s="493"/>
      <c r="AN58" s="493"/>
      <c r="AO58" s="493"/>
      <c r="AP58" s="493"/>
      <c r="AQ58" s="493"/>
      <c r="AR58" s="493"/>
      <c r="AS58" s="493"/>
      <c r="AT58" s="493"/>
      <c r="AU58" s="493"/>
      <c r="AV58" s="493"/>
      <c r="AW58" s="493"/>
    </row>
    <row collapsed="false" customFormat="true" customHeight="true" hidden="false" ht="12.6" outlineLevel="0" r="59" s="423">
      <c r="A59" s="493"/>
      <c r="B59" s="493"/>
      <c r="C59" s="493"/>
      <c r="D59" s="493"/>
      <c r="E59" s="493"/>
      <c r="F59" s="493"/>
      <c r="G59" s="493"/>
      <c r="H59" s="493"/>
      <c r="I59" s="493"/>
      <c r="J59" s="493"/>
      <c r="K59" s="493"/>
      <c r="L59" s="493"/>
      <c r="M59" s="493"/>
      <c r="N59" s="493"/>
      <c r="O59" s="493"/>
      <c r="P59" s="493"/>
      <c r="Q59" s="493"/>
      <c r="R59" s="493"/>
      <c r="S59" s="493"/>
      <c r="T59" s="493"/>
      <c r="U59" s="493"/>
      <c r="V59" s="493"/>
      <c r="W59" s="493"/>
      <c r="X59" s="493"/>
      <c r="Y59" s="493"/>
      <c r="Z59" s="493"/>
      <c r="AA59" s="493"/>
      <c r="AB59" s="493"/>
      <c r="AC59" s="493"/>
      <c r="AD59" s="493"/>
      <c r="AE59" s="493"/>
      <c r="AF59" s="493"/>
      <c r="AG59" s="493"/>
      <c r="AH59" s="493"/>
      <c r="AI59" s="493"/>
      <c r="AJ59" s="493"/>
      <c r="AK59" s="493"/>
      <c r="AL59" s="493"/>
      <c r="AM59" s="493"/>
      <c r="AN59" s="493"/>
      <c r="AO59" s="493"/>
      <c r="AP59" s="493"/>
      <c r="AQ59" s="493"/>
      <c r="AR59" s="493"/>
      <c r="AS59" s="493"/>
      <c r="AT59" s="493"/>
      <c r="AU59" s="493"/>
      <c r="AV59" s="493"/>
      <c r="AW59" s="493"/>
    </row>
    <row collapsed="false" customFormat="true" customHeight="true" hidden="false" ht="12.6" outlineLevel="0" r="60" s="423">
      <c r="A60" s="493"/>
      <c r="B60" s="493"/>
      <c r="C60" s="493"/>
      <c r="D60" s="493"/>
      <c r="E60" s="493"/>
      <c r="F60" s="493"/>
      <c r="G60" s="493"/>
      <c r="H60" s="493"/>
      <c r="I60" s="493"/>
      <c r="J60" s="493"/>
      <c r="K60" s="493"/>
      <c r="L60" s="493"/>
      <c r="M60" s="493"/>
      <c r="N60" s="493"/>
      <c r="O60" s="493"/>
      <c r="P60" s="493"/>
      <c r="Q60" s="493"/>
      <c r="R60" s="493"/>
      <c r="S60" s="493"/>
      <c r="T60" s="493"/>
      <c r="U60" s="493"/>
      <c r="V60" s="493"/>
      <c r="W60" s="493"/>
      <c r="X60" s="493"/>
      <c r="Y60" s="493"/>
      <c r="Z60" s="493"/>
      <c r="AA60" s="493"/>
      <c r="AB60" s="493"/>
      <c r="AC60" s="493"/>
      <c r="AD60" s="493"/>
      <c r="AE60" s="493"/>
      <c r="AF60" s="493"/>
      <c r="AG60" s="493"/>
      <c r="AH60" s="493"/>
      <c r="AI60" s="493"/>
      <c r="AJ60" s="493"/>
      <c r="AK60" s="493"/>
      <c r="AL60" s="493"/>
      <c r="AM60" s="493"/>
      <c r="AN60" s="493"/>
      <c r="AO60" s="493"/>
      <c r="AP60" s="493"/>
      <c r="AQ60" s="493"/>
      <c r="AR60" s="493"/>
      <c r="AS60" s="493"/>
      <c r="AT60" s="493"/>
      <c r="AU60" s="493"/>
      <c r="AV60" s="493"/>
      <c r="AW60" s="493"/>
    </row>
    <row collapsed="false" customFormat="true" customHeight="true" hidden="false" ht="12.6" outlineLevel="0" r="61" s="423">
      <c r="A61" s="493"/>
      <c r="B61" s="493"/>
      <c r="C61" s="493"/>
      <c r="D61" s="493"/>
      <c r="E61" s="493"/>
      <c r="F61" s="493"/>
      <c r="G61" s="493"/>
      <c r="H61" s="493"/>
      <c r="I61" s="493"/>
      <c r="J61" s="493"/>
      <c r="K61" s="493"/>
      <c r="L61" s="493"/>
      <c r="M61" s="493"/>
      <c r="N61" s="493"/>
      <c r="O61" s="493"/>
      <c r="P61" s="493"/>
      <c r="Q61" s="493"/>
      <c r="R61" s="493"/>
      <c r="S61" s="493"/>
      <c r="T61" s="493"/>
      <c r="U61" s="493"/>
      <c r="V61" s="493"/>
      <c r="W61" s="493"/>
      <c r="X61" s="493"/>
      <c r="Y61" s="493"/>
      <c r="Z61" s="493"/>
      <c r="AA61" s="493"/>
      <c r="AB61" s="493"/>
      <c r="AC61" s="493"/>
      <c r="AD61" s="493"/>
      <c r="AE61" s="493"/>
      <c r="AF61" s="493"/>
      <c r="AG61" s="493"/>
      <c r="AH61" s="493"/>
      <c r="AI61" s="493"/>
      <c r="AJ61" s="493"/>
      <c r="AK61" s="493"/>
      <c r="AL61" s="493"/>
      <c r="AM61" s="493"/>
      <c r="AN61" s="493"/>
      <c r="AO61" s="493"/>
      <c r="AP61" s="493"/>
      <c r="AQ61" s="493"/>
      <c r="AR61" s="493"/>
      <c r="AS61" s="493"/>
      <c r="AT61" s="493"/>
      <c r="AU61" s="493"/>
      <c r="AV61" s="493"/>
      <c r="AW61" s="493"/>
    </row>
    <row collapsed="false" customFormat="true" customHeight="true" hidden="false" ht="12.6" outlineLevel="0" r="62" s="423">
      <c r="A62" s="493"/>
      <c r="B62" s="493"/>
      <c r="C62" s="493"/>
      <c r="D62" s="493"/>
      <c r="E62" s="493"/>
      <c r="F62" s="493"/>
      <c r="G62" s="493"/>
      <c r="H62" s="493"/>
      <c r="I62" s="493"/>
      <c r="J62" s="493"/>
      <c r="K62" s="493"/>
      <c r="L62" s="493"/>
      <c r="M62" s="493"/>
      <c r="N62" s="493"/>
      <c r="O62" s="493"/>
      <c r="P62" s="493"/>
      <c r="Q62" s="493"/>
      <c r="R62" s="493"/>
      <c r="S62" s="493"/>
      <c r="T62" s="493"/>
      <c r="U62" s="493"/>
      <c r="V62" s="493"/>
      <c r="W62" s="493"/>
      <c r="X62" s="493"/>
      <c r="Y62" s="493"/>
      <c r="Z62" s="493"/>
      <c r="AA62" s="493"/>
      <c r="AB62" s="493"/>
      <c r="AC62" s="493"/>
      <c r="AD62" s="493"/>
      <c r="AE62" s="493"/>
      <c r="AF62" s="493"/>
      <c r="AG62" s="493"/>
      <c r="AH62" s="493"/>
      <c r="AI62" s="493"/>
      <c r="AJ62" s="493"/>
      <c r="AK62" s="493"/>
      <c r="AL62" s="493"/>
      <c r="AM62" s="493"/>
      <c r="AN62" s="493"/>
      <c r="AO62" s="493"/>
      <c r="AP62" s="493"/>
      <c r="AQ62" s="493"/>
      <c r="AR62" s="493"/>
      <c r="AS62" s="493"/>
      <c r="AT62" s="493"/>
      <c r="AU62" s="493"/>
      <c r="AV62" s="493"/>
      <c r="AW62" s="493"/>
    </row>
    <row collapsed="false" customFormat="false" customHeight="true" hidden="false" ht="12.6" outlineLevel="0" r="63">
      <c r="A63" s="425" t="s">
        <v>1176</v>
      </c>
    </row>
    <row collapsed="false" customFormat="false" customHeight="true" hidden="false" ht="12.6" outlineLevel="0" r="64">
      <c r="A64" s="426" t="s">
        <v>434</v>
      </c>
      <c r="B64" s="426"/>
      <c r="C64" s="426"/>
      <c r="D64" s="426"/>
      <c r="E64" s="426"/>
      <c r="F64" s="426"/>
      <c r="G64" s="426"/>
      <c r="H64" s="426"/>
      <c r="I64" s="426"/>
      <c r="J64" s="426"/>
      <c r="K64" s="426"/>
      <c r="L64" s="426"/>
      <c r="M64" s="426"/>
      <c r="N64" s="426"/>
      <c r="O64" s="426"/>
      <c r="P64" s="426"/>
      <c r="Q64" s="426"/>
      <c r="R64" s="426"/>
      <c r="S64" s="426"/>
      <c r="T64" s="426"/>
      <c r="U64" s="426" t="s">
        <v>435</v>
      </c>
      <c r="V64" s="426"/>
      <c r="W64" s="426"/>
      <c r="X64" s="426"/>
      <c r="Y64" s="426"/>
      <c r="Z64" s="426"/>
      <c r="AA64" s="426"/>
      <c r="AB64" s="426"/>
      <c r="AC64" s="426"/>
      <c r="AD64" s="426"/>
      <c r="AE64" s="426"/>
      <c r="AF64" s="426"/>
      <c r="AG64" s="426"/>
      <c r="AH64" s="427" t="s">
        <v>436</v>
      </c>
      <c r="AI64" s="427"/>
      <c r="AJ64" s="427"/>
      <c r="AK64" s="427"/>
      <c r="AL64" s="427"/>
      <c r="AM64" s="427"/>
      <c r="AN64" s="427"/>
      <c r="AO64" s="427"/>
      <c r="AP64" s="427"/>
      <c r="AQ64" s="427"/>
      <c r="AR64" s="427"/>
      <c r="AS64" s="427"/>
      <c r="AT64" s="427"/>
      <c r="AU64" s="427"/>
      <c r="AV64" s="427"/>
      <c r="AW64" s="427"/>
      <c r="AX64" s="408"/>
    </row>
    <row collapsed="false" customFormat="false" customHeight="true" hidden="false" ht="12.6" outlineLevel="0" r="65">
      <c r="A65" s="426"/>
      <c r="B65" s="426"/>
      <c r="C65" s="426"/>
      <c r="D65" s="426"/>
      <c r="E65" s="426"/>
      <c r="F65" s="426"/>
      <c r="G65" s="426"/>
      <c r="H65" s="426"/>
      <c r="I65" s="426"/>
      <c r="J65" s="426"/>
      <c r="K65" s="426"/>
      <c r="L65" s="426"/>
      <c r="M65" s="426"/>
      <c r="N65" s="426"/>
      <c r="O65" s="426"/>
      <c r="P65" s="426"/>
      <c r="Q65" s="426"/>
      <c r="R65" s="426"/>
      <c r="S65" s="426"/>
      <c r="T65" s="426"/>
      <c r="U65" s="426"/>
      <c r="V65" s="426"/>
      <c r="W65" s="426"/>
      <c r="X65" s="426"/>
      <c r="Y65" s="426"/>
      <c r="Z65" s="426"/>
      <c r="AA65" s="426"/>
      <c r="AB65" s="426"/>
      <c r="AC65" s="426"/>
      <c r="AD65" s="426"/>
      <c r="AE65" s="426"/>
      <c r="AF65" s="426"/>
      <c r="AG65" s="426"/>
      <c r="AH65" s="428" t="s">
        <v>437</v>
      </c>
      <c r="AI65" s="428"/>
      <c r="AJ65" s="428"/>
      <c r="AK65" s="428"/>
      <c r="AL65" s="428"/>
      <c r="AM65" s="428"/>
      <c r="AN65" s="428"/>
      <c r="AO65" s="428"/>
      <c r="AP65" s="428"/>
      <c r="AQ65" s="428"/>
      <c r="AR65" s="428"/>
      <c r="AS65" s="428"/>
      <c r="AT65" s="428"/>
      <c r="AU65" s="428"/>
      <c r="AV65" s="428"/>
      <c r="AW65" s="428"/>
      <c r="AX65" s="408"/>
    </row>
    <row collapsed="false" customFormat="false" customHeight="true" hidden="false" ht="12.6" outlineLevel="0" r="66">
      <c r="A66" s="429" t="s">
        <v>438</v>
      </c>
      <c r="B66" s="430"/>
      <c r="C66" s="430"/>
      <c r="D66" s="430"/>
      <c r="E66" s="430"/>
      <c r="F66" s="430"/>
      <c r="G66" s="430"/>
      <c r="H66" s="430"/>
      <c r="I66" s="430"/>
      <c r="J66" s="430"/>
      <c r="K66" s="430"/>
      <c r="L66" s="430"/>
      <c r="M66" s="430"/>
      <c r="N66" s="430"/>
      <c r="O66" s="430"/>
      <c r="P66" s="430"/>
      <c r="Q66" s="430"/>
      <c r="R66" s="430"/>
      <c r="S66" s="430"/>
      <c r="T66" s="431"/>
      <c r="U66" s="433"/>
      <c r="V66" s="433"/>
      <c r="W66" s="433"/>
      <c r="X66" s="433"/>
      <c r="Y66" s="433"/>
      <c r="Z66" s="433"/>
      <c r="AA66" s="433"/>
      <c r="AB66" s="433"/>
      <c r="AC66" s="433"/>
      <c r="AD66" s="433"/>
      <c r="AE66" s="433"/>
      <c r="AF66" s="433"/>
      <c r="AG66" s="433"/>
      <c r="AH66" s="433"/>
      <c r="AI66" s="433"/>
      <c r="AJ66" s="433"/>
      <c r="AK66" s="433"/>
      <c r="AL66" s="433"/>
      <c r="AM66" s="433"/>
      <c r="AN66" s="433"/>
      <c r="AO66" s="433"/>
      <c r="AP66" s="433"/>
      <c r="AQ66" s="433"/>
      <c r="AR66" s="433"/>
      <c r="AS66" s="433"/>
      <c r="AT66" s="433"/>
      <c r="AU66" s="433"/>
      <c r="AV66" s="433"/>
      <c r="AW66" s="433"/>
      <c r="AX66" s="434"/>
    </row>
    <row collapsed="false" customFormat="false" customHeight="true" hidden="false" ht="12.6" outlineLevel="0" r="67">
      <c r="A67" s="435" t="s">
        <v>439</v>
      </c>
      <c r="B67" s="436"/>
      <c r="C67" s="436"/>
      <c r="D67" s="436"/>
      <c r="E67" s="436"/>
      <c r="F67" s="436"/>
      <c r="G67" s="436"/>
      <c r="H67" s="436"/>
      <c r="I67" s="436"/>
      <c r="J67" s="436"/>
      <c r="K67" s="436"/>
      <c r="L67" s="436"/>
      <c r="M67" s="436"/>
      <c r="N67" s="436"/>
      <c r="O67" s="436"/>
      <c r="P67" s="436"/>
      <c r="Q67" s="436"/>
      <c r="R67" s="436"/>
      <c r="S67" s="436"/>
      <c r="T67" s="437"/>
      <c r="U67" s="433"/>
      <c r="V67" s="433"/>
      <c r="W67" s="433"/>
      <c r="X67" s="433"/>
      <c r="Y67" s="433"/>
      <c r="Z67" s="433"/>
      <c r="AA67" s="433"/>
      <c r="AB67" s="433"/>
      <c r="AC67" s="433"/>
      <c r="AD67" s="433"/>
      <c r="AE67" s="433"/>
      <c r="AF67" s="433"/>
      <c r="AG67" s="433"/>
      <c r="AH67" s="433"/>
      <c r="AI67" s="433"/>
      <c r="AJ67" s="433"/>
      <c r="AK67" s="433"/>
      <c r="AL67" s="433"/>
      <c r="AM67" s="433"/>
      <c r="AN67" s="433"/>
      <c r="AO67" s="433"/>
      <c r="AP67" s="433"/>
      <c r="AQ67" s="433"/>
      <c r="AR67" s="433"/>
      <c r="AS67" s="433"/>
      <c r="AT67" s="433"/>
      <c r="AU67" s="433"/>
      <c r="AV67" s="433"/>
      <c r="AW67" s="433"/>
      <c r="AX67" s="434"/>
    </row>
    <row collapsed="false" customFormat="false" customHeight="true" hidden="false" ht="12.6" outlineLevel="0" r="68">
      <c r="A68" s="438" t="s">
        <v>440</v>
      </c>
      <c r="B68" s="439"/>
      <c r="C68" s="439"/>
      <c r="D68" s="439"/>
      <c r="E68" s="439"/>
      <c r="F68" s="439"/>
      <c r="G68" s="439"/>
      <c r="H68" s="439"/>
      <c r="I68" s="439"/>
      <c r="J68" s="439"/>
      <c r="K68" s="439"/>
      <c r="L68" s="439"/>
      <c r="M68" s="439"/>
      <c r="N68" s="439"/>
      <c r="O68" s="439"/>
      <c r="P68" s="439"/>
      <c r="Q68" s="439"/>
      <c r="R68" s="439"/>
      <c r="S68" s="439"/>
      <c r="T68" s="440"/>
      <c r="U68" s="433"/>
      <c r="V68" s="433"/>
      <c r="W68" s="433"/>
      <c r="X68" s="433"/>
      <c r="Y68" s="433"/>
      <c r="Z68" s="433"/>
      <c r="AA68" s="433"/>
      <c r="AB68" s="433"/>
      <c r="AC68" s="433"/>
      <c r="AD68" s="433"/>
      <c r="AE68" s="433"/>
      <c r="AF68" s="433"/>
      <c r="AG68" s="433"/>
      <c r="AH68" s="433"/>
      <c r="AI68" s="433"/>
      <c r="AJ68" s="433"/>
      <c r="AK68" s="433"/>
      <c r="AL68" s="433"/>
      <c r="AM68" s="433"/>
      <c r="AN68" s="433"/>
      <c r="AO68" s="433"/>
      <c r="AP68" s="433"/>
      <c r="AQ68" s="433"/>
      <c r="AR68" s="433"/>
      <c r="AS68" s="433"/>
      <c r="AT68" s="433"/>
      <c r="AU68" s="433"/>
      <c r="AV68" s="433"/>
      <c r="AW68" s="433"/>
      <c r="AX68" s="434"/>
    </row>
    <row collapsed="false" customFormat="false" customHeight="true" hidden="false" ht="12.6" outlineLevel="0" r="69">
      <c r="A69" s="429" t="s">
        <v>441</v>
      </c>
      <c r="B69" s="430"/>
      <c r="C69" s="430"/>
      <c r="D69" s="430"/>
      <c r="E69" s="430"/>
      <c r="F69" s="430"/>
      <c r="G69" s="430"/>
      <c r="H69" s="430"/>
      <c r="I69" s="430"/>
      <c r="J69" s="430"/>
      <c r="K69" s="430"/>
      <c r="L69" s="430"/>
      <c r="M69" s="430"/>
      <c r="N69" s="430"/>
      <c r="O69" s="430"/>
      <c r="P69" s="430"/>
      <c r="Q69" s="430"/>
      <c r="R69" s="430"/>
      <c r="S69" s="430"/>
      <c r="T69" s="431"/>
      <c r="U69" s="433"/>
      <c r="V69" s="433"/>
      <c r="W69" s="433"/>
      <c r="X69" s="433"/>
      <c r="Y69" s="433"/>
      <c r="Z69" s="433"/>
      <c r="AA69" s="433"/>
      <c r="AB69" s="433"/>
      <c r="AC69" s="433"/>
      <c r="AD69" s="433"/>
      <c r="AE69" s="433"/>
      <c r="AF69" s="433"/>
      <c r="AG69" s="433"/>
      <c r="AH69" s="433"/>
      <c r="AI69" s="433"/>
      <c r="AJ69" s="433"/>
      <c r="AK69" s="433"/>
      <c r="AL69" s="433"/>
      <c r="AM69" s="433"/>
      <c r="AN69" s="433"/>
      <c r="AO69" s="433"/>
      <c r="AP69" s="433"/>
      <c r="AQ69" s="433"/>
      <c r="AR69" s="433"/>
      <c r="AS69" s="433"/>
      <c r="AT69" s="433"/>
      <c r="AU69" s="433"/>
      <c r="AV69" s="433"/>
      <c r="AW69" s="433"/>
      <c r="AX69" s="434"/>
    </row>
    <row collapsed="false" customFormat="false" customHeight="true" hidden="false" ht="12.6" outlineLevel="0" r="70">
      <c r="A70" s="646" t="s">
        <v>442</v>
      </c>
      <c r="E70" s="706"/>
      <c r="F70" s="706"/>
      <c r="G70" s="706"/>
      <c r="H70" s="706"/>
      <c r="I70" s="706"/>
      <c r="J70" s="706"/>
      <c r="K70" s="706"/>
      <c r="L70" s="706"/>
      <c r="M70" s="706"/>
      <c r="N70" s="706"/>
      <c r="O70" s="706"/>
      <c r="P70" s="706"/>
      <c r="Q70" s="706"/>
      <c r="R70" s="706"/>
      <c r="S70" s="706"/>
      <c r="T70" s="706"/>
      <c r="U70" s="706"/>
      <c r="V70" s="706"/>
      <c r="W70" s="706"/>
      <c r="X70" s="706"/>
      <c r="Y70" s="706"/>
      <c r="Z70" s="706"/>
      <c r="AA70" s="706"/>
      <c r="AB70" s="706"/>
      <c r="AC70" s="706"/>
      <c r="AD70" s="706"/>
      <c r="AE70" s="706"/>
      <c r="AF70" s="706"/>
      <c r="AG70" s="706"/>
      <c r="AH70" s="706"/>
      <c r="AI70" s="706"/>
      <c r="AJ70" s="706"/>
      <c r="AK70" s="706"/>
      <c r="AL70" s="706"/>
      <c r="AM70" s="706"/>
      <c r="AN70" s="706"/>
      <c r="AO70" s="706"/>
      <c r="AP70" s="706"/>
      <c r="AQ70" s="706"/>
      <c r="AR70" s="706"/>
      <c r="AS70" s="706"/>
      <c r="AT70" s="706"/>
      <c r="AU70" s="706"/>
      <c r="AV70" s="706"/>
      <c r="AW70" s="706"/>
    </row>
    <row collapsed="false" customFormat="false" customHeight="true" hidden="false" ht="12.6" outlineLevel="0" r="71">
      <c r="A71" s="493"/>
      <c r="B71" s="493"/>
      <c r="C71" s="493"/>
      <c r="D71" s="493"/>
      <c r="E71" s="493"/>
      <c r="F71" s="493"/>
      <c r="G71" s="493"/>
      <c r="H71" s="493"/>
      <c r="I71" s="493"/>
      <c r="J71" s="493"/>
      <c r="K71" s="493"/>
      <c r="L71" s="493"/>
      <c r="M71" s="493"/>
      <c r="N71" s="493"/>
      <c r="O71" s="493"/>
      <c r="P71" s="493"/>
      <c r="Q71" s="493"/>
      <c r="R71" s="493"/>
      <c r="S71" s="493"/>
      <c r="T71" s="493"/>
      <c r="U71" s="493"/>
      <c r="V71" s="493"/>
      <c r="W71" s="493"/>
      <c r="X71" s="493"/>
      <c r="Y71" s="493"/>
      <c r="Z71" s="493"/>
      <c r="AA71" s="493"/>
      <c r="AB71" s="493"/>
      <c r="AC71" s="493"/>
      <c r="AD71" s="493"/>
      <c r="AE71" s="493"/>
      <c r="AF71" s="493"/>
      <c r="AG71" s="493"/>
      <c r="AH71" s="493"/>
      <c r="AI71" s="493"/>
      <c r="AJ71" s="493"/>
      <c r="AK71" s="493"/>
      <c r="AL71" s="493"/>
      <c r="AM71" s="493"/>
      <c r="AN71" s="493"/>
      <c r="AO71" s="493"/>
      <c r="AP71" s="493"/>
      <c r="AQ71" s="493"/>
      <c r="AR71" s="493"/>
      <c r="AS71" s="493"/>
      <c r="AT71" s="493"/>
      <c r="AU71" s="493"/>
      <c r="AV71" s="493"/>
      <c r="AW71" s="493"/>
    </row>
    <row collapsed="false" customFormat="false" customHeight="true" hidden="false" ht="12.6" outlineLevel="0" r="72">
      <c r="A72" s="493"/>
      <c r="B72" s="493"/>
      <c r="C72" s="493"/>
      <c r="D72" s="493"/>
      <c r="E72" s="493"/>
      <c r="F72" s="493"/>
      <c r="G72" s="493"/>
      <c r="H72" s="493"/>
      <c r="I72" s="493"/>
      <c r="J72" s="493"/>
      <c r="K72" s="493"/>
      <c r="L72" s="493"/>
      <c r="M72" s="493"/>
      <c r="N72" s="493"/>
      <c r="O72" s="493"/>
      <c r="P72" s="493"/>
      <c r="Q72" s="493"/>
      <c r="R72" s="493"/>
      <c r="S72" s="493"/>
      <c r="T72" s="493"/>
      <c r="U72" s="493"/>
      <c r="V72" s="493"/>
      <c r="W72" s="493"/>
      <c r="X72" s="493"/>
      <c r="Y72" s="493"/>
      <c r="Z72" s="493"/>
      <c r="AA72" s="493"/>
      <c r="AB72" s="493"/>
      <c r="AC72" s="493"/>
      <c r="AD72" s="493"/>
      <c r="AE72" s="493"/>
      <c r="AF72" s="493"/>
      <c r="AG72" s="493"/>
      <c r="AH72" s="493"/>
      <c r="AI72" s="493"/>
      <c r="AJ72" s="493"/>
      <c r="AK72" s="493"/>
      <c r="AL72" s="493"/>
      <c r="AM72" s="493"/>
      <c r="AN72" s="493"/>
      <c r="AO72" s="493"/>
      <c r="AP72" s="493"/>
      <c r="AQ72" s="493"/>
      <c r="AR72" s="493"/>
      <c r="AS72" s="493"/>
      <c r="AT72" s="493"/>
      <c r="AU72" s="493"/>
      <c r="AV72" s="493"/>
      <c r="AW72" s="493"/>
    </row>
    <row collapsed="false" customFormat="false" customHeight="true" hidden="false" ht="12.6" outlineLevel="0" r="73">
      <c r="A73" s="493"/>
      <c r="B73" s="493"/>
      <c r="C73" s="493"/>
      <c r="D73" s="493"/>
      <c r="E73" s="493"/>
      <c r="F73" s="493"/>
      <c r="G73" s="493"/>
      <c r="H73" s="493"/>
      <c r="I73" s="493"/>
      <c r="J73" s="493"/>
      <c r="K73" s="493"/>
      <c r="L73" s="493"/>
      <c r="M73" s="493"/>
      <c r="N73" s="493"/>
      <c r="O73" s="493"/>
      <c r="P73" s="493"/>
      <c r="Q73" s="493"/>
      <c r="R73" s="493"/>
      <c r="S73" s="493"/>
      <c r="T73" s="493"/>
      <c r="U73" s="493"/>
      <c r="V73" s="493"/>
      <c r="W73" s="493"/>
      <c r="X73" s="493"/>
      <c r="Y73" s="493"/>
      <c r="Z73" s="493"/>
      <c r="AA73" s="493"/>
      <c r="AB73" s="493"/>
      <c r="AC73" s="493"/>
      <c r="AD73" s="493"/>
      <c r="AE73" s="493"/>
      <c r="AF73" s="493"/>
      <c r="AG73" s="493"/>
      <c r="AH73" s="493"/>
      <c r="AI73" s="493"/>
      <c r="AJ73" s="493"/>
      <c r="AK73" s="493"/>
      <c r="AL73" s="493"/>
      <c r="AM73" s="493"/>
      <c r="AN73" s="493"/>
      <c r="AO73" s="493"/>
      <c r="AP73" s="493"/>
      <c r="AQ73" s="493"/>
      <c r="AR73" s="493"/>
      <c r="AS73" s="493"/>
      <c r="AT73" s="493"/>
      <c r="AU73" s="493"/>
      <c r="AV73" s="493"/>
      <c r="AW73" s="493"/>
    </row>
    <row collapsed="false" customFormat="false" customHeight="true" hidden="false" ht="12.6" outlineLevel="0" r="74">
      <c r="A74" s="493"/>
      <c r="B74" s="493"/>
      <c r="C74" s="493"/>
      <c r="D74" s="493"/>
      <c r="E74" s="493"/>
      <c r="F74" s="493"/>
      <c r="G74" s="493"/>
      <c r="H74" s="493"/>
      <c r="I74" s="493"/>
      <c r="J74" s="493"/>
      <c r="K74" s="493"/>
      <c r="L74" s="493"/>
      <c r="M74" s="493"/>
      <c r="N74" s="493"/>
      <c r="O74" s="493"/>
      <c r="P74" s="493"/>
      <c r="Q74" s="493"/>
      <c r="R74" s="493"/>
      <c r="S74" s="493"/>
      <c r="T74" s="493"/>
      <c r="U74" s="493"/>
      <c r="V74" s="493"/>
      <c r="W74" s="493"/>
      <c r="X74" s="493"/>
      <c r="Y74" s="493"/>
      <c r="Z74" s="493"/>
      <c r="AA74" s="493"/>
      <c r="AB74" s="493"/>
      <c r="AC74" s="493"/>
      <c r="AD74" s="493"/>
      <c r="AE74" s="493"/>
      <c r="AF74" s="493"/>
      <c r="AG74" s="493"/>
      <c r="AH74" s="493"/>
      <c r="AI74" s="493"/>
      <c r="AJ74" s="493"/>
      <c r="AK74" s="493"/>
      <c r="AL74" s="493"/>
      <c r="AM74" s="493"/>
      <c r="AN74" s="493"/>
      <c r="AO74" s="493"/>
      <c r="AP74" s="493"/>
      <c r="AQ74" s="493"/>
      <c r="AR74" s="493"/>
      <c r="AS74" s="493"/>
      <c r="AT74" s="493"/>
      <c r="AU74" s="493"/>
      <c r="AV74" s="493"/>
      <c r="AW74" s="493"/>
    </row>
    <row collapsed="false" customFormat="true" customHeight="true" hidden="false" ht="12.6" outlineLevel="0" r="75" s="423">
      <c r="A75" s="707" t="s">
        <v>1177</v>
      </c>
      <c r="B75" s="707"/>
      <c r="C75" s="707"/>
      <c r="D75" s="707"/>
      <c r="E75" s="707"/>
      <c r="F75" s="707"/>
      <c r="G75" s="707"/>
      <c r="H75" s="707"/>
      <c r="I75" s="707"/>
      <c r="J75" s="707"/>
      <c r="K75" s="707"/>
      <c r="L75" s="707"/>
      <c r="M75" s="707"/>
      <c r="N75" s="707"/>
      <c r="O75" s="707"/>
      <c r="P75" s="707"/>
      <c r="Q75" s="707"/>
      <c r="R75" s="707"/>
      <c r="S75" s="707"/>
      <c r="T75" s="707"/>
      <c r="U75" s="707"/>
      <c r="V75" s="707"/>
      <c r="W75" s="707"/>
      <c r="X75" s="707"/>
      <c r="Y75" s="707"/>
      <c r="Z75" s="707"/>
      <c r="AA75" s="707"/>
      <c r="AB75" s="707"/>
      <c r="AC75" s="707"/>
      <c r="AD75" s="707"/>
      <c r="AE75" s="707"/>
      <c r="AF75" s="707"/>
      <c r="AG75" s="707"/>
      <c r="AH75" s="707"/>
      <c r="AI75" s="707"/>
      <c r="AJ75" s="707"/>
      <c r="AK75" s="707"/>
      <c r="AL75" s="707"/>
      <c r="AM75" s="707"/>
      <c r="AN75" s="707"/>
      <c r="AO75" s="707"/>
      <c r="AP75" s="707"/>
      <c r="AQ75" s="707"/>
      <c r="AR75" s="707"/>
      <c r="AS75" s="707"/>
      <c r="AT75" s="707"/>
      <c r="AU75" s="707"/>
      <c r="AV75" s="707"/>
      <c r="AW75" s="707"/>
    </row>
    <row collapsed="false" customFormat="true" customHeight="true" hidden="false" ht="12.6" outlineLevel="0" r="76" s="423">
      <c r="A76" s="656"/>
      <c r="B76" s="708"/>
      <c r="C76" s="708"/>
      <c r="D76" s="708"/>
      <c r="E76" s="708"/>
      <c r="F76" s="708"/>
      <c r="G76" s="708"/>
      <c r="H76" s="708"/>
      <c r="I76" s="708"/>
      <c r="J76" s="708"/>
      <c r="K76" s="708"/>
      <c r="L76" s="708"/>
      <c r="M76" s="708"/>
      <c r="N76" s="708"/>
      <c r="O76" s="708"/>
      <c r="P76" s="708"/>
      <c r="Q76" s="708"/>
      <c r="R76" s="708"/>
      <c r="S76" s="708"/>
      <c r="T76" s="708"/>
      <c r="U76" s="708"/>
      <c r="V76" s="708"/>
      <c r="W76" s="708"/>
      <c r="X76" s="708"/>
      <c r="Y76" s="708"/>
      <c r="Z76" s="708"/>
      <c r="AA76" s="708"/>
      <c r="AB76" s="708"/>
      <c r="AC76" s="708"/>
      <c r="AD76" s="708"/>
      <c r="AE76" s="708"/>
      <c r="AF76" s="708"/>
      <c r="AG76" s="708"/>
      <c r="AH76" s="708"/>
      <c r="AI76" s="708"/>
      <c r="AJ76" s="708"/>
      <c r="AK76" s="708"/>
      <c r="AL76" s="708"/>
      <c r="AM76" s="708"/>
      <c r="AN76" s="708"/>
      <c r="AO76" s="708"/>
      <c r="AP76" s="708"/>
      <c r="AQ76" s="708"/>
      <c r="AR76" s="708"/>
      <c r="AS76" s="708"/>
      <c r="AT76" s="708"/>
      <c r="AU76" s="708"/>
      <c r="AV76" s="708"/>
      <c r="AW76" s="708"/>
    </row>
    <row collapsed="false" customFormat="true" customHeight="true" hidden="false" ht="12.6" outlineLevel="0" r="77" s="423">
      <c r="A77" s="645" t="s">
        <v>1178</v>
      </c>
      <c r="B77" s="645"/>
      <c r="C77" s="645"/>
      <c r="D77" s="645"/>
      <c r="E77" s="645"/>
      <c r="F77" s="645"/>
      <c r="G77" s="645"/>
      <c r="H77" s="645"/>
      <c r="I77" s="645"/>
      <c r="J77" s="645"/>
      <c r="K77" s="645"/>
      <c r="L77" s="645"/>
      <c r="M77" s="645"/>
      <c r="N77" s="645"/>
      <c r="O77" s="645"/>
      <c r="P77" s="645"/>
      <c r="Q77" s="645"/>
      <c r="R77" s="645"/>
      <c r="S77" s="645"/>
      <c r="T77" s="645"/>
      <c r="U77" s="645"/>
      <c r="V77" s="645"/>
      <c r="W77" s="645"/>
      <c r="X77" s="645"/>
      <c r="Y77" s="645"/>
      <c r="Z77" s="645"/>
      <c r="AA77" s="645"/>
      <c r="AB77" s="645"/>
      <c r="AC77" s="645"/>
      <c r="AD77" s="645"/>
      <c r="AE77" s="645"/>
      <c r="AF77" s="645"/>
      <c r="AG77" s="645"/>
      <c r="AH77" s="645"/>
      <c r="AI77" s="645"/>
      <c r="AJ77" s="645"/>
      <c r="AK77" s="645"/>
      <c r="AL77" s="645"/>
      <c r="AM77" s="645"/>
      <c r="AN77" s="645"/>
      <c r="AO77" s="645"/>
      <c r="AP77" s="645"/>
      <c r="AQ77" s="645"/>
      <c r="AR77" s="645"/>
      <c r="AS77" s="645"/>
      <c r="AT77" s="645"/>
      <c r="AU77" s="645"/>
      <c r="AV77" s="645"/>
      <c r="AW77" s="645"/>
    </row>
    <row collapsed="false" customFormat="true" customHeight="true" hidden="false" ht="12.6" outlineLevel="0" r="78" s="423">
      <c r="A78" s="646" t="s">
        <v>442</v>
      </c>
      <c r="B78" s="709"/>
      <c r="C78" s="709"/>
      <c r="D78" s="709"/>
      <c r="E78" s="709"/>
      <c r="F78" s="709"/>
      <c r="G78" s="709"/>
      <c r="H78" s="709"/>
      <c r="I78" s="709"/>
      <c r="J78" s="709"/>
      <c r="K78" s="709"/>
      <c r="L78" s="709"/>
      <c r="M78" s="709"/>
      <c r="N78" s="709"/>
      <c r="O78" s="709"/>
      <c r="P78" s="709"/>
      <c r="Q78" s="709"/>
      <c r="R78" s="709"/>
      <c r="S78" s="709"/>
      <c r="T78" s="709"/>
      <c r="U78" s="709"/>
      <c r="V78" s="709"/>
      <c r="W78" s="709"/>
      <c r="X78" s="709"/>
      <c r="Y78" s="709"/>
      <c r="Z78" s="709"/>
      <c r="AA78" s="709"/>
      <c r="AB78" s="709"/>
      <c r="AC78" s="709"/>
      <c r="AD78" s="709"/>
      <c r="AE78" s="709"/>
      <c r="AF78" s="709"/>
      <c r="AG78" s="709"/>
      <c r="AH78" s="709"/>
      <c r="AI78" s="709"/>
      <c r="AJ78" s="709"/>
      <c r="AK78" s="709"/>
      <c r="AL78" s="709"/>
      <c r="AM78" s="709"/>
      <c r="AN78" s="709"/>
      <c r="AO78" s="709"/>
      <c r="AP78" s="709"/>
      <c r="AQ78" s="709"/>
      <c r="AR78" s="709"/>
      <c r="AS78" s="709"/>
      <c r="AT78" s="709"/>
      <c r="AU78" s="709"/>
      <c r="AV78" s="709"/>
      <c r="AW78" s="709"/>
    </row>
    <row collapsed="false" customFormat="true" customHeight="true" hidden="false" ht="60" outlineLevel="0" r="79" s="423">
      <c r="A79" s="493"/>
      <c r="B79" s="493"/>
      <c r="C79" s="493"/>
      <c r="D79" s="493"/>
      <c r="E79" s="493"/>
      <c r="F79" s="493"/>
      <c r="G79" s="493"/>
      <c r="H79" s="493"/>
      <c r="I79" s="493"/>
      <c r="J79" s="493"/>
      <c r="K79" s="493"/>
      <c r="L79" s="493"/>
      <c r="M79" s="493"/>
      <c r="N79" s="493"/>
      <c r="O79" s="493"/>
      <c r="P79" s="493"/>
      <c r="Q79" s="493"/>
      <c r="R79" s="493"/>
      <c r="S79" s="493"/>
      <c r="T79" s="493"/>
      <c r="U79" s="493"/>
      <c r="V79" s="493"/>
      <c r="W79" s="493"/>
      <c r="X79" s="493"/>
      <c r="Y79" s="493"/>
      <c r="Z79" s="493"/>
      <c r="AA79" s="493"/>
      <c r="AB79" s="493"/>
      <c r="AC79" s="493"/>
      <c r="AD79" s="493"/>
      <c r="AE79" s="493"/>
      <c r="AF79" s="493"/>
      <c r="AG79" s="493"/>
      <c r="AH79" s="493"/>
      <c r="AI79" s="493"/>
      <c r="AJ79" s="493"/>
      <c r="AK79" s="493"/>
      <c r="AL79" s="493"/>
      <c r="AM79" s="493"/>
      <c r="AN79" s="493"/>
      <c r="AO79" s="493"/>
      <c r="AP79" s="493"/>
      <c r="AQ79" s="493"/>
      <c r="AR79" s="493"/>
      <c r="AS79" s="493"/>
      <c r="AT79" s="493"/>
      <c r="AU79" s="493"/>
      <c r="AV79" s="493"/>
      <c r="AW79" s="493"/>
    </row>
    <row collapsed="false" customFormat="true" customHeight="true" hidden="false" ht="12.6" outlineLevel="0" r="80" s="423">
      <c r="A80" s="645" t="s">
        <v>1179</v>
      </c>
      <c r="B80" s="645"/>
      <c r="C80" s="645"/>
      <c r="D80" s="645"/>
      <c r="E80" s="645"/>
      <c r="F80" s="645"/>
      <c r="G80" s="645"/>
      <c r="H80" s="645"/>
      <c r="I80" s="645"/>
      <c r="J80" s="645"/>
      <c r="K80" s="645"/>
      <c r="L80" s="645"/>
      <c r="M80" s="645"/>
      <c r="N80" s="645"/>
      <c r="O80" s="645"/>
      <c r="P80" s="645"/>
      <c r="Q80" s="645"/>
      <c r="R80" s="645"/>
      <c r="S80" s="645"/>
      <c r="T80" s="645"/>
      <c r="U80" s="645"/>
      <c r="V80" s="645"/>
      <c r="W80" s="645"/>
      <c r="X80" s="645"/>
      <c r="Y80" s="645"/>
      <c r="Z80" s="645"/>
      <c r="AA80" s="645"/>
      <c r="AB80" s="645"/>
      <c r="AC80" s="645"/>
      <c r="AD80" s="645"/>
      <c r="AE80" s="645"/>
      <c r="AF80" s="645"/>
      <c r="AG80" s="645"/>
      <c r="AH80" s="645"/>
      <c r="AI80" s="645"/>
      <c r="AJ80" s="645"/>
      <c r="AK80" s="645"/>
      <c r="AL80" s="645"/>
      <c r="AM80" s="645"/>
      <c r="AN80" s="645"/>
      <c r="AO80" s="645"/>
      <c r="AP80" s="645"/>
      <c r="AQ80" s="645"/>
      <c r="AR80" s="645"/>
      <c r="AS80" s="645"/>
      <c r="AT80" s="645"/>
      <c r="AU80" s="645"/>
      <c r="AV80" s="645"/>
      <c r="AW80" s="645"/>
    </row>
    <row collapsed="false" customFormat="true" customHeight="true" hidden="false" ht="12.6" outlineLevel="0" r="81" s="423">
      <c r="A81" s="646" t="s">
        <v>1180</v>
      </c>
      <c r="B81" s="646"/>
      <c r="C81" s="646"/>
      <c r="D81" s="646"/>
      <c r="E81" s="646"/>
      <c r="F81" s="646"/>
      <c r="G81" s="646"/>
      <c r="H81" s="646"/>
      <c r="I81" s="646"/>
      <c r="J81" s="646"/>
      <c r="K81" s="646"/>
      <c r="L81" s="646"/>
      <c r="M81" s="646"/>
      <c r="N81" s="646"/>
      <c r="O81" s="646"/>
      <c r="P81" s="646"/>
      <c r="Q81" s="646"/>
      <c r="R81" s="646"/>
      <c r="S81" s="646"/>
      <c r="T81" s="646"/>
      <c r="U81" s="646"/>
      <c r="V81" s="646"/>
      <c r="W81" s="646"/>
      <c r="X81" s="646"/>
      <c r="Y81" s="646"/>
      <c r="Z81" s="646"/>
      <c r="AA81" s="646"/>
      <c r="AB81" s="646"/>
      <c r="AC81" s="646"/>
      <c r="AD81" s="646"/>
      <c r="AE81" s="646"/>
      <c r="AF81" s="646"/>
      <c r="AG81" s="646"/>
      <c r="AH81" s="646"/>
      <c r="AI81" s="646"/>
      <c r="AJ81" s="646"/>
      <c r="AK81" s="646"/>
      <c r="AL81" s="646"/>
      <c r="AM81" s="646"/>
      <c r="AN81" s="646"/>
      <c r="AO81" s="646"/>
      <c r="AP81" s="646"/>
      <c r="AQ81" s="646"/>
      <c r="AR81" s="646"/>
      <c r="AS81" s="646"/>
      <c r="AT81" s="646"/>
      <c r="AU81" s="646"/>
      <c r="AV81" s="646"/>
      <c r="AW81" s="646"/>
    </row>
    <row collapsed="false" customFormat="true" customHeight="true" hidden="false" ht="12.75" outlineLevel="0" r="82" s="423">
      <c r="A82" s="646" t="s">
        <v>442</v>
      </c>
      <c r="B82" s="709"/>
      <c r="C82" s="709"/>
      <c r="D82" s="709"/>
      <c r="E82" s="709"/>
      <c r="F82" s="709"/>
      <c r="G82" s="709"/>
      <c r="H82" s="709"/>
      <c r="I82" s="709"/>
      <c r="J82" s="709"/>
      <c r="K82" s="709"/>
      <c r="L82" s="709"/>
      <c r="M82" s="709"/>
      <c r="N82" s="709"/>
      <c r="O82" s="709"/>
      <c r="P82" s="709"/>
      <c r="Q82" s="709"/>
      <c r="R82" s="709"/>
      <c r="S82" s="709"/>
      <c r="T82" s="709"/>
      <c r="U82" s="709"/>
      <c r="V82" s="709"/>
      <c r="W82" s="709"/>
      <c r="X82" s="709"/>
      <c r="Y82" s="709"/>
      <c r="Z82" s="709"/>
      <c r="AA82" s="709"/>
      <c r="AB82" s="709"/>
      <c r="AC82" s="709"/>
      <c r="AD82" s="709"/>
      <c r="AE82" s="709"/>
      <c r="AF82" s="709"/>
      <c r="AG82" s="709"/>
      <c r="AH82" s="709"/>
      <c r="AI82" s="709"/>
      <c r="AJ82" s="709"/>
      <c r="AK82" s="709"/>
      <c r="AL82" s="709"/>
      <c r="AM82" s="709"/>
      <c r="AN82" s="709"/>
      <c r="AO82" s="709"/>
      <c r="AP82" s="709"/>
      <c r="AQ82" s="709"/>
      <c r="AR82" s="709"/>
      <c r="AS82" s="709"/>
      <c r="AT82" s="709"/>
      <c r="AU82" s="709"/>
      <c r="AV82" s="709"/>
      <c r="AW82" s="709"/>
    </row>
    <row collapsed="false" customFormat="true" customHeight="true" hidden="false" ht="60" outlineLevel="0" r="83" s="423">
      <c r="A83" s="493"/>
      <c r="B83" s="493"/>
      <c r="C83" s="493"/>
      <c r="D83" s="493"/>
      <c r="E83" s="493"/>
      <c r="F83" s="493"/>
      <c r="G83" s="493"/>
      <c r="H83" s="493"/>
      <c r="I83" s="493"/>
      <c r="J83" s="493"/>
      <c r="K83" s="493"/>
      <c r="L83" s="493"/>
      <c r="M83" s="493"/>
      <c r="N83" s="493"/>
      <c r="O83" s="493"/>
      <c r="P83" s="493"/>
      <c r="Q83" s="493"/>
      <c r="R83" s="493"/>
      <c r="S83" s="493"/>
      <c r="T83" s="493"/>
      <c r="U83" s="493"/>
      <c r="V83" s="493"/>
      <c r="W83" s="493"/>
      <c r="X83" s="493"/>
      <c r="Y83" s="493"/>
      <c r="Z83" s="493"/>
      <c r="AA83" s="493"/>
      <c r="AB83" s="493"/>
      <c r="AC83" s="493"/>
      <c r="AD83" s="493"/>
      <c r="AE83" s="493"/>
      <c r="AF83" s="493"/>
      <c r="AG83" s="493"/>
      <c r="AH83" s="493"/>
      <c r="AI83" s="493"/>
      <c r="AJ83" s="493"/>
      <c r="AK83" s="493"/>
      <c r="AL83" s="493"/>
      <c r="AM83" s="493"/>
      <c r="AN83" s="493"/>
      <c r="AO83" s="493"/>
      <c r="AP83" s="493"/>
      <c r="AQ83" s="493"/>
      <c r="AR83" s="493"/>
      <c r="AS83" s="493"/>
      <c r="AT83" s="493"/>
      <c r="AU83" s="493"/>
      <c r="AV83" s="493"/>
      <c r="AW83" s="493"/>
    </row>
    <row collapsed="false" customFormat="true" customHeight="true" hidden="false" ht="12.6" outlineLevel="0" r="84" s="423">
      <c r="A84" s="646" t="s">
        <v>1181</v>
      </c>
      <c r="B84" s="646"/>
      <c r="C84" s="646"/>
      <c r="D84" s="646"/>
      <c r="E84" s="646"/>
      <c r="F84" s="646"/>
      <c r="G84" s="646"/>
      <c r="H84" s="646"/>
      <c r="I84" s="646"/>
      <c r="J84" s="646"/>
      <c r="K84" s="646"/>
      <c r="L84" s="646"/>
      <c r="M84" s="646"/>
      <c r="N84" s="646"/>
      <c r="O84" s="646"/>
      <c r="P84" s="646"/>
      <c r="Q84" s="646"/>
      <c r="R84" s="646"/>
      <c r="S84" s="646"/>
      <c r="T84" s="646"/>
      <c r="U84" s="646"/>
      <c r="V84" s="646"/>
      <c r="W84" s="646"/>
      <c r="X84" s="646"/>
      <c r="Y84" s="646"/>
      <c r="Z84" s="646"/>
      <c r="AA84" s="646"/>
      <c r="AB84" s="646"/>
      <c r="AC84" s="646"/>
      <c r="AD84" s="646"/>
      <c r="AE84" s="646"/>
      <c r="AF84" s="646"/>
      <c r="AG84" s="646"/>
      <c r="AH84" s="646"/>
      <c r="AI84" s="646"/>
      <c r="AJ84" s="646"/>
      <c r="AK84" s="646"/>
      <c r="AL84" s="646"/>
      <c r="AM84" s="646"/>
      <c r="AN84" s="646"/>
      <c r="AO84" s="646"/>
      <c r="AP84" s="646"/>
      <c r="AQ84" s="646"/>
      <c r="AR84" s="646"/>
      <c r="AS84" s="646"/>
      <c r="AT84" s="646"/>
      <c r="AU84" s="646"/>
      <c r="AV84" s="646"/>
      <c r="AW84" s="646"/>
    </row>
    <row collapsed="false" customFormat="true" customHeight="true" hidden="false" ht="12.6" outlineLevel="0" r="85" s="423">
      <c r="A85" s="646" t="s">
        <v>442</v>
      </c>
      <c r="B85" s="709"/>
      <c r="C85" s="709"/>
      <c r="D85" s="709"/>
      <c r="E85" s="709"/>
      <c r="F85" s="709"/>
      <c r="G85" s="709"/>
      <c r="H85" s="709"/>
      <c r="I85" s="709"/>
      <c r="J85" s="709"/>
      <c r="K85" s="709"/>
      <c r="L85" s="709"/>
      <c r="M85" s="709"/>
      <c r="N85" s="709"/>
      <c r="O85" s="709"/>
      <c r="P85" s="709"/>
      <c r="Q85" s="709"/>
      <c r="R85" s="709"/>
      <c r="S85" s="709"/>
      <c r="T85" s="709"/>
      <c r="U85" s="709"/>
      <c r="V85" s="709"/>
      <c r="W85" s="709"/>
      <c r="X85" s="709"/>
      <c r="Y85" s="709"/>
      <c r="Z85" s="709"/>
      <c r="AA85" s="709"/>
      <c r="AB85" s="709"/>
      <c r="AC85" s="709"/>
      <c r="AD85" s="709"/>
      <c r="AE85" s="709"/>
      <c r="AF85" s="709"/>
      <c r="AG85" s="709"/>
      <c r="AH85" s="709"/>
      <c r="AI85" s="709"/>
      <c r="AJ85" s="709"/>
      <c r="AK85" s="709"/>
      <c r="AL85" s="709"/>
      <c r="AM85" s="709"/>
      <c r="AN85" s="709"/>
      <c r="AO85" s="709"/>
      <c r="AP85" s="709"/>
      <c r="AQ85" s="709"/>
      <c r="AR85" s="709"/>
      <c r="AS85" s="709"/>
      <c r="AT85" s="709"/>
      <c r="AU85" s="709"/>
      <c r="AV85" s="709"/>
      <c r="AW85" s="709"/>
    </row>
    <row collapsed="false" customFormat="true" customHeight="true" hidden="false" ht="60" outlineLevel="0" r="86" s="423">
      <c r="A86" s="493"/>
      <c r="B86" s="493"/>
      <c r="C86" s="493"/>
      <c r="D86" s="493"/>
      <c r="E86" s="493"/>
      <c r="F86" s="493"/>
      <c r="G86" s="493"/>
      <c r="H86" s="493"/>
      <c r="I86" s="493"/>
      <c r="J86" s="493"/>
      <c r="K86" s="493"/>
      <c r="L86" s="493"/>
      <c r="M86" s="493"/>
      <c r="N86" s="493"/>
      <c r="O86" s="493"/>
      <c r="P86" s="493"/>
      <c r="Q86" s="493"/>
      <c r="R86" s="493"/>
      <c r="S86" s="493"/>
      <c r="T86" s="493"/>
      <c r="U86" s="493"/>
      <c r="V86" s="493"/>
      <c r="W86" s="493"/>
      <c r="X86" s="493"/>
      <c r="Y86" s="493"/>
      <c r="Z86" s="493"/>
      <c r="AA86" s="493"/>
      <c r="AB86" s="493"/>
      <c r="AC86" s="493"/>
      <c r="AD86" s="493"/>
      <c r="AE86" s="493"/>
      <c r="AF86" s="493"/>
      <c r="AG86" s="493"/>
      <c r="AH86" s="493"/>
      <c r="AI86" s="493"/>
      <c r="AJ86" s="493"/>
      <c r="AK86" s="493"/>
      <c r="AL86" s="493"/>
      <c r="AM86" s="493"/>
      <c r="AN86" s="493"/>
      <c r="AO86" s="493"/>
      <c r="AP86" s="493"/>
      <c r="AQ86" s="493"/>
      <c r="AR86" s="493"/>
      <c r="AS86" s="493"/>
      <c r="AT86" s="493"/>
      <c r="AU86" s="493"/>
      <c r="AV86" s="493"/>
      <c r="AW86" s="493"/>
    </row>
    <row collapsed="false" customFormat="true" customHeight="true" hidden="false" ht="12.6" outlineLevel="0" r="87" s="423">
      <c r="A87" s="646" t="s">
        <v>1182</v>
      </c>
      <c r="B87" s="646"/>
      <c r="C87" s="646"/>
      <c r="D87" s="646"/>
      <c r="E87" s="646"/>
      <c r="F87" s="646"/>
      <c r="G87" s="646"/>
      <c r="H87" s="646"/>
      <c r="I87" s="646"/>
      <c r="J87" s="646"/>
      <c r="K87" s="646"/>
      <c r="L87" s="646"/>
      <c r="M87" s="646"/>
      <c r="N87" s="646"/>
      <c r="O87" s="646"/>
      <c r="P87" s="646"/>
      <c r="Q87" s="646"/>
      <c r="R87" s="646"/>
      <c r="S87" s="646"/>
      <c r="T87" s="646"/>
      <c r="U87" s="646"/>
      <c r="V87" s="646"/>
      <c r="W87" s="646"/>
      <c r="X87" s="646"/>
      <c r="Y87" s="646"/>
      <c r="Z87" s="646"/>
      <c r="AA87" s="646"/>
      <c r="AB87" s="646"/>
      <c r="AC87" s="646"/>
      <c r="AD87" s="646"/>
      <c r="AE87" s="646"/>
      <c r="AF87" s="646"/>
      <c r="AG87" s="646"/>
      <c r="AH87" s="646"/>
      <c r="AI87" s="646"/>
      <c r="AJ87" s="646"/>
      <c r="AK87" s="646"/>
      <c r="AL87" s="646"/>
      <c r="AM87" s="646"/>
      <c r="AN87" s="646"/>
      <c r="AO87" s="646"/>
      <c r="AP87" s="646"/>
      <c r="AQ87" s="646"/>
      <c r="AR87" s="646"/>
      <c r="AS87" s="646"/>
      <c r="AT87" s="646"/>
      <c r="AU87" s="646"/>
      <c r="AV87" s="646"/>
      <c r="AW87" s="646"/>
    </row>
    <row collapsed="false" customFormat="true" customHeight="true" hidden="false" ht="12.6" outlineLevel="0" r="88" s="423">
      <c r="A88" s="646" t="s">
        <v>442</v>
      </c>
      <c r="B88" s="709"/>
      <c r="C88" s="709"/>
      <c r="D88" s="709"/>
      <c r="E88" s="709"/>
      <c r="F88" s="709"/>
      <c r="G88" s="709"/>
      <c r="H88" s="709"/>
      <c r="I88" s="709"/>
      <c r="J88" s="709"/>
      <c r="K88" s="709"/>
      <c r="L88" s="709"/>
      <c r="M88" s="709"/>
      <c r="N88" s="709"/>
      <c r="O88" s="709"/>
      <c r="P88" s="709"/>
      <c r="Q88" s="709"/>
      <c r="R88" s="709"/>
      <c r="S88" s="709"/>
      <c r="T88" s="709"/>
      <c r="U88" s="709"/>
      <c r="V88" s="709"/>
      <c r="W88" s="709"/>
      <c r="X88" s="709"/>
      <c r="Y88" s="709"/>
      <c r="Z88" s="709"/>
      <c r="AA88" s="709"/>
      <c r="AB88" s="709"/>
      <c r="AC88" s="709"/>
      <c r="AD88" s="709"/>
      <c r="AE88" s="709"/>
      <c r="AF88" s="709"/>
      <c r="AG88" s="709"/>
      <c r="AH88" s="709"/>
      <c r="AI88" s="709"/>
      <c r="AJ88" s="709"/>
      <c r="AK88" s="709"/>
      <c r="AL88" s="709"/>
      <c r="AM88" s="709"/>
      <c r="AN88" s="709"/>
      <c r="AO88" s="709"/>
      <c r="AP88" s="709"/>
      <c r="AQ88" s="709"/>
      <c r="AR88" s="709"/>
      <c r="AS88" s="709"/>
      <c r="AT88" s="709"/>
      <c r="AU88" s="709"/>
      <c r="AV88" s="709"/>
      <c r="AW88" s="709"/>
    </row>
    <row collapsed="false" customFormat="true" customHeight="true" hidden="false" ht="60" outlineLevel="0" r="89" s="423">
      <c r="A89" s="493"/>
      <c r="B89" s="493"/>
      <c r="C89" s="493"/>
      <c r="D89" s="493"/>
      <c r="E89" s="493"/>
      <c r="F89" s="493"/>
      <c r="G89" s="493"/>
      <c r="H89" s="493"/>
      <c r="I89" s="493"/>
      <c r="J89" s="493"/>
      <c r="K89" s="493"/>
      <c r="L89" s="493"/>
      <c r="M89" s="493"/>
      <c r="N89" s="493"/>
      <c r="O89" s="493"/>
      <c r="P89" s="493"/>
      <c r="Q89" s="493"/>
      <c r="R89" s="493"/>
      <c r="S89" s="493"/>
      <c r="T89" s="493"/>
      <c r="U89" s="493"/>
      <c r="V89" s="493"/>
      <c r="W89" s="493"/>
      <c r="X89" s="493"/>
      <c r="Y89" s="493"/>
      <c r="Z89" s="493"/>
      <c r="AA89" s="493"/>
      <c r="AB89" s="493"/>
      <c r="AC89" s="493"/>
      <c r="AD89" s="493"/>
      <c r="AE89" s="493"/>
      <c r="AF89" s="493"/>
      <c r="AG89" s="493"/>
      <c r="AH89" s="493"/>
      <c r="AI89" s="493"/>
      <c r="AJ89" s="493"/>
      <c r="AK89" s="493"/>
      <c r="AL89" s="493"/>
      <c r="AM89" s="493"/>
      <c r="AN89" s="493"/>
      <c r="AO89" s="493"/>
      <c r="AP89" s="493"/>
      <c r="AQ89" s="493"/>
      <c r="AR89" s="493"/>
      <c r="AS89" s="493"/>
      <c r="AT89" s="493"/>
      <c r="AU89" s="493"/>
      <c r="AV89" s="493"/>
      <c r="AW89" s="493"/>
    </row>
    <row collapsed="false" customFormat="true" customHeight="true" hidden="false" ht="12.6" outlineLevel="0" r="90" s="423">
      <c r="A90" s="408" t="s">
        <v>1169</v>
      </c>
      <c r="B90" s="89"/>
      <c r="C90" s="89"/>
      <c r="D90" s="89"/>
      <c r="E90" s="89"/>
      <c r="F90" s="89"/>
      <c r="G90" s="89"/>
      <c r="H90" s="89"/>
      <c r="I90" s="89"/>
      <c r="J90" s="89"/>
      <c r="K90" s="89"/>
      <c r="L90" s="89"/>
      <c r="M90" s="89"/>
      <c r="N90" s="89"/>
      <c r="O90" s="89"/>
      <c r="P90" s="89"/>
      <c r="Q90" s="89"/>
      <c r="R90" s="89"/>
      <c r="S90" s="89"/>
      <c r="T90" s="89"/>
      <c r="U90" s="89"/>
      <c r="V90" s="89"/>
      <c r="W90" s="89"/>
      <c r="X90" s="89"/>
      <c r="Y90" s="89"/>
      <c r="Z90" s="89"/>
      <c r="AA90" s="89"/>
      <c r="AB90" s="89"/>
      <c r="AC90" s="89"/>
      <c r="AD90" s="89"/>
      <c r="AE90" s="89"/>
      <c r="AF90" s="89"/>
      <c r="AG90" s="89"/>
      <c r="AH90" s="89"/>
      <c r="AI90" s="89"/>
      <c r="AJ90" s="89"/>
      <c r="AK90" s="89"/>
      <c r="AL90" s="89"/>
      <c r="AM90" s="89"/>
      <c r="AN90" s="89"/>
      <c r="AO90" s="89"/>
      <c r="AP90" s="89"/>
      <c r="AQ90" s="89"/>
      <c r="AR90" s="89"/>
      <c r="AS90" s="89"/>
      <c r="AT90" s="89"/>
      <c r="AU90" s="89"/>
      <c r="AV90" s="89"/>
      <c r="AW90" s="89"/>
    </row>
    <row collapsed="false" customFormat="true" customHeight="true" hidden="false" ht="12.6" outlineLevel="0" r="91" s="423">
      <c r="A91" s="408" t="s">
        <v>420</v>
      </c>
      <c r="B91" s="409"/>
      <c r="C91" s="409" t="n">
        <f aca="false">$C$2</f>
        <v>0</v>
      </c>
      <c r="D91" s="409"/>
      <c r="E91" s="409"/>
      <c r="F91" s="409"/>
      <c r="G91" s="409"/>
      <c r="H91" s="409"/>
      <c r="I91" s="409"/>
      <c r="J91" s="409"/>
      <c r="K91" s="409"/>
      <c r="L91" s="409"/>
      <c r="M91" s="409"/>
      <c r="N91" s="409"/>
      <c r="O91" s="409"/>
      <c r="P91" s="409"/>
      <c r="Q91" s="409"/>
      <c r="R91" s="409"/>
      <c r="S91" s="409"/>
      <c r="T91" s="409"/>
      <c r="U91" s="409"/>
      <c r="V91" s="409"/>
      <c r="W91" s="409"/>
      <c r="X91" s="409"/>
      <c r="Y91" s="409"/>
      <c r="Z91" s="704"/>
      <c r="AA91" s="89"/>
      <c r="AB91" s="89" t="s">
        <v>28</v>
      </c>
      <c r="AC91" s="89"/>
      <c r="AD91" s="705" t="n">
        <f aca="false">SUM($AD$2)</f>
        <v>0</v>
      </c>
      <c r="AE91" s="705"/>
      <c r="AF91" s="705"/>
      <c r="AG91" s="705"/>
      <c r="AH91" s="705"/>
      <c r="AI91" s="705"/>
      <c r="AJ91" s="705"/>
      <c r="AK91" s="705"/>
      <c r="AL91" s="89" t="s">
        <v>29</v>
      </c>
      <c r="AM91" s="89"/>
      <c r="AN91" s="412" t="n">
        <f aca="false">VstupHlavička!$B$2</f>
        <v>0</v>
      </c>
      <c r="AO91" s="412"/>
      <c r="AP91" s="412"/>
      <c r="AQ91" s="412"/>
      <c r="AR91" s="412"/>
      <c r="AS91" s="412"/>
      <c r="AT91" s="412"/>
      <c r="AU91" s="412"/>
      <c r="AV91" s="412"/>
      <c r="AW91" s="412"/>
    </row>
    <row collapsed="false" customFormat="true" customHeight="true" hidden="false" ht="12.6" outlineLevel="0" r="92" s="423">
      <c r="A92" s="646"/>
      <c r="B92" s="646"/>
      <c r="C92" s="646"/>
      <c r="D92" s="646"/>
      <c r="E92" s="646"/>
      <c r="F92" s="646"/>
      <c r="G92" s="646"/>
      <c r="H92" s="646"/>
      <c r="I92" s="646"/>
      <c r="J92" s="646"/>
      <c r="K92" s="646"/>
      <c r="L92" s="646"/>
      <c r="M92" s="646"/>
      <c r="N92" s="646"/>
      <c r="O92" s="646"/>
      <c r="P92" s="646"/>
      <c r="Q92" s="646"/>
      <c r="R92" s="646"/>
      <c r="S92" s="646"/>
      <c r="T92" s="646"/>
      <c r="U92" s="646"/>
      <c r="V92" s="646"/>
      <c r="W92" s="646"/>
      <c r="X92" s="646"/>
      <c r="Y92" s="646"/>
      <c r="Z92" s="646"/>
      <c r="AA92" s="646"/>
      <c r="AB92" s="646"/>
      <c r="AC92" s="646"/>
      <c r="AD92" s="646"/>
      <c r="AE92" s="646"/>
      <c r="AF92" s="646"/>
      <c r="AG92" s="646"/>
      <c r="AH92" s="646"/>
      <c r="AI92" s="646"/>
      <c r="AJ92" s="646"/>
      <c r="AK92" s="646"/>
      <c r="AL92" s="646"/>
      <c r="AM92" s="646"/>
      <c r="AN92" s="646"/>
      <c r="AO92" s="646"/>
      <c r="AP92" s="646"/>
      <c r="AQ92" s="646"/>
      <c r="AR92" s="646"/>
      <c r="AS92" s="646"/>
      <c r="AT92" s="646"/>
      <c r="AU92" s="646"/>
      <c r="AV92" s="646"/>
      <c r="AW92" s="646"/>
    </row>
    <row collapsed="false" customFormat="true" customHeight="true" hidden="false" ht="12.6" outlineLevel="0" r="93" s="423">
      <c r="A93" s="646" t="s">
        <v>1183</v>
      </c>
      <c r="B93" s="646"/>
      <c r="C93" s="646"/>
      <c r="D93" s="646"/>
      <c r="E93" s="646"/>
      <c r="F93" s="646"/>
      <c r="G93" s="646"/>
      <c r="H93" s="646"/>
      <c r="I93" s="646"/>
      <c r="J93" s="646"/>
      <c r="K93" s="646"/>
      <c r="L93" s="646"/>
      <c r="M93" s="646"/>
      <c r="N93" s="646"/>
      <c r="O93" s="646"/>
      <c r="P93" s="646"/>
      <c r="Q93" s="646"/>
      <c r="R93" s="646"/>
      <c r="S93" s="646"/>
      <c r="T93" s="646"/>
      <c r="U93" s="646"/>
      <c r="V93" s="646"/>
      <c r="W93" s="646"/>
      <c r="X93" s="646"/>
      <c r="Y93" s="646"/>
      <c r="Z93" s="646"/>
      <c r="AA93" s="646"/>
      <c r="AB93" s="646"/>
      <c r="AC93" s="646"/>
      <c r="AD93" s="646"/>
      <c r="AE93" s="646"/>
      <c r="AF93" s="646"/>
      <c r="AG93" s="646"/>
      <c r="AH93" s="646"/>
      <c r="AI93" s="646"/>
      <c r="AJ93" s="646"/>
      <c r="AK93" s="646"/>
      <c r="AL93" s="646"/>
      <c r="AM93" s="646"/>
      <c r="AN93" s="646"/>
      <c r="AO93" s="646"/>
      <c r="AP93" s="646"/>
      <c r="AQ93" s="646"/>
      <c r="AR93" s="646"/>
      <c r="AS93" s="646"/>
      <c r="AT93" s="646"/>
      <c r="AU93" s="646"/>
      <c r="AV93" s="646"/>
      <c r="AW93" s="646"/>
    </row>
    <row collapsed="false" customFormat="true" customHeight="true" hidden="false" ht="12.6" outlineLevel="0" r="94" s="423">
      <c r="A94" s="646" t="s">
        <v>442</v>
      </c>
      <c r="B94" s="709"/>
      <c r="C94" s="709"/>
      <c r="D94" s="709"/>
      <c r="E94" s="709"/>
      <c r="F94" s="709"/>
      <c r="G94" s="709"/>
      <c r="H94" s="709"/>
      <c r="I94" s="709"/>
      <c r="J94" s="709"/>
      <c r="K94" s="709"/>
      <c r="L94" s="709"/>
      <c r="M94" s="709"/>
      <c r="N94" s="709"/>
      <c r="O94" s="709"/>
      <c r="P94" s="709"/>
      <c r="Q94" s="709"/>
      <c r="R94" s="709"/>
      <c r="S94" s="709"/>
      <c r="T94" s="709"/>
      <c r="U94" s="709"/>
      <c r="V94" s="709"/>
      <c r="W94" s="709"/>
      <c r="X94" s="709"/>
      <c r="Y94" s="709"/>
      <c r="Z94" s="709"/>
      <c r="AA94" s="709"/>
      <c r="AB94" s="709"/>
      <c r="AC94" s="709"/>
      <c r="AD94" s="709"/>
      <c r="AE94" s="709"/>
      <c r="AF94" s="709"/>
      <c r="AG94" s="709"/>
      <c r="AH94" s="709"/>
      <c r="AI94" s="709"/>
      <c r="AJ94" s="709"/>
      <c r="AK94" s="709"/>
      <c r="AL94" s="709"/>
      <c r="AM94" s="709"/>
      <c r="AN94" s="709"/>
      <c r="AO94" s="709"/>
      <c r="AP94" s="709"/>
      <c r="AQ94" s="709"/>
      <c r="AR94" s="709"/>
      <c r="AS94" s="709"/>
      <c r="AT94" s="709"/>
      <c r="AU94" s="709"/>
      <c r="AV94" s="709"/>
      <c r="AW94" s="709"/>
    </row>
    <row collapsed="false" customFormat="true" customHeight="true" hidden="false" ht="60" outlineLevel="0" r="95" s="423">
      <c r="A95" s="493"/>
      <c r="B95" s="493"/>
      <c r="C95" s="493"/>
      <c r="D95" s="493"/>
      <c r="E95" s="493"/>
      <c r="F95" s="493"/>
      <c r="G95" s="493"/>
      <c r="H95" s="493"/>
      <c r="I95" s="493"/>
      <c r="J95" s="493"/>
      <c r="K95" s="493"/>
      <c r="L95" s="493"/>
      <c r="M95" s="493"/>
      <c r="N95" s="493"/>
      <c r="O95" s="493"/>
      <c r="P95" s="493"/>
      <c r="Q95" s="493"/>
      <c r="R95" s="493"/>
      <c r="S95" s="493"/>
      <c r="T95" s="493"/>
      <c r="U95" s="493"/>
      <c r="V95" s="493"/>
      <c r="W95" s="493"/>
      <c r="X95" s="493"/>
      <c r="Y95" s="493"/>
      <c r="Z95" s="493"/>
      <c r="AA95" s="493"/>
      <c r="AB95" s="493"/>
      <c r="AC95" s="493"/>
      <c r="AD95" s="493"/>
      <c r="AE95" s="493"/>
      <c r="AF95" s="493"/>
      <c r="AG95" s="493"/>
      <c r="AH95" s="493"/>
      <c r="AI95" s="493"/>
      <c r="AJ95" s="493"/>
      <c r="AK95" s="493"/>
      <c r="AL95" s="493"/>
      <c r="AM95" s="493"/>
      <c r="AN95" s="493"/>
      <c r="AO95" s="493"/>
      <c r="AP95" s="493"/>
      <c r="AQ95" s="493"/>
      <c r="AR95" s="493"/>
      <c r="AS95" s="493"/>
      <c r="AT95" s="493"/>
      <c r="AU95" s="493"/>
      <c r="AV95" s="493"/>
      <c r="AW95" s="493"/>
    </row>
    <row collapsed="false" customFormat="true" customHeight="true" hidden="false" ht="12.6" outlineLevel="0" r="96" s="423">
      <c r="A96" s="646" t="s">
        <v>1184</v>
      </c>
      <c r="B96" s="646"/>
      <c r="C96" s="646"/>
      <c r="D96" s="646"/>
      <c r="E96" s="646"/>
      <c r="F96" s="646"/>
      <c r="G96" s="646"/>
      <c r="H96" s="646"/>
      <c r="I96" s="646"/>
      <c r="J96" s="646"/>
      <c r="K96" s="646"/>
      <c r="L96" s="646"/>
      <c r="M96" s="646"/>
      <c r="N96" s="646"/>
      <c r="O96" s="646"/>
      <c r="P96" s="646"/>
      <c r="Q96" s="646"/>
      <c r="R96" s="646"/>
      <c r="S96" s="646"/>
      <c r="T96" s="646"/>
      <c r="U96" s="646"/>
      <c r="V96" s="646"/>
      <c r="W96" s="646"/>
      <c r="X96" s="646"/>
      <c r="Y96" s="646"/>
      <c r="Z96" s="646"/>
      <c r="AA96" s="646"/>
      <c r="AB96" s="646"/>
      <c r="AC96" s="646"/>
      <c r="AD96" s="646"/>
      <c r="AE96" s="646"/>
      <c r="AF96" s="646"/>
      <c r="AG96" s="646"/>
      <c r="AH96" s="646"/>
      <c r="AI96" s="646"/>
      <c r="AJ96" s="646"/>
      <c r="AK96" s="646"/>
      <c r="AL96" s="646"/>
      <c r="AM96" s="646"/>
      <c r="AN96" s="646"/>
      <c r="AO96" s="646"/>
      <c r="AP96" s="646"/>
      <c r="AQ96" s="646"/>
      <c r="AR96" s="646"/>
      <c r="AS96" s="646"/>
      <c r="AT96" s="646"/>
      <c r="AU96" s="646"/>
      <c r="AV96" s="646"/>
      <c r="AW96" s="646"/>
    </row>
    <row collapsed="false" customFormat="true" customHeight="true" hidden="false" ht="12.6" outlineLevel="0" r="97" s="423">
      <c r="A97" s="646" t="s">
        <v>442</v>
      </c>
      <c r="B97" s="709"/>
      <c r="C97" s="709"/>
      <c r="D97" s="709"/>
      <c r="E97" s="709"/>
      <c r="F97" s="709"/>
      <c r="G97" s="709"/>
      <c r="H97" s="709"/>
      <c r="I97" s="709"/>
      <c r="J97" s="709"/>
      <c r="K97" s="709"/>
      <c r="L97" s="709"/>
      <c r="M97" s="709"/>
      <c r="N97" s="709"/>
      <c r="O97" s="709"/>
      <c r="P97" s="709"/>
      <c r="Q97" s="709"/>
      <c r="R97" s="709"/>
      <c r="S97" s="709"/>
      <c r="T97" s="709"/>
      <c r="U97" s="709"/>
      <c r="V97" s="709"/>
      <c r="W97" s="709"/>
      <c r="X97" s="709"/>
      <c r="Y97" s="709"/>
      <c r="Z97" s="709"/>
      <c r="AA97" s="709"/>
      <c r="AB97" s="709"/>
      <c r="AC97" s="709"/>
      <c r="AD97" s="709"/>
      <c r="AE97" s="709"/>
      <c r="AF97" s="709"/>
      <c r="AG97" s="709"/>
      <c r="AH97" s="709"/>
      <c r="AI97" s="709"/>
      <c r="AJ97" s="709"/>
      <c r="AK97" s="709"/>
      <c r="AL97" s="709"/>
      <c r="AM97" s="709"/>
      <c r="AN97" s="709"/>
      <c r="AO97" s="709"/>
      <c r="AP97" s="709"/>
      <c r="AQ97" s="709"/>
      <c r="AR97" s="709"/>
      <c r="AS97" s="709"/>
      <c r="AT97" s="709"/>
      <c r="AU97" s="709"/>
      <c r="AV97" s="709"/>
      <c r="AW97" s="709"/>
    </row>
    <row collapsed="false" customFormat="true" customHeight="true" hidden="false" ht="60" outlineLevel="0" r="98" s="423">
      <c r="A98" s="493"/>
      <c r="B98" s="493"/>
      <c r="C98" s="493"/>
      <c r="D98" s="493"/>
      <c r="E98" s="493"/>
      <c r="F98" s="493"/>
      <c r="G98" s="493"/>
      <c r="H98" s="493"/>
      <c r="I98" s="493"/>
      <c r="J98" s="493"/>
      <c r="K98" s="493"/>
      <c r="L98" s="493"/>
      <c r="M98" s="493"/>
      <c r="N98" s="493"/>
      <c r="O98" s="493"/>
      <c r="P98" s="493"/>
      <c r="Q98" s="493"/>
      <c r="R98" s="493"/>
      <c r="S98" s="493"/>
      <c r="T98" s="493"/>
      <c r="U98" s="493"/>
      <c r="V98" s="493"/>
      <c r="W98" s="493"/>
      <c r="X98" s="493"/>
      <c r="Y98" s="493"/>
      <c r="Z98" s="493"/>
      <c r="AA98" s="493"/>
      <c r="AB98" s="493"/>
      <c r="AC98" s="493"/>
      <c r="AD98" s="493"/>
      <c r="AE98" s="493"/>
      <c r="AF98" s="493"/>
      <c r="AG98" s="493"/>
      <c r="AH98" s="493"/>
      <c r="AI98" s="493"/>
      <c r="AJ98" s="493"/>
      <c r="AK98" s="493"/>
      <c r="AL98" s="493"/>
      <c r="AM98" s="493"/>
      <c r="AN98" s="493"/>
      <c r="AO98" s="493"/>
      <c r="AP98" s="493"/>
      <c r="AQ98" s="493"/>
      <c r="AR98" s="493"/>
      <c r="AS98" s="493"/>
      <c r="AT98" s="493"/>
      <c r="AU98" s="493"/>
      <c r="AV98" s="493"/>
      <c r="AW98" s="493"/>
    </row>
    <row collapsed="false" customFormat="true" customHeight="true" hidden="false" ht="12.6" outlineLevel="0" r="99" s="423">
      <c r="A99" s="646" t="s">
        <v>1185</v>
      </c>
      <c r="B99" s="646"/>
      <c r="C99" s="646"/>
      <c r="D99" s="646"/>
      <c r="E99" s="646"/>
      <c r="F99" s="646"/>
      <c r="G99" s="646" t="s">
        <v>1185</v>
      </c>
      <c r="H99" s="646"/>
      <c r="I99" s="646"/>
      <c r="J99" s="646"/>
      <c r="K99" s="646"/>
      <c r="L99" s="646"/>
      <c r="M99" s="646"/>
      <c r="N99" s="646"/>
      <c r="O99" s="646"/>
      <c r="P99" s="646"/>
      <c r="Q99" s="646"/>
      <c r="R99" s="646"/>
      <c r="S99" s="646"/>
      <c r="T99" s="646"/>
      <c r="U99" s="646"/>
      <c r="V99" s="646"/>
      <c r="W99" s="646"/>
      <c r="X99" s="646"/>
      <c r="Y99" s="646"/>
      <c r="Z99" s="646"/>
      <c r="AA99" s="646"/>
      <c r="AB99" s="646"/>
      <c r="AC99" s="646"/>
      <c r="AD99" s="646"/>
      <c r="AE99" s="646"/>
      <c r="AF99" s="646"/>
      <c r="AG99" s="646"/>
      <c r="AH99" s="646"/>
      <c r="AI99" s="646"/>
      <c r="AJ99" s="646"/>
      <c r="AK99" s="646"/>
      <c r="AL99" s="646"/>
      <c r="AM99" s="646"/>
      <c r="AN99" s="646"/>
      <c r="AO99" s="646"/>
      <c r="AP99" s="646"/>
      <c r="AQ99" s="646"/>
      <c r="AR99" s="646"/>
      <c r="AS99" s="646"/>
      <c r="AT99" s="646"/>
      <c r="AU99" s="646"/>
      <c r="AV99" s="646"/>
      <c r="AW99" s="646"/>
    </row>
    <row collapsed="false" customFormat="true" customHeight="true" hidden="false" ht="12.6" outlineLevel="0" r="100" s="423">
      <c r="A100" s="646" t="s">
        <v>442</v>
      </c>
      <c r="B100" s="709"/>
      <c r="C100" s="709"/>
      <c r="D100" s="709"/>
      <c r="E100" s="709"/>
      <c r="F100" s="709"/>
      <c r="G100" s="709"/>
      <c r="H100" s="709"/>
      <c r="I100" s="709"/>
      <c r="J100" s="709"/>
      <c r="K100" s="709"/>
      <c r="L100" s="709"/>
      <c r="M100" s="709"/>
      <c r="N100" s="709"/>
      <c r="O100" s="709"/>
      <c r="P100" s="709"/>
      <c r="Q100" s="709"/>
      <c r="R100" s="709"/>
      <c r="S100" s="709"/>
      <c r="T100" s="709"/>
      <c r="U100" s="709"/>
      <c r="V100" s="709"/>
      <c r="W100" s="709"/>
      <c r="X100" s="709"/>
      <c r="Y100" s="709"/>
      <c r="Z100" s="709"/>
      <c r="AA100" s="709"/>
      <c r="AB100" s="709"/>
      <c r="AC100" s="709"/>
      <c r="AD100" s="709"/>
      <c r="AE100" s="709"/>
      <c r="AF100" s="709"/>
      <c r="AG100" s="709"/>
      <c r="AH100" s="709"/>
      <c r="AI100" s="709"/>
      <c r="AJ100" s="709"/>
      <c r="AK100" s="709"/>
      <c r="AL100" s="709"/>
      <c r="AM100" s="709"/>
      <c r="AN100" s="709"/>
      <c r="AO100" s="709"/>
      <c r="AP100" s="709"/>
      <c r="AQ100" s="709"/>
      <c r="AR100" s="709"/>
      <c r="AS100" s="709"/>
      <c r="AT100" s="709"/>
      <c r="AU100" s="709"/>
      <c r="AV100" s="709"/>
      <c r="AW100" s="709"/>
    </row>
    <row collapsed="false" customFormat="true" customHeight="true" hidden="false" ht="60" outlineLevel="0" r="101" s="423">
      <c r="A101" s="493"/>
      <c r="B101" s="493"/>
      <c r="C101" s="493"/>
      <c r="D101" s="493"/>
      <c r="E101" s="493"/>
      <c r="F101" s="493"/>
      <c r="G101" s="493"/>
      <c r="H101" s="493"/>
      <c r="I101" s="493"/>
      <c r="J101" s="493"/>
      <c r="K101" s="493"/>
      <c r="L101" s="493"/>
      <c r="M101" s="493"/>
      <c r="N101" s="493"/>
      <c r="O101" s="493"/>
      <c r="P101" s="493"/>
      <c r="Q101" s="493"/>
      <c r="R101" s="493"/>
      <c r="S101" s="493"/>
      <c r="T101" s="493"/>
      <c r="U101" s="493"/>
      <c r="V101" s="493"/>
      <c r="W101" s="493"/>
      <c r="X101" s="493"/>
      <c r="Y101" s="493"/>
      <c r="Z101" s="493"/>
      <c r="AA101" s="493"/>
      <c r="AB101" s="493"/>
      <c r="AC101" s="493"/>
      <c r="AD101" s="493"/>
      <c r="AE101" s="493"/>
      <c r="AF101" s="493"/>
      <c r="AG101" s="493"/>
      <c r="AH101" s="493"/>
      <c r="AI101" s="493"/>
      <c r="AJ101" s="493"/>
      <c r="AK101" s="493"/>
      <c r="AL101" s="493"/>
      <c r="AM101" s="493"/>
      <c r="AN101" s="493"/>
      <c r="AO101" s="493"/>
      <c r="AP101" s="493"/>
      <c r="AQ101" s="493"/>
      <c r="AR101" s="493"/>
      <c r="AS101" s="493"/>
      <c r="AT101" s="493"/>
      <c r="AU101" s="493"/>
      <c r="AV101" s="493"/>
      <c r="AW101" s="493"/>
    </row>
    <row collapsed="false" customFormat="true" customHeight="true" hidden="false" ht="12.6" outlineLevel="0" r="102" s="423">
      <c r="A102" s="645" t="s">
        <v>1186</v>
      </c>
      <c r="B102" s="645"/>
      <c r="C102" s="645"/>
      <c r="D102" s="645"/>
      <c r="E102" s="645"/>
      <c r="F102" s="645"/>
      <c r="G102" s="645"/>
      <c r="H102" s="645"/>
      <c r="I102" s="645"/>
      <c r="J102" s="645"/>
      <c r="K102" s="645"/>
      <c r="L102" s="645"/>
      <c r="M102" s="645"/>
      <c r="N102" s="645"/>
      <c r="O102" s="645"/>
      <c r="P102" s="645"/>
      <c r="Q102" s="645"/>
      <c r="R102" s="645"/>
      <c r="S102" s="645"/>
      <c r="T102" s="645"/>
      <c r="U102" s="645"/>
      <c r="V102" s="645"/>
      <c r="W102" s="645"/>
      <c r="X102" s="645"/>
      <c r="Y102" s="645"/>
      <c r="Z102" s="645"/>
      <c r="AA102" s="645"/>
      <c r="AB102" s="645"/>
      <c r="AC102" s="645"/>
      <c r="AD102" s="645"/>
      <c r="AE102" s="645"/>
      <c r="AF102" s="645"/>
      <c r="AG102" s="645"/>
      <c r="AH102" s="645"/>
      <c r="AI102" s="645"/>
      <c r="AJ102" s="645"/>
      <c r="AK102" s="645"/>
      <c r="AL102" s="645"/>
      <c r="AM102" s="645"/>
      <c r="AN102" s="645"/>
      <c r="AO102" s="645"/>
      <c r="AP102" s="645"/>
      <c r="AQ102" s="645"/>
      <c r="AR102" s="645"/>
      <c r="AS102" s="645"/>
      <c r="AT102" s="645"/>
      <c r="AU102" s="645"/>
      <c r="AV102" s="645"/>
      <c r="AW102" s="645"/>
    </row>
    <row collapsed="false" customFormat="true" customHeight="true" hidden="false" ht="12" outlineLevel="0" r="103" s="423">
      <c r="A103" s="710" t="s">
        <v>1187</v>
      </c>
      <c r="B103" s="710"/>
      <c r="C103" s="710"/>
      <c r="D103" s="710"/>
      <c r="E103" s="710"/>
      <c r="F103" s="710"/>
      <c r="G103" s="710"/>
      <c r="H103" s="710"/>
      <c r="I103" s="710"/>
      <c r="J103" s="710"/>
      <c r="K103" s="710"/>
      <c r="L103" s="710"/>
      <c r="M103" s="710"/>
      <c r="N103" s="710"/>
      <c r="O103" s="710"/>
      <c r="P103" s="710"/>
      <c r="Q103" s="710"/>
      <c r="R103" s="710"/>
      <c r="S103" s="710"/>
      <c r="T103" s="710"/>
      <c r="U103" s="711" t="s">
        <v>1188</v>
      </c>
      <c r="V103" s="711"/>
      <c r="W103" s="711"/>
      <c r="X103" s="711"/>
      <c r="Y103" s="711"/>
      <c r="Z103" s="711"/>
      <c r="AA103" s="711"/>
      <c r="AB103" s="711"/>
      <c r="AC103" s="711"/>
      <c r="AD103" s="711" t="s">
        <v>1189</v>
      </c>
      <c r="AE103" s="711"/>
      <c r="AF103" s="711"/>
      <c r="AG103" s="711"/>
      <c r="AH103" s="711"/>
      <c r="AI103" s="712"/>
      <c r="AJ103" s="712"/>
      <c r="AK103" s="712"/>
      <c r="AL103" s="712"/>
      <c r="AM103" s="712"/>
      <c r="AN103" s="712"/>
      <c r="AO103" s="712"/>
      <c r="AP103" s="712"/>
      <c r="AQ103" s="712"/>
      <c r="AR103" s="712"/>
      <c r="AS103" s="712"/>
      <c r="AT103" s="712"/>
      <c r="AU103" s="712"/>
      <c r="AV103" s="709"/>
      <c r="AW103" s="709"/>
    </row>
    <row collapsed="false" customFormat="true" customHeight="true" hidden="false" ht="9.75" outlineLevel="0" r="104" s="423">
      <c r="A104" s="710"/>
      <c r="B104" s="710"/>
      <c r="C104" s="710"/>
      <c r="D104" s="710"/>
      <c r="E104" s="710"/>
      <c r="F104" s="710"/>
      <c r="G104" s="710"/>
      <c r="H104" s="710"/>
      <c r="I104" s="710"/>
      <c r="J104" s="710"/>
      <c r="K104" s="710"/>
      <c r="L104" s="710"/>
      <c r="M104" s="710"/>
      <c r="N104" s="710"/>
      <c r="O104" s="710"/>
      <c r="P104" s="710"/>
      <c r="Q104" s="710"/>
      <c r="R104" s="710"/>
      <c r="S104" s="710"/>
      <c r="T104" s="710"/>
      <c r="U104" s="713" t="s">
        <v>1190</v>
      </c>
      <c r="V104" s="713"/>
      <c r="W104" s="713"/>
      <c r="X104" s="713"/>
      <c r="Y104" s="713"/>
      <c r="Z104" s="713"/>
      <c r="AA104" s="713"/>
      <c r="AB104" s="713"/>
      <c r="AC104" s="713"/>
      <c r="AD104" s="713" t="s">
        <v>1191</v>
      </c>
      <c r="AE104" s="713"/>
      <c r="AF104" s="713"/>
      <c r="AG104" s="713"/>
      <c r="AH104" s="713"/>
      <c r="AI104" s="713" t="s">
        <v>1192</v>
      </c>
      <c r="AJ104" s="713"/>
      <c r="AK104" s="713"/>
      <c r="AL104" s="713"/>
      <c r="AM104" s="713"/>
      <c r="AN104" s="713"/>
      <c r="AO104" s="713"/>
      <c r="AP104" s="713"/>
      <c r="AQ104" s="713"/>
      <c r="AR104" s="713"/>
      <c r="AS104" s="713"/>
      <c r="AT104" s="713"/>
      <c r="AU104" s="713"/>
      <c r="AV104" s="709"/>
      <c r="AW104" s="709"/>
    </row>
    <row collapsed="false" customFormat="true" customHeight="true" hidden="false" ht="9.75" outlineLevel="0" r="105" s="423">
      <c r="A105" s="710"/>
      <c r="B105" s="710"/>
      <c r="C105" s="710"/>
      <c r="D105" s="710"/>
      <c r="E105" s="710"/>
      <c r="F105" s="710"/>
      <c r="G105" s="710"/>
      <c r="H105" s="710"/>
      <c r="I105" s="710"/>
      <c r="J105" s="710"/>
      <c r="K105" s="710"/>
      <c r="L105" s="710"/>
      <c r="M105" s="710"/>
      <c r="N105" s="710"/>
      <c r="O105" s="710"/>
      <c r="P105" s="710"/>
      <c r="Q105" s="710"/>
      <c r="R105" s="710"/>
      <c r="S105" s="710"/>
      <c r="T105" s="710"/>
      <c r="U105" s="714" t="s">
        <v>1193</v>
      </c>
      <c r="V105" s="714"/>
      <c r="W105" s="714"/>
      <c r="X105" s="714"/>
      <c r="Y105" s="714"/>
      <c r="Z105" s="714"/>
      <c r="AA105" s="714"/>
      <c r="AB105" s="714"/>
      <c r="AC105" s="714"/>
      <c r="AD105" s="714" t="s">
        <v>1194</v>
      </c>
      <c r="AE105" s="714"/>
      <c r="AF105" s="714"/>
      <c r="AG105" s="714"/>
      <c r="AH105" s="714"/>
      <c r="AI105" s="714" t="s">
        <v>1195</v>
      </c>
      <c r="AJ105" s="714"/>
      <c r="AK105" s="714"/>
      <c r="AL105" s="714"/>
      <c r="AM105" s="714"/>
      <c r="AN105" s="714"/>
      <c r="AO105" s="714"/>
      <c r="AP105" s="714"/>
      <c r="AQ105" s="714"/>
      <c r="AR105" s="714"/>
      <c r="AS105" s="714"/>
      <c r="AT105" s="714"/>
      <c r="AU105" s="714"/>
      <c r="AV105" s="709"/>
      <c r="AW105" s="709"/>
    </row>
    <row collapsed="false" customFormat="true" customHeight="true" hidden="false" ht="12.6" outlineLevel="0" r="106" s="423">
      <c r="A106" s="715" t="s">
        <v>498</v>
      </c>
      <c r="B106" s="715"/>
      <c r="C106" s="715"/>
      <c r="D106" s="715"/>
      <c r="E106" s="715"/>
      <c r="F106" s="715"/>
      <c r="G106" s="715"/>
      <c r="H106" s="715"/>
      <c r="I106" s="715"/>
      <c r="J106" s="715"/>
      <c r="K106" s="715"/>
      <c r="L106" s="715"/>
      <c r="M106" s="715"/>
      <c r="N106" s="715"/>
      <c r="O106" s="715"/>
      <c r="P106" s="715"/>
      <c r="Q106" s="715"/>
      <c r="R106" s="715"/>
      <c r="S106" s="715"/>
      <c r="T106" s="715"/>
      <c r="U106" s="716"/>
      <c r="V106" s="716"/>
      <c r="W106" s="716"/>
      <c r="X106" s="716"/>
      <c r="Y106" s="716"/>
      <c r="Z106" s="716"/>
      <c r="AA106" s="716"/>
      <c r="AB106" s="716"/>
      <c r="AC106" s="716"/>
      <c r="AD106" s="717"/>
      <c r="AE106" s="717"/>
      <c r="AF106" s="717"/>
      <c r="AG106" s="717"/>
      <c r="AH106" s="717"/>
      <c r="AI106" s="716"/>
      <c r="AJ106" s="716"/>
      <c r="AK106" s="716"/>
      <c r="AL106" s="716"/>
      <c r="AM106" s="716"/>
      <c r="AN106" s="716"/>
      <c r="AO106" s="716"/>
      <c r="AP106" s="716"/>
      <c r="AQ106" s="716"/>
      <c r="AR106" s="716"/>
      <c r="AS106" s="716"/>
      <c r="AT106" s="716"/>
      <c r="AU106" s="716"/>
      <c r="AV106" s="709"/>
      <c r="AW106" s="709"/>
    </row>
    <row collapsed="false" customFormat="true" customHeight="true" hidden="false" ht="12.6" outlineLevel="0" r="107" s="423">
      <c r="A107" s="718"/>
      <c r="B107" s="718"/>
      <c r="C107" s="718"/>
      <c r="D107" s="718"/>
      <c r="E107" s="718"/>
      <c r="F107" s="718"/>
      <c r="G107" s="718"/>
      <c r="H107" s="718"/>
      <c r="I107" s="718"/>
      <c r="J107" s="718"/>
      <c r="K107" s="718"/>
      <c r="L107" s="718"/>
      <c r="M107" s="718"/>
      <c r="N107" s="718"/>
      <c r="O107" s="718"/>
      <c r="P107" s="718"/>
      <c r="Q107" s="718"/>
      <c r="R107" s="718"/>
      <c r="S107" s="718"/>
      <c r="T107" s="718"/>
      <c r="U107" s="719"/>
      <c r="V107" s="719"/>
      <c r="W107" s="719"/>
      <c r="X107" s="719"/>
      <c r="Y107" s="719"/>
      <c r="Z107" s="719"/>
      <c r="AA107" s="719"/>
      <c r="AB107" s="719"/>
      <c r="AC107" s="719"/>
      <c r="AD107" s="720"/>
      <c r="AE107" s="720"/>
      <c r="AF107" s="720"/>
      <c r="AG107" s="720"/>
      <c r="AH107" s="720"/>
      <c r="AI107" s="719"/>
      <c r="AJ107" s="719"/>
      <c r="AK107" s="719"/>
      <c r="AL107" s="719"/>
      <c r="AM107" s="719"/>
      <c r="AN107" s="719"/>
      <c r="AO107" s="719"/>
      <c r="AP107" s="719"/>
      <c r="AQ107" s="719"/>
      <c r="AR107" s="719"/>
      <c r="AS107" s="719"/>
      <c r="AT107" s="719"/>
      <c r="AU107" s="719"/>
      <c r="AV107" s="709"/>
      <c r="AW107" s="709"/>
    </row>
    <row collapsed="false" customFormat="true" customHeight="true" hidden="false" ht="12.6" outlineLevel="0" r="108" s="423">
      <c r="A108" s="718"/>
      <c r="B108" s="718"/>
      <c r="C108" s="718"/>
      <c r="D108" s="718"/>
      <c r="E108" s="718"/>
      <c r="F108" s="718"/>
      <c r="G108" s="718"/>
      <c r="H108" s="718"/>
      <c r="I108" s="718"/>
      <c r="J108" s="718"/>
      <c r="K108" s="718"/>
      <c r="L108" s="718"/>
      <c r="M108" s="718"/>
      <c r="N108" s="718"/>
      <c r="O108" s="718"/>
      <c r="P108" s="718"/>
      <c r="Q108" s="718"/>
      <c r="R108" s="718"/>
      <c r="S108" s="718"/>
      <c r="T108" s="718"/>
      <c r="U108" s="719"/>
      <c r="V108" s="719"/>
      <c r="W108" s="719"/>
      <c r="X108" s="719"/>
      <c r="Y108" s="719"/>
      <c r="Z108" s="719"/>
      <c r="AA108" s="719"/>
      <c r="AB108" s="719"/>
      <c r="AC108" s="719"/>
      <c r="AD108" s="720"/>
      <c r="AE108" s="720"/>
      <c r="AF108" s="720"/>
      <c r="AG108" s="720"/>
      <c r="AH108" s="720"/>
      <c r="AI108" s="719"/>
      <c r="AJ108" s="719"/>
      <c r="AK108" s="719"/>
      <c r="AL108" s="719"/>
      <c r="AM108" s="719"/>
      <c r="AN108" s="719"/>
      <c r="AO108" s="719"/>
      <c r="AP108" s="719"/>
      <c r="AQ108" s="719"/>
      <c r="AR108" s="719"/>
      <c r="AS108" s="719"/>
      <c r="AT108" s="719"/>
      <c r="AU108" s="719"/>
      <c r="AV108" s="709"/>
      <c r="AW108" s="709"/>
    </row>
    <row collapsed="false" customFormat="true" customHeight="true" hidden="false" ht="12.6" outlineLevel="0" r="109" s="423">
      <c r="A109" s="715" t="s">
        <v>542</v>
      </c>
      <c r="B109" s="715"/>
      <c r="C109" s="715"/>
      <c r="D109" s="715"/>
      <c r="E109" s="715"/>
      <c r="F109" s="715"/>
      <c r="G109" s="715"/>
      <c r="H109" s="715"/>
      <c r="I109" s="715"/>
      <c r="J109" s="715"/>
      <c r="K109" s="715"/>
      <c r="L109" s="715"/>
      <c r="M109" s="715"/>
      <c r="N109" s="715"/>
      <c r="O109" s="715"/>
      <c r="P109" s="715"/>
      <c r="Q109" s="715"/>
      <c r="R109" s="715"/>
      <c r="S109" s="715"/>
      <c r="T109" s="715"/>
      <c r="Z109" s="709"/>
      <c r="AA109" s="709"/>
      <c r="AB109" s="709"/>
      <c r="AC109" s="709"/>
      <c r="AD109" s="709"/>
      <c r="AS109" s="709"/>
      <c r="AT109" s="709"/>
      <c r="AU109" s="709"/>
      <c r="AV109" s="709"/>
      <c r="AW109" s="709"/>
    </row>
    <row collapsed="false" customFormat="true" customHeight="true" hidden="false" ht="12.6" outlineLevel="0" r="110" s="423">
      <c r="A110" s="718"/>
      <c r="B110" s="718"/>
      <c r="C110" s="718"/>
      <c r="D110" s="718"/>
      <c r="E110" s="718"/>
      <c r="F110" s="718"/>
      <c r="G110" s="718"/>
      <c r="H110" s="718"/>
      <c r="I110" s="718"/>
      <c r="J110" s="718"/>
      <c r="K110" s="718"/>
      <c r="L110" s="718"/>
      <c r="M110" s="718"/>
      <c r="N110" s="718"/>
      <c r="O110" s="718"/>
      <c r="P110" s="718"/>
      <c r="Q110" s="718"/>
      <c r="R110" s="718"/>
      <c r="S110" s="718"/>
      <c r="T110" s="718"/>
      <c r="U110" s="719"/>
      <c r="V110" s="719"/>
      <c r="W110" s="719"/>
      <c r="X110" s="719"/>
      <c r="Y110" s="719"/>
      <c r="Z110" s="719"/>
      <c r="AA110" s="719"/>
      <c r="AB110" s="719"/>
      <c r="AC110" s="719"/>
      <c r="AD110" s="720"/>
      <c r="AE110" s="720"/>
      <c r="AF110" s="720"/>
      <c r="AG110" s="720"/>
      <c r="AH110" s="720"/>
      <c r="AI110" s="719"/>
      <c r="AJ110" s="719"/>
      <c r="AK110" s="719"/>
      <c r="AL110" s="719"/>
      <c r="AM110" s="719"/>
      <c r="AN110" s="719"/>
      <c r="AO110" s="719"/>
      <c r="AP110" s="719"/>
      <c r="AQ110" s="719"/>
      <c r="AR110" s="719"/>
      <c r="AS110" s="719"/>
      <c r="AT110" s="719"/>
      <c r="AU110" s="719"/>
      <c r="AV110" s="709"/>
      <c r="AW110" s="709"/>
    </row>
    <row collapsed="false" customFormat="true" customHeight="true" hidden="false" ht="12.6" outlineLevel="0" r="111" s="423">
      <c r="A111" s="718"/>
      <c r="B111" s="718"/>
      <c r="C111" s="718"/>
      <c r="D111" s="718"/>
      <c r="E111" s="718"/>
      <c r="F111" s="718"/>
      <c r="G111" s="718"/>
      <c r="H111" s="718"/>
      <c r="I111" s="718"/>
      <c r="J111" s="718"/>
      <c r="K111" s="718"/>
      <c r="L111" s="718"/>
      <c r="M111" s="718"/>
      <c r="N111" s="718"/>
      <c r="O111" s="718"/>
      <c r="P111" s="718"/>
      <c r="Q111" s="718"/>
      <c r="R111" s="718"/>
      <c r="S111" s="718"/>
      <c r="T111" s="718"/>
      <c r="U111" s="719"/>
      <c r="V111" s="719"/>
      <c r="W111" s="719"/>
      <c r="X111" s="719"/>
      <c r="Y111" s="719"/>
      <c r="Z111" s="719"/>
      <c r="AA111" s="719"/>
      <c r="AB111" s="719"/>
      <c r="AC111" s="719"/>
      <c r="AD111" s="720"/>
      <c r="AE111" s="720"/>
      <c r="AF111" s="720"/>
      <c r="AG111" s="720"/>
      <c r="AH111" s="720"/>
      <c r="AI111" s="719"/>
      <c r="AJ111" s="719"/>
      <c r="AK111" s="719"/>
      <c r="AL111" s="719"/>
      <c r="AM111" s="719"/>
      <c r="AN111" s="719"/>
      <c r="AO111" s="719"/>
      <c r="AP111" s="719"/>
      <c r="AQ111" s="719"/>
      <c r="AR111" s="719"/>
      <c r="AS111" s="719"/>
      <c r="AT111" s="719"/>
      <c r="AU111" s="719"/>
      <c r="AV111" s="709"/>
      <c r="AW111" s="709"/>
    </row>
    <row collapsed="false" customFormat="true" customHeight="true" hidden="false" ht="12.6" outlineLevel="0" r="112" s="423">
      <c r="A112" s="721"/>
      <c r="B112" s="721"/>
      <c r="C112" s="709"/>
      <c r="D112" s="709"/>
      <c r="E112" s="709"/>
      <c r="F112" s="709"/>
      <c r="G112" s="709"/>
      <c r="H112" s="709"/>
      <c r="I112" s="709"/>
      <c r="J112" s="709"/>
      <c r="K112" s="709"/>
      <c r="L112" s="709"/>
      <c r="M112" s="709"/>
      <c r="N112" s="709"/>
      <c r="O112" s="709"/>
      <c r="P112" s="709"/>
      <c r="Q112" s="709"/>
      <c r="R112" s="709"/>
      <c r="S112" s="709"/>
      <c r="T112" s="709"/>
      <c r="U112" s="709"/>
      <c r="V112" s="709"/>
      <c r="W112" s="709"/>
      <c r="X112" s="709"/>
      <c r="Y112" s="709"/>
      <c r="Z112" s="709"/>
      <c r="AA112" s="709"/>
      <c r="AB112" s="709"/>
      <c r="AC112" s="709"/>
      <c r="AD112" s="709"/>
      <c r="AE112" s="709"/>
      <c r="AF112" s="709"/>
      <c r="AL112" s="709"/>
      <c r="AM112" s="709"/>
      <c r="AN112" s="709"/>
      <c r="AO112" s="709"/>
      <c r="AP112" s="709"/>
      <c r="AQ112" s="709"/>
      <c r="AR112" s="709"/>
      <c r="AS112" s="709"/>
      <c r="AT112" s="709"/>
      <c r="AU112" s="709"/>
      <c r="AV112" s="709"/>
      <c r="AW112" s="709"/>
    </row>
    <row collapsed="false" customFormat="true" customHeight="true" hidden="false" ht="12.6" outlineLevel="0" r="113" s="423">
      <c r="A113" s="645" t="s">
        <v>1196</v>
      </c>
      <c r="B113" s="645"/>
      <c r="C113" s="645"/>
      <c r="D113" s="645"/>
      <c r="E113" s="645"/>
      <c r="F113" s="645"/>
      <c r="G113" s="645"/>
      <c r="H113" s="645"/>
      <c r="I113" s="645"/>
      <c r="J113" s="645"/>
      <c r="K113" s="645"/>
      <c r="L113" s="645"/>
      <c r="M113" s="645"/>
      <c r="N113" s="645"/>
      <c r="O113" s="645"/>
      <c r="P113" s="645"/>
      <c r="Q113" s="645"/>
      <c r="R113" s="645"/>
      <c r="S113" s="645"/>
      <c r="T113" s="645"/>
      <c r="U113" s="645"/>
      <c r="V113" s="645"/>
      <c r="W113" s="645"/>
      <c r="X113" s="645"/>
      <c r="Y113" s="645"/>
      <c r="Z113" s="645"/>
      <c r="AA113" s="645"/>
      <c r="AB113" s="645"/>
      <c r="AC113" s="645"/>
      <c r="AD113" s="645"/>
      <c r="AE113" s="645"/>
      <c r="AF113" s="645"/>
      <c r="AG113" s="645"/>
      <c r="AH113" s="645"/>
      <c r="AI113" s="645"/>
      <c r="AJ113" s="645"/>
      <c r="AK113" s="645"/>
      <c r="AL113" s="645"/>
      <c r="AM113" s="645"/>
      <c r="AN113" s="645"/>
      <c r="AO113" s="645"/>
      <c r="AP113" s="645"/>
      <c r="AQ113" s="645"/>
      <c r="AR113" s="645"/>
      <c r="AS113" s="645"/>
      <c r="AT113" s="645"/>
      <c r="AU113" s="645"/>
      <c r="AV113" s="645"/>
      <c r="AW113" s="645"/>
    </row>
    <row collapsed="false" customFormat="true" customHeight="true" hidden="false" ht="12.6" outlineLevel="0" r="114" s="423">
      <c r="A114" s="646" t="s">
        <v>1197</v>
      </c>
      <c r="B114" s="646"/>
      <c r="C114" s="646"/>
      <c r="D114" s="646"/>
      <c r="E114" s="646"/>
      <c r="F114" s="646"/>
      <c r="G114" s="646"/>
      <c r="H114" s="646"/>
      <c r="I114" s="646"/>
      <c r="J114" s="646"/>
      <c r="K114" s="646"/>
      <c r="L114" s="646"/>
      <c r="M114" s="646"/>
      <c r="N114" s="646"/>
      <c r="O114" s="646"/>
      <c r="P114" s="646"/>
      <c r="Q114" s="646"/>
      <c r="R114" s="646"/>
      <c r="S114" s="646"/>
      <c r="T114" s="646"/>
      <c r="U114" s="646"/>
      <c r="V114" s="646"/>
      <c r="W114" s="646"/>
      <c r="X114" s="646"/>
      <c r="Y114" s="646"/>
      <c r="Z114" s="646"/>
      <c r="AA114" s="646"/>
      <c r="AB114" s="646"/>
      <c r="AC114" s="646"/>
      <c r="AD114" s="646"/>
      <c r="AE114" s="646"/>
      <c r="AF114" s="646"/>
      <c r="AG114" s="646"/>
      <c r="AH114" s="646"/>
      <c r="AI114" s="646"/>
      <c r="AJ114" s="646"/>
      <c r="AK114" s="646"/>
      <c r="AL114" s="646"/>
      <c r="AM114" s="646"/>
      <c r="AN114" s="646"/>
      <c r="AO114" s="646"/>
      <c r="AP114" s="646"/>
      <c r="AQ114" s="646"/>
      <c r="AR114" s="646"/>
      <c r="AS114" s="646"/>
      <c r="AT114" s="646"/>
      <c r="AU114" s="646"/>
      <c r="AV114" s="646"/>
      <c r="AW114" s="646"/>
    </row>
    <row collapsed="false" customFormat="true" customHeight="true" hidden="false" ht="12.6" outlineLevel="0" r="115" s="423">
      <c r="A115" s="646" t="s">
        <v>442</v>
      </c>
      <c r="B115" s="646"/>
      <c r="C115" s="646"/>
      <c r="D115" s="646"/>
      <c r="E115" s="646"/>
      <c r="F115" s="646"/>
      <c r="G115" s="646"/>
      <c r="H115" s="646"/>
      <c r="I115" s="646"/>
      <c r="J115" s="646"/>
      <c r="K115" s="646"/>
      <c r="L115" s="646"/>
      <c r="M115" s="646"/>
      <c r="N115" s="646"/>
      <c r="O115" s="646"/>
      <c r="P115" s="646"/>
      <c r="Q115" s="646"/>
      <c r="R115" s="646"/>
      <c r="S115" s="646"/>
      <c r="T115" s="646"/>
      <c r="U115" s="646"/>
      <c r="V115" s="646"/>
      <c r="W115" s="646"/>
      <c r="X115" s="646"/>
      <c r="Y115" s="646"/>
      <c r="Z115" s="646"/>
      <c r="AA115" s="646"/>
      <c r="AB115" s="646"/>
      <c r="AC115" s="646"/>
      <c r="AD115" s="646"/>
      <c r="AE115" s="646"/>
      <c r="AF115" s="646"/>
      <c r="AG115" s="646"/>
      <c r="AH115" s="646"/>
      <c r="AI115" s="646"/>
      <c r="AJ115" s="646"/>
      <c r="AK115" s="646"/>
      <c r="AL115" s="646"/>
      <c r="AM115" s="646"/>
      <c r="AN115" s="646"/>
      <c r="AO115" s="646"/>
      <c r="AP115" s="646"/>
      <c r="AQ115" s="646"/>
      <c r="AR115" s="646"/>
      <c r="AS115" s="646"/>
      <c r="AT115" s="646"/>
      <c r="AU115" s="646"/>
      <c r="AV115" s="646"/>
      <c r="AW115" s="646"/>
    </row>
    <row collapsed="false" customFormat="true" customHeight="true" hidden="false" ht="60" outlineLevel="0" r="116" s="423">
      <c r="A116" s="493"/>
      <c r="B116" s="493"/>
      <c r="C116" s="493"/>
      <c r="D116" s="493"/>
      <c r="E116" s="493"/>
      <c r="F116" s="493"/>
      <c r="G116" s="493"/>
      <c r="H116" s="493"/>
      <c r="I116" s="493"/>
      <c r="J116" s="493"/>
      <c r="K116" s="493"/>
      <c r="L116" s="493"/>
      <c r="M116" s="493"/>
      <c r="N116" s="493"/>
      <c r="O116" s="493"/>
      <c r="P116" s="493"/>
      <c r="Q116" s="493"/>
      <c r="R116" s="493"/>
      <c r="S116" s="493"/>
      <c r="T116" s="493"/>
      <c r="U116" s="493"/>
      <c r="V116" s="493"/>
      <c r="W116" s="493"/>
      <c r="X116" s="493"/>
      <c r="Y116" s="493"/>
      <c r="Z116" s="493"/>
      <c r="AA116" s="493"/>
      <c r="AB116" s="493"/>
      <c r="AC116" s="493"/>
      <c r="AD116" s="493"/>
      <c r="AE116" s="493"/>
      <c r="AF116" s="493"/>
      <c r="AG116" s="493"/>
      <c r="AH116" s="493"/>
      <c r="AI116" s="493"/>
      <c r="AJ116" s="493"/>
      <c r="AK116" s="493"/>
      <c r="AL116" s="493"/>
      <c r="AM116" s="493"/>
      <c r="AN116" s="493"/>
      <c r="AO116" s="493"/>
      <c r="AP116" s="493"/>
      <c r="AQ116" s="493"/>
      <c r="AR116" s="493"/>
      <c r="AS116" s="493"/>
      <c r="AT116" s="493"/>
      <c r="AU116" s="493"/>
      <c r="AV116" s="493"/>
      <c r="AW116" s="493"/>
    </row>
    <row collapsed="false" customFormat="true" customHeight="true" hidden="false" ht="12.6" outlineLevel="0" r="117" s="423">
      <c r="A117" s="646" t="s">
        <v>1198</v>
      </c>
      <c r="B117" s="646"/>
      <c r="C117" s="646"/>
      <c r="D117" s="646"/>
      <c r="E117" s="646"/>
      <c r="F117" s="646"/>
      <c r="G117" s="646"/>
      <c r="H117" s="646"/>
      <c r="I117" s="646"/>
      <c r="J117" s="646"/>
      <c r="K117" s="646"/>
      <c r="L117" s="646"/>
      <c r="M117" s="646"/>
      <c r="N117" s="646"/>
      <c r="O117" s="646"/>
      <c r="P117" s="646"/>
      <c r="Q117" s="646"/>
      <c r="R117" s="646"/>
      <c r="S117" s="646"/>
      <c r="T117" s="646"/>
      <c r="U117" s="646"/>
      <c r="V117" s="646"/>
      <c r="W117" s="646"/>
      <c r="X117" s="646"/>
      <c r="Y117" s="646"/>
      <c r="Z117" s="646"/>
      <c r="AA117" s="646"/>
      <c r="AB117" s="646"/>
      <c r="AC117" s="646"/>
      <c r="AD117" s="646"/>
      <c r="AE117" s="646"/>
      <c r="AF117" s="646"/>
      <c r="AG117" s="646"/>
      <c r="AH117" s="646"/>
      <c r="AI117" s="646"/>
      <c r="AJ117" s="646"/>
      <c r="AK117" s="646"/>
      <c r="AL117" s="646"/>
      <c r="AM117" s="646"/>
      <c r="AN117" s="646"/>
      <c r="AO117" s="646"/>
      <c r="AP117" s="646"/>
      <c r="AQ117" s="646"/>
      <c r="AR117" s="646"/>
      <c r="AS117" s="646"/>
      <c r="AT117" s="646"/>
      <c r="AU117" s="646"/>
      <c r="AV117" s="646"/>
      <c r="AW117" s="646"/>
    </row>
    <row collapsed="false" customFormat="true" customHeight="true" hidden="false" ht="12.6" outlineLevel="0" r="118" s="423">
      <c r="A118" s="646" t="s">
        <v>442</v>
      </c>
      <c r="B118" s="646"/>
      <c r="C118" s="646"/>
      <c r="D118" s="646"/>
      <c r="E118" s="646"/>
      <c r="F118" s="646"/>
      <c r="G118" s="646"/>
      <c r="H118" s="646"/>
      <c r="I118" s="646"/>
      <c r="J118" s="646"/>
      <c r="K118" s="646"/>
      <c r="L118" s="646"/>
      <c r="M118" s="646"/>
      <c r="N118" s="646"/>
      <c r="O118" s="646"/>
      <c r="P118" s="646"/>
      <c r="Q118" s="646"/>
      <c r="R118" s="646"/>
      <c r="S118" s="646"/>
      <c r="T118" s="646"/>
      <c r="U118" s="646"/>
      <c r="V118" s="646"/>
      <c r="W118" s="646"/>
      <c r="X118" s="646"/>
      <c r="Y118" s="646"/>
      <c r="Z118" s="646"/>
      <c r="AA118" s="646"/>
      <c r="AB118" s="646"/>
      <c r="AC118" s="646"/>
      <c r="AD118" s="646"/>
      <c r="AE118" s="646"/>
      <c r="AF118" s="646"/>
      <c r="AG118" s="646"/>
      <c r="AH118" s="646"/>
      <c r="AI118" s="646"/>
      <c r="AJ118" s="646"/>
      <c r="AK118" s="646"/>
      <c r="AL118" s="646"/>
      <c r="AM118" s="646"/>
      <c r="AN118" s="646"/>
      <c r="AO118" s="646"/>
      <c r="AP118" s="646"/>
      <c r="AQ118" s="646"/>
      <c r="AR118" s="646"/>
      <c r="AS118" s="646"/>
      <c r="AT118" s="646"/>
      <c r="AU118" s="646"/>
      <c r="AV118" s="646"/>
      <c r="AW118" s="646"/>
    </row>
    <row collapsed="false" customFormat="true" customHeight="true" hidden="false" ht="60" outlineLevel="0" r="119" s="423">
      <c r="A119" s="493"/>
      <c r="B119" s="493"/>
      <c r="C119" s="493"/>
      <c r="D119" s="493"/>
      <c r="E119" s="493"/>
      <c r="F119" s="493"/>
      <c r="G119" s="493"/>
      <c r="H119" s="493"/>
      <c r="I119" s="493"/>
      <c r="J119" s="493"/>
      <c r="K119" s="493"/>
      <c r="L119" s="493"/>
      <c r="M119" s="493"/>
      <c r="N119" s="493"/>
      <c r="O119" s="493"/>
      <c r="P119" s="493"/>
      <c r="Q119" s="493"/>
      <c r="R119" s="493"/>
      <c r="S119" s="493"/>
      <c r="T119" s="493"/>
      <c r="U119" s="493"/>
      <c r="V119" s="493"/>
      <c r="W119" s="493"/>
      <c r="X119" s="493"/>
      <c r="Y119" s="493"/>
      <c r="Z119" s="493"/>
      <c r="AA119" s="493"/>
      <c r="AB119" s="493"/>
      <c r="AC119" s="493"/>
      <c r="AD119" s="493"/>
      <c r="AE119" s="493"/>
      <c r="AF119" s="493"/>
      <c r="AG119" s="493"/>
      <c r="AH119" s="493"/>
      <c r="AI119" s="493"/>
      <c r="AJ119" s="493"/>
      <c r="AK119" s="493"/>
      <c r="AL119" s="493"/>
      <c r="AM119" s="493"/>
      <c r="AN119" s="493"/>
      <c r="AO119" s="493"/>
      <c r="AP119" s="493"/>
      <c r="AQ119" s="493"/>
      <c r="AR119" s="493"/>
      <c r="AS119" s="493"/>
      <c r="AT119" s="493"/>
      <c r="AU119" s="493"/>
      <c r="AV119" s="493"/>
      <c r="AW119" s="493"/>
    </row>
    <row collapsed="false" customFormat="true" customHeight="true" hidden="false" ht="12.6" outlineLevel="0" r="120" s="423">
      <c r="A120" s="646" t="s">
        <v>1199</v>
      </c>
      <c r="B120" s="646"/>
      <c r="C120" s="646"/>
      <c r="D120" s="646"/>
      <c r="E120" s="646"/>
      <c r="F120" s="646"/>
      <c r="G120" s="646"/>
      <c r="H120" s="646"/>
      <c r="I120" s="646"/>
      <c r="J120" s="646"/>
      <c r="K120" s="646"/>
      <c r="L120" s="646"/>
      <c r="M120" s="646"/>
      <c r="N120" s="646"/>
      <c r="O120" s="646"/>
      <c r="P120" s="646"/>
      <c r="Q120" s="646"/>
      <c r="R120" s="646"/>
      <c r="S120" s="646"/>
      <c r="T120" s="646"/>
      <c r="U120" s="646"/>
      <c r="V120" s="646"/>
      <c r="W120" s="646"/>
      <c r="X120" s="646"/>
      <c r="Y120" s="646"/>
      <c r="Z120" s="646"/>
      <c r="AA120" s="646"/>
      <c r="AB120" s="646"/>
      <c r="AC120" s="646"/>
      <c r="AD120" s="646"/>
      <c r="AE120" s="646"/>
      <c r="AF120" s="646"/>
      <c r="AG120" s="646"/>
      <c r="AH120" s="646"/>
      <c r="AI120" s="646"/>
      <c r="AJ120" s="646"/>
      <c r="AK120" s="646"/>
      <c r="AL120" s="646"/>
      <c r="AM120" s="646"/>
      <c r="AN120" s="646"/>
      <c r="AO120" s="646"/>
      <c r="AP120" s="646"/>
      <c r="AQ120" s="646"/>
      <c r="AR120" s="646"/>
      <c r="AS120" s="646"/>
      <c r="AT120" s="646"/>
      <c r="AU120" s="646"/>
      <c r="AV120" s="646"/>
      <c r="AW120" s="646"/>
    </row>
    <row collapsed="false" customFormat="true" customHeight="true" hidden="false" ht="12.6" outlineLevel="0" r="121" s="423">
      <c r="A121" s="646" t="s">
        <v>442</v>
      </c>
      <c r="B121" s="646"/>
      <c r="C121" s="646"/>
      <c r="D121" s="646"/>
      <c r="E121" s="646"/>
      <c r="F121" s="646"/>
      <c r="G121" s="646"/>
      <c r="H121" s="646"/>
      <c r="I121" s="646"/>
      <c r="J121" s="646"/>
      <c r="K121" s="646"/>
      <c r="L121" s="646"/>
      <c r="M121" s="646"/>
      <c r="N121" s="646"/>
      <c r="O121" s="646"/>
      <c r="P121" s="646"/>
      <c r="Q121" s="646"/>
      <c r="R121" s="646"/>
      <c r="S121" s="646"/>
      <c r="T121" s="646"/>
      <c r="U121" s="646"/>
      <c r="V121" s="646"/>
      <c r="W121" s="646"/>
      <c r="X121" s="646"/>
      <c r="Y121" s="646"/>
      <c r="Z121" s="646"/>
      <c r="AA121" s="646"/>
      <c r="AB121" s="646"/>
      <c r="AC121" s="646"/>
      <c r="AD121" s="646"/>
      <c r="AE121" s="646"/>
      <c r="AF121" s="646"/>
      <c r="AG121" s="646"/>
      <c r="AH121" s="646"/>
      <c r="AI121" s="646"/>
      <c r="AJ121" s="646"/>
      <c r="AK121" s="646"/>
      <c r="AL121" s="646"/>
      <c r="AM121" s="646"/>
      <c r="AN121" s="646"/>
      <c r="AO121" s="646"/>
      <c r="AP121" s="646"/>
      <c r="AQ121" s="646"/>
      <c r="AR121" s="646"/>
      <c r="AS121" s="646"/>
      <c r="AT121" s="646"/>
      <c r="AU121" s="646"/>
      <c r="AV121" s="646"/>
      <c r="AW121" s="646"/>
    </row>
    <row collapsed="false" customFormat="true" customHeight="true" hidden="false" ht="60" outlineLevel="0" r="122" s="423">
      <c r="A122" s="493"/>
      <c r="B122" s="493"/>
      <c r="C122" s="493"/>
      <c r="D122" s="493"/>
      <c r="E122" s="493"/>
      <c r="F122" s="493"/>
      <c r="G122" s="493"/>
      <c r="H122" s="493"/>
      <c r="I122" s="493"/>
      <c r="J122" s="493"/>
      <c r="K122" s="493"/>
      <c r="L122" s="493"/>
      <c r="M122" s="493"/>
      <c r="N122" s="493"/>
      <c r="O122" s="493"/>
      <c r="P122" s="493"/>
      <c r="Q122" s="493"/>
      <c r="R122" s="493"/>
      <c r="S122" s="493"/>
      <c r="T122" s="493"/>
      <c r="U122" s="493"/>
      <c r="V122" s="493"/>
      <c r="W122" s="493"/>
      <c r="X122" s="493"/>
      <c r="Y122" s="493"/>
      <c r="Z122" s="493"/>
      <c r="AA122" s="493"/>
      <c r="AB122" s="493"/>
      <c r="AC122" s="493"/>
      <c r="AD122" s="493"/>
      <c r="AE122" s="493"/>
      <c r="AF122" s="493"/>
      <c r="AG122" s="493"/>
      <c r="AH122" s="493"/>
      <c r="AI122" s="493"/>
      <c r="AJ122" s="493"/>
      <c r="AK122" s="493"/>
      <c r="AL122" s="493"/>
      <c r="AM122" s="493"/>
      <c r="AN122" s="493"/>
      <c r="AO122" s="493"/>
      <c r="AP122" s="493"/>
      <c r="AQ122" s="493"/>
      <c r="AR122" s="493"/>
      <c r="AS122" s="493"/>
      <c r="AT122" s="493"/>
      <c r="AU122" s="493"/>
      <c r="AV122" s="493"/>
      <c r="AW122" s="493"/>
    </row>
    <row collapsed="false" customFormat="true" customHeight="true" hidden="false" ht="12.6" outlineLevel="0" r="123" s="423">
      <c r="A123" s="408" t="s">
        <v>1169</v>
      </c>
      <c r="B123" s="89"/>
      <c r="C123" s="89"/>
      <c r="D123" s="89"/>
      <c r="E123" s="89"/>
      <c r="F123" s="89"/>
      <c r="G123" s="89"/>
      <c r="H123" s="89"/>
      <c r="I123" s="89"/>
      <c r="J123" s="89"/>
      <c r="K123" s="89"/>
      <c r="L123" s="89"/>
      <c r="M123" s="89"/>
      <c r="N123" s="89"/>
      <c r="O123" s="89"/>
      <c r="P123" s="89"/>
      <c r="Q123" s="89"/>
      <c r="R123" s="89"/>
      <c r="S123" s="89"/>
      <c r="T123" s="89"/>
      <c r="U123" s="89"/>
      <c r="V123" s="89"/>
      <c r="W123" s="89"/>
      <c r="X123" s="89"/>
      <c r="Y123" s="89"/>
      <c r="Z123" s="89"/>
      <c r="AA123" s="89"/>
      <c r="AB123" s="89"/>
      <c r="AC123" s="89"/>
      <c r="AD123" s="89"/>
      <c r="AE123" s="89"/>
      <c r="AF123" s="89"/>
      <c r="AG123" s="89"/>
      <c r="AH123" s="89"/>
      <c r="AI123" s="89"/>
      <c r="AJ123" s="89"/>
      <c r="AK123" s="89"/>
      <c r="AL123" s="89"/>
      <c r="AM123" s="89"/>
      <c r="AN123" s="89"/>
      <c r="AO123" s="89"/>
      <c r="AP123" s="89"/>
      <c r="AQ123" s="89"/>
      <c r="AR123" s="89"/>
      <c r="AS123" s="89"/>
      <c r="AT123" s="89"/>
      <c r="AU123" s="89"/>
      <c r="AV123" s="89"/>
      <c r="AW123" s="89"/>
    </row>
    <row collapsed="false" customFormat="true" customHeight="true" hidden="false" ht="12.6" outlineLevel="0" r="124" s="423">
      <c r="A124" s="408" t="s">
        <v>420</v>
      </c>
      <c r="B124" s="409"/>
      <c r="C124" s="409" t="n">
        <f aca="false">$C$2</f>
        <v>0</v>
      </c>
      <c r="D124" s="409"/>
      <c r="E124" s="409"/>
      <c r="F124" s="409"/>
      <c r="G124" s="409"/>
      <c r="H124" s="409"/>
      <c r="I124" s="409"/>
      <c r="J124" s="409"/>
      <c r="K124" s="409"/>
      <c r="L124" s="409"/>
      <c r="M124" s="409"/>
      <c r="N124" s="409"/>
      <c r="O124" s="409"/>
      <c r="P124" s="409"/>
      <c r="Q124" s="409"/>
      <c r="R124" s="409"/>
      <c r="S124" s="409"/>
      <c r="T124" s="409"/>
      <c r="U124" s="409"/>
      <c r="V124" s="409"/>
      <c r="W124" s="409"/>
      <c r="X124" s="409"/>
      <c r="Y124" s="409"/>
      <c r="Z124" s="704"/>
      <c r="AA124" s="89"/>
      <c r="AB124" s="89" t="s">
        <v>28</v>
      </c>
      <c r="AC124" s="89"/>
      <c r="AD124" s="705" t="n">
        <f aca="false">SUM($AD$2)</f>
        <v>0</v>
      </c>
      <c r="AE124" s="705"/>
      <c r="AF124" s="705"/>
      <c r="AG124" s="705"/>
      <c r="AH124" s="705"/>
      <c r="AI124" s="705"/>
      <c r="AJ124" s="705"/>
      <c r="AK124" s="705"/>
      <c r="AL124" s="89" t="s">
        <v>29</v>
      </c>
      <c r="AM124" s="89"/>
      <c r="AN124" s="412" t="n">
        <f aca="false">VstupHlavička!$B$2</f>
        <v>0</v>
      </c>
      <c r="AO124" s="412"/>
      <c r="AP124" s="412"/>
      <c r="AQ124" s="412"/>
      <c r="AR124" s="412"/>
      <c r="AS124" s="412"/>
      <c r="AT124" s="412"/>
      <c r="AU124" s="412"/>
      <c r="AV124" s="412"/>
      <c r="AW124" s="412"/>
    </row>
    <row collapsed="false" customFormat="true" customHeight="true" hidden="false" ht="12.6" outlineLevel="0" r="125" s="423">
      <c r="A125" s="645"/>
      <c r="B125" s="646"/>
      <c r="C125" s="646"/>
      <c r="D125" s="646"/>
      <c r="E125" s="646"/>
      <c r="F125" s="646"/>
      <c r="G125" s="646"/>
      <c r="H125" s="646"/>
      <c r="I125" s="646"/>
      <c r="J125" s="646"/>
      <c r="K125" s="646"/>
      <c r="L125" s="646"/>
      <c r="M125" s="646"/>
      <c r="N125" s="646"/>
      <c r="O125" s="646"/>
      <c r="P125" s="646"/>
      <c r="Q125" s="646"/>
      <c r="R125" s="646"/>
      <c r="S125" s="646"/>
      <c r="T125" s="646"/>
      <c r="U125" s="646"/>
      <c r="V125" s="646"/>
      <c r="W125" s="646"/>
      <c r="X125" s="646"/>
      <c r="Y125" s="646"/>
      <c r="Z125" s="646"/>
      <c r="AA125" s="646"/>
      <c r="AB125" s="646"/>
      <c r="AC125" s="646"/>
      <c r="AD125" s="646"/>
      <c r="AE125" s="646"/>
      <c r="AF125" s="646"/>
      <c r="AG125" s="646"/>
      <c r="AH125" s="646"/>
      <c r="AI125" s="646"/>
      <c r="AJ125" s="646"/>
      <c r="AK125" s="646"/>
      <c r="AL125" s="646"/>
      <c r="AM125" s="646"/>
      <c r="AN125" s="646"/>
      <c r="AO125" s="646"/>
      <c r="AP125" s="646"/>
      <c r="AQ125" s="646"/>
      <c r="AR125" s="646"/>
      <c r="AS125" s="646"/>
      <c r="AT125" s="646"/>
      <c r="AU125" s="646"/>
      <c r="AV125" s="646"/>
      <c r="AW125" s="646"/>
    </row>
    <row collapsed="false" customFormat="true" customHeight="true" hidden="false" ht="12.6" outlineLevel="0" r="126" s="423">
      <c r="A126" s="645" t="s">
        <v>1200</v>
      </c>
      <c r="B126" s="646"/>
      <c r="C126" s="646"/>
      <c r="D126" s="646"/>
      <c r="E126" s="646"/>
      <c r="F126" s="646"/>
      <c r="G126" s="646"/>
      <c r="H126" s="646"/>
      <c r="I126" s="646"/>
      <c r="J126" s="646"/>
      <c r="K126" s="646"/>
      <c r="L126" s="646"/>
      <c r="M126" s="646"/>
      <c r="N126" s="646"/>
      <c r="O126" s="646"/>
      <c r="P126" s="646"/>
      <c r="Q126" s="646"/>
      <c r="R126" s="646"/>
      <c r="S126" s="646"/>
      <c r="T126" s="646"/>
      <c r="U126" s="646"/>
      <c r="V126" s="646"/>
      <c r="W126" s="646"/>
      <c r="X126" s="646"/>
      <c r="Y126" s="646"/>
      <c r="Z126" s="646"/>
      <c r="AA126" s="646"/>
      <c r="AB126" s="646"/>
      <c r="AC126" s="646"/>
      <c r="AD126" s="646"/>
      <c r="AE126" s="646"/>
      <c r="AF126" s="646"/>
      <c r="AG126" s="646"/>
      <c r="AH126" s="646"/>
      <c r="AI126" s="646"/>
      <c r="AJ126" s="646"/>
      <c r="AK126" s="646"/>
      <c r="AL126" s="646"/>
      <c r="AM126" s="646"/>
      <c r="AN126" s="646"/>
      <c r="AO126" s="646"/>
      <c r="AP126" s="646"/>
      <c r="AQ126" s="646"/>
      <c r="AR126" s="646"/>
      <c r="AS126" s="646"/>
      <c r="AT126" s="646"/>
      <c r="AU126" s="646"/>
      <c r="AV126" s="646"/>
      <c r="AW126" s="646"/>
    </row>
    <row collapsed="false" customFormat="true" customHeight="true" hidden="false" ht="12.6" outlineLevel="0" r="127" s="423">
      <c r="A127" s="646" t="s">
        <v>442</v>
      </c>
      <c r="B127" s="646"/>
      <c r="C127" s="646"/>
      <c r="D127" s="646"/>
      <c r="E127" s="646"/>
      <c r="F127" s="646"/>
      <c r="G127" s="646"/>
      <c r="H127" s="646"/>
      <c r="I127" s="646"/>
      <c r="J127" s="646"/>
      <c r="K127" s="646"/>
      <c r="L127" s="646"/>
      <c r="M127" s="646"/>
      <c r="N127" s="646"/>
      <c r="O127" s="646"/>
      <c r="P127" s="646"/>
      <c r="Q127" s="646"/>
      <c r="R127" s="646"/>
      <c r="S127" s="646"/>
      <c r="T127" s="646"/>
      <c r="U127" s="646"/>
      <c r="V127" s="646"/>
      <c r="W127" s="646"/>
      <c r="X127" s="646"/>
      <c r="Y127" s="646"/>
      <c r="Z127" s="646"/>
      <c r="AA127" s="646"/>
      <c r="AB127" s="646"/>
      <c r="AC127" s="646"/>
      <c r="AD127" s="646"/>
      <c r="AE127" s="646"/>
      <c r="AF127" s="646"/>
      <c r="AG127" s="646"/>
      <c r="AH127" s="646"/>
      <c r="AI127" s="646"/>
      <c r="AJ127" s="646"/>
      <c r="AK127" s="646"/>
      <c r="AL127" s="646"/>
      <c r="AM127" s="646"/>
      <c r="AN127" s="646"/>
      <c r="AO127" s="646"/>
      <c r="AP127" s="646"/>
      <c r="AQ127" s="646"/>
      <c r="AR127" s="646"/>
      <c r="AS127" s="646"/>
      <c r="AT127" s="646"/>
      <c r="AU127" s="646"/>
      <c r="AV127" s="646"/>
      <c r="AW127" s="646"/>
    </row>
    <row collapsed="false" customFormat="true" customHeight="true" hidden="false" ht="30" outlineLevel="0" r="128" s="423">
      <c r="A128" s="493"/>
      <c r="B128" s="493"/>
      <c r="C128" s="493"/>
      <c r="D128" s="493"/>
      <c r="E128" s="493"/>
      <c r="F128" s="493"/>
      <c r="G128" s="493"/>
      <c r="H128" s="493"/>
      <c r="I128" s="493"/>
      <c r="J128" s="493"/>
      <c r="K128" s="493"/>
      <c r="L128" s="493"/>
      <c r="M128" s="493"/>
      <c r="N128" s="493"/>
      <c r="O128" s="493"/>
      <c r="P128" s="493"/>
      <c r="Q128" s="493"/>
      <c r="R128" s="493"/>
      <c r="S128" s="493"/>
      <c r="T128" s="493"/>
      <c r="U128" s="493"/>
      <c r="V128" s="493"/>
      <c r="W128" s="493"/>
      <c r="X128" s="493"/>
      <c r="Y128" s="493"/>
      <c r="Z128" s="493"/>
      <c r="AA128" s="493"/>
      <c r="AB128" s="493"/>
      <c r="AC128" s="493"/>
      <c r="AD128" s="493"/>
      <c r="AE128" s="493"/>
      <c r="AF128" s="493"/>
      <c r="AG128" s="493"/>
      <c r="AH128" s="493"/>
      <c r="AI128" s="493"/>
      <c r="AJ128" s="493"/>
      <c r="AK128" s="493"/>
      <c r="AL128" s="493"/>
      <c r="AM128" s="493"/>
      <c r="AN128" s="493"/>
      <c r="AO128" s="493"/>
      <c r="AP128" s="493"/>
      <c r="AQ128" s="493"/>
      <c r="AR128" s="493"/>
      <c r="AS128" s="493"/>
      <c r="AT128" s="493"/>
      <c r="AU128" s="493"/>
      <c r="AV128" s="493"/>
      <c r="AW128" s="493"/>
    </row>
    <row collapsed="false" customFormat="true" customHeight="true" hidden="false" ht="12.6" outlineLevel="0" r="129" s="423">
      <c r="A129" s="645" t="s">
        <v>1201</v>
      </c>
      <c r="B129" s="646"/>
      <c r="C129" s="646"/>
      <c r="D129" s="646"/>
      <c r="E129" s="646"/>
      <c r="F129" s="646"/>
      <c r="G129" s="646"/>
      <c r="H129" s="646"/>
      <c r="I129" s="646"/>
      <c r="J129" s="646"/>
      <c r="K129" s="646"/>
      <c r="L129" s="646"/>
      <c r="M129" s="646"/>
      <c r="N129" s="646"/>
      <c r="O129" s="646"/>
      <c r="P129" s="646"/>
      <c r="Q129" s="646"/>
      <c r="R129" s="646"/>
      <c r="S129" s="646"/>
      <c r="T129" s="646"/>
      <c r="U129" s="646"/>
      <c r="V129" s="646"/>
      <c r="W129" s="646"/>
      <c r="X129" s="646"/>
      <c r="Y129" s="646"/>
      <c r="Z129" s="646"/>
      <c r="AA129" s="646"/>
      <c r="AB129" s="646"/>
      <c r="AC129" s="646"/>
      <c r="AD129" s="646"/>
      <c r="AE129" s="646"/>
      <c r="AF129" s="646"/>
      <c r="AG129" s="646"/>
      <c r="AH129" s="646"/>
      <c r="AI129" s="646"/>
      <c r="AJ129" s="646"/>
      <c r="AK129" s="646"/>
      <c r="AL129" s="646"/>
      <c r="AM129" s="646"/>
      <c r="AN129" s="646"/>
      <c r="AO129" s="646"/>
      <c r="AP129" s="646"/>
      <c r="AQ129" s="646"/>
      <c r="AR129" s="646"/>
      <c r="AS129" s="646"/>
      <c r="AT129" s="646"/>
      <c r="AU129" s="646"/>
      <c r="AV129" s="646"/>
      <c r="AW129" s="646"/>
    </row>
    <row collapsed="false" customFormat="true" customHeight="true" hidden="false" ht="12.6" outlineLevel="0" r="130" s="423">
      <c r="A130" s="645" t="s">
        <v>1202</v>
      </c>
      <c r="B130" s="646"/>
      <c r="C130" s="646"/>
      <c r="D130" s="646"/>
      <c r="E130" s="646"/>
      <c r="F130" s="646"/>
      <c r="G130" s="646"/>
      <c r="H130" s="646"/>
      <c r="I130" s="646"/>
      <c r="J130" s="646"/>
      <c r="K130" s="646"/>
      <c r="L130" s="646"/>
      <c r="M130" s="646"/>
      <c r="N130" s="646"/>
      <c r="O130" s="646"/>
      <c r="P130" s="646"/>
      <c r="Q130" s="646"/>
      <c r="R130" s="646"/>
      <c r="S130" s="646"/>
      <c r="T130" s="646"/>
      <c r="U130" s="646"/>
      <c r="V130" s="646"/>
      <c r="W130" s="646"/>
      <c r="X130" s="646"/>
      <c r="Y130" s="646"/>
      <c r="Z130" s="646"/>
      <c r="AA130" s="646"/>
      <c r="AB130" s="646"/>
      <c r="AC130" s="646"/>
      <c r="AD130" s="646"/>
      <c r="AE130" s="646"/>
      <c r="AF130" s="646"/>
      <c r="AG130" s="646"/>
      <c r="AH130" s="646"/>
      <c r="AI130" s="646"/>
      <c r="AJ130" s="646"/>
      <c r="AK130" s="646"/>
      <c r="AL130" s="646"/>
      <c r="AM130" s="646"/>
      <c r="AN130" s="646"/>
      <c r="AO130" s="646"/>
      <c r="AP130" s="646"/>
      <c r="AQ130" s="646"/>
      <c r="AR130" s="646"/>
      <c r="AS130" s="646"/>
      <c r="AT130" s="646"/>
      <c r="AU130" s="646"/>
      <c r="AV130" s="646"/>
      <c r="AW130" s="646"/>
    </row>
    <row collapsed="false" customFormat="true" customHeight="true" hidden="false" ht="12.6" outlineLevel="0" r="131" s="423">
      <c r="A131" s="646" t="s">
        <v>442</v>
      </c>
      <c r="B131" s="646"/>
      <c r="C131" s="646"/>
      <c r="D131" s="646"/>
      <c r="E131" s="646"/>
      <c r="F131" s="646"/>
      <c r="G131" s="646"/>
      <c r="H131" s="646"/>
      <c r="I131" s="646"/>
      <c r="J131" s="646"/>
      <c r="K131" s="646"/>
      <c r="L131" s="646"/>
      <c r="M131" s="646"/>
      <c r="N131" s="646"/>
      <c r="O131" s="646"/>
      <c r="P131" s="646"/>
      <c r="Q131" s="646"/>
      <c r="R131" s="646"/>
      <c r="S131" s="646"/>
      <c r="T131" s="646"/>
      <c r="U131" s="646"/>
      <c r="V131" s="646"/>
      <c r="W131" s="646"/>
      <c r="X131" s="646"/>
      <c r="Y131" s="646"/>
      <c r="Z131" s="646"/>
      <c r="AA131" s="646"/>
      <c r="AB131" s="646"/>
      <c r="AC131" s="646"/>
      <c r="AD131" s="646"/>
      <c r="AE131" s="646"/>
      <c r="AF131" s="646"/>
      <c r="AG131" s="646"/>
      <c r="AH131" s="646"/>
      <c r="AI131" s="646"/>
      <c r="AJ131" s="646"/>
      <c r="AK131" s="646"/>
      <c r="AL131" s="646"/>
      <c r="AM131" s="646"/>
      <c r="AN131" s="646"/>
      <c r="AO131" s="646"/>
      <c r="AP131" s="646"/>
      <c r="AQ131" s="646"/>
      <c r="AR131" s="646"/>
      <c r="AS131" s="646"/>
      <c r="AT131" s="646"/>
      <c r="AU131" s="646"/>
      <c r="AV131" s="646"/>
      <c r="AW131" s="646"/>
    </row>
    <row collapsed="false" customFormat="true" customHeight="true" hidden="false" ht="30" outlineLevel="0" r="132" s="423">
      <c r="A132" s="493"/>
      <c r="B132" s="493"/>
      <c r="C132" s="493"/>
      <c r="D132" s="493"/>
      <c r="E132" s="493"/>
      <c r="F132" s="493"/>
      <c r="G132" s="493"/>
      <c r="H132" s="493"/>
      <c r="I132" s="493"/>
      <c r="J132" s="493"/>
      <c r="K132" s="493"/>
      <c r="L132" s="493"/>
      <c r="M132" s="493"/>
      <c r="N132" s="493"/>
      <c r="O132" s="493"/>
      <c r="P132" s="493"/>
      <c r="Q132" s="493"/>
      <c r="R132" s="493"/>
      <c r="S132" s="493"/>
      <c r="T132" s="493"/>
      <c r="U132" s="493"/>
      <c r="V132" s="493"/>
      <c r="W132" s="493"/>
      <c r="X132" s="493"/>
      <c r="Y132" s="493"/>
      <c r="Z132" s="493"/>
      <c r="AA132" s="493"/>
      <c r="AB132" s="493"/>
      <c r="AC132" s="493"/>
      <c r="AD132" s="493"/>
      <c r="AE132" s="493"/>
      <c r="AF132" s="493"/>
      <c r="AG132" s="493"/>
      <c r="AH132" s="493"/>
      <c r="AI132" s="493"/>
      <c r="AJ132" s="493"/>
      <c r="AK132" s="493"/>
      <c r="AL132" s="493"/>
      <c r="AM132" s="493"/>
      <c r="AN132" s="493"/>
      <c r="AO132" s="493"/>
      <c r="AP132" s="493"/>
      <c r="AQ132" s="493"/>
      <c r="AR132" s="493"/>
      <c r="AS132" s="493"/>
      <c r="AT132" s="493"/>
      <c r="AU132" s="493"/>
      <c r="AV132" s="493"/>
      <c r="AW132" s="493"/>
    </row>
    <row collapsed="false" customFormat="true" customHeight="true" hidden="false" ht="12.6" outlineLevel="0" r="133" s="423">
      <c r="A133" s="707" t="s">
        <v>1203</v>
      </c>
      <c r="B133" s="707"/>
      <c r="C133" s="707"/>
      <c r="D133" s="707"/>
      <c r="E133" s="707"/>
      <c r="F133" s="707"/>
      <c r="G133" s="707"/>
      <c r="H133" s="707"/>
      <c r="I133" s="707"/>
      <c r="J133" s="707"/>
      <c r="K133" s="707"/>
      <c r="L133" s="707"/>
      <c r="M133" s="707"/>
      <c r="N133" s="707"/>
      <c r="O133" s="707"/>
      <c r="P133" s="707"/>
      <c r="Q133" s="707"/>
      <c r="R133" s="707"/>
      <c r="S133" s="707"/>
      <c r="T133" s="707"/>
      <c r="U133" s="707"/>
      <c r="V133" s="707"/>
      <c r="W133" s="707"/>
      <c r="X133" s="707"/>
      <c r="Y133" s="707"/>
      <c r="Z133" s="707"/>
      <c r="AA133" s="707"/>
      <c r="AB133" s="707"/>
      <c r="AC133" s="707"/>
      <c r="AD133" s="707"/>
      <c r="AE133" s="707"/>
      <c r="AF133" s="707"/>
      <c r="AG133" s="707"/>
      <c r="AH133" s="707"/>
      <c r="AI133" s="707"/>
      <c r="AJ133" s="707"/>
      <c r="AK133" s="707"/>
      <c r="AL133" s="707"/>
      <c r="AM133" s="707"/>
      <c r="AN133" s="707"/>
      <c r="AO133" s="707"/>
      <c r="AP133" s="707"/>
      <c r="AQ133" s="707"/>
      <c r="AR133" s="707"/>
      <c r="AS133" s="707"/>
      <c r="AT133" s="707"/>
      <c r="AU133" s="707"/>
      <c r="AV133" s="707"/>
      <c r="AW133" s="707"/>
    </row>
    <row collapsed="false" customFormat="true" customHeight="true" hidden="false" ht="12.6" outlineLevel="0" r="134" s="423">
      <c r="A134" s="707"/>
      <c r="B134" s="707"/>
      <c r="C134" s="707"/>
      <c r="D134" s="707"/>
      <c r="E134" s="707"/>
      <c r="F134" s="707"/>
      <c r="G134" s="707"/>
      <c r="H134" s="707"/>
      <c r="I134" s="707"/>
      <c r="J134" s="707"/>
      <c r="K134" s="707"/>
      <c r="L134" s="707"/>
      <c r="M134" s="707"/>
      <c r="N134" s="707"/>
      <c r="O134" s="707"/>
      <c r="P134" s="707"/>
      <c r="Q134" s="707"/>
      <c r="R134" s="707"/>
      <c r="S134" s="707"/>
      <c r="T134" s="707"/>
      <c r="U134" s="707"/>
      <c r="V134" s="707"/>
      <c r="W134" s="707"/>
      <c r="X134" s="707"/>
      <c r="Y134" s="707"/>
      <c r="Z134" s="707"/>
      <c r="AA134" s="707"/>
      <c r="AB134" s="707"/>
      <c r="AC134" s="707"/>
      <c r="AD134" s="707"/>
      <c r="AE134" s="707"/>
      <c r="AF134" s="707"/>
      <c r="AG134" s="707"/>
      <c r="AH134" s="707"/>
      <c r="AI134" s="707"/>
      <c r="AJ134" s="707"/>
      <c r="AK134" s="707"/>
      <c r="AL134" s="707"/>
      <c r="AM134" s="707"/>
      <c r="AN134" s="707"/>
      <c r="AO134" s="707"/>
      <c r="AP134" s="707"/>
      <c r="AQ134" s="707"/>
      <c r="AR134" s="707"/>
      <c r="AS134" s="707"/>
      <c r="AT134" s="707"/>
      <c r="AU134" s="707"/>
      <c r="AV134" s="707"/>
      <c r="AW134" s="707"/>
    </row>
    <row collapsed="false" customFormat="true" customHeight="true" hidden="false" ht="12.6" outlineLevel="0" r="135" s="423">
      <c r="A135" s="645" t="s">
        <v>1204</v>
      </c>
      <c r="B135" s="646"/>
      <c r="C135" s="646"/>
      <c r="D135" s="646"/>
      <c r="E135" s="646"/>
      <c r="F135" s="646"/>
      <c r="G135" s="646"/>
      <c r="H135" s="646"/>
      <c r="I135" s="646"/>
      <c r="J135" s="646"/>
      <c r="K135" s="646"/>
      <c r="L135" s="646"/>
      <c r="M135" s="646"/>
      <c r="N135" s="646"/>
      <c r="O135" s="646"/>
      <c r="P135" s="646"/>
      <c r="Q135" s="646"/>
      <c r="R135" s="646"/>
      <c r="S135" s="646"/>
      <c r="T135" s="646"/>
      <c r="U135" s="646"/>
      <c r="V135" s="646"/>
      <c r="W135" s="646"/>
      <c r="X135" s="646"/>
      <c r="Y135" s="646"/>
      <c r="Z135" s="646"/>
      <c r="AA135" s="646"/>
      <c r="AB135" s="646"/>
      <c r="AC135" s="646"/>
      <c r="AD135" s="646"/>
      <c r="AE135" s="646"/>
      <c r="AF135" s="646"/>
      <c r="AG135" s="646"/>
      <c r="AH135" s="646"/>
      <c r="AI135" s="646"/>
      <c r="AJ135" s="646"/>
      <c r="AK135" s="646"/>
      <c r="AL135" s="646"/>
      <c r="AM135" s="646"/>
      <c r="AN135" s="646"/>
      <c r="AO135" s="646"/>
      <c r="AP135" s="646"/>
      <c r="AQ135" s="646"/>
      <c r="AR135" s="646"/>
      <c r="AS135" s="646"/>
      <c r="AT135" s="646"/>
      <c r="AU135" s="646"/>
      <c r="AV135" s="646"/>
      <c r="AW135" s="646"/>
    </row>
    <row collapsed="false" customFormat="true" customHeight="true" hidden="false" ht="12.6" outlineLevel="0" r="136" s="423">
      <c r="A136" s="646" t="s">
        <v>442</v>
      </c>
      <c r="B136" s="646"/>
      <c r="C136" s="646"/>
      <c r="D136" s="646"/>
      <c r="E136" s="646"/>
      <c r="F136" s="646"/>
      <c r="G136" s="646"/>
      <c r="H136" s="646"/>
      <c r="I136" s="646"/>
      <c r="J136" s="646"/>
      <c r="K136" s="646"/>
      <c r="L136" s="646"/>
      <c r="M136" s="646"/>
      <c r="N136" s="646"/>
      <c r="O136" s="646"/>
      <c r="P136" s="646"/>
      <c r="Q136" s="646"/>
      <c r="R136" s="646"/>
      <c r="S136" s="646"/>
      <c r="T136" s="646"/>
      <c r="U136" s="646"/>
      <c r="V136" s="646"/>
      <c r="W136" s="646"/>
      <c r="X136" s="646"/>
      <c r="Y136" s="646"/>
      <c r="Z136" s="646"/>
      <c r="AA136" s="646"/>
      <c r="AB136" s="646"/>
      <c r="AC136" s="646"/>
      <c r="AD136" s="646"/>
      <c r="AE136" s="646"/>
      <c r="AF136" s="646"/>
      <c r="AG136" s="646"/>
      <c r="AH136" s="646"/>
      <c r="AI136" s="646"/>
      <c r="AJ136" s="646"/>
      <c r="AK136" s="646"/>
      <c r="AL136" s="646"/>
      <c r="AM136" s="646"/>
      <c r="AN136" s="646"/>
      <c r="AO136" s="646"/>
      <c r="AP136" s="646"/>
      <c r="AQ136" s="646"/>
      <c r="AR136" s="646"/>
      <c r="AS136" s="646"/>
      <c r="AT136" s="646"/>
      <c r="AU136" s="646"/>
      <c r="AV136" s="646"/>
      <c r="AW136" s="646"/>
    </row>
    <row collapsed="false" customFormat="true" customHeight="true" hidden="false" ht="30" outlineLevel="0" r="137" s="423">
      <c r="A137" s="493"/>
      <c r="B137" s="493"/>
      <c r="C137" s="493"/>
      <c r="D137" s="493"/>
      <c r="E137" s="493"/>
      <c r="F137" s="493"/>
      <c r="G137" s="493"/>
      <c r="H137" s="493"/>
      <c r="I137" s="493"/>
      <c r="J137" s="493"/>
      <c r="K137" s="493"/>
      <c r="L137" s="493"/>
      <c r="M137" s="493"/>
      <c r="N137" s="493"/>
      <c r="O137" s="493"/>
      <c r="P137" s="493"/>
      <c r="Q137" s="493"/>
      <c r="R137" s="493"/>
      <c r="S137" s="493"/>
      <c r="T137" s="493"/>
      <c r="U137" s="493"/>
      <c r="V137" s="493"/>
      <c r="W137" s="493"/>
      <c r="X137" s="493"/>
      <c r="Y137" s="493"/>
      <c r="Z137" s="493"/>
      <c r="AA137" s="493"/>
      <c r="AB137" s="493"/>
      <c r="AC137" s="493"/>
      <c r="AD137" s="493"/>
      <c r="AE137" s="493"/>
      <c r="AF137" s="493"/>
      <c r="AG137" s="493"/>
      <c r="AH137" s="493"/>
      <c r="AI137" s="493"/>
      <c r="AJ137" s="493"/>
      <c r="AK137" s="493"/>
      <c r="AL137" s="493"/>
      <c r="AM137" s="493"/>
      <c r="AN137" s="493"/>
      <c r="AO137" s="493"/>
      <c r="AP137" s="493"/>
      <c r="AQ137" s="493"/>
      <c r="AR137" s="493"/>
      <c r="AS137" s="493"/>
      <c r="AT137" s="493"/>
      <c r="AU137" s="493"/>
      <c r="AV137" s="493"/>
      <c r="AW137" s="493"/>
    </row>
    <row collapsed="false" customFormat="true" customHeight="true" hidden="false" ht="12.6" outlineLevel="0" r="138" s="423">
      <c r="A138" s="645" t="s">
        <v>1205</v>
      </c>
      <c r="B138" s="646"/>
      <c r="C138" s="646"/>
      <c r="D138" s="646"/>
      <c r="E138" s="646"/>
      <c r="F138" s="646"/>
      <c r="G138" s="646"/>
      <c r="H138" s="646"/>
      <c r="I138" s="646"/>
      <c r="J138" s="646"/>
      <c r="K138" s="646"/>
      <c r="L138" s="646"/>
      <c r="M138" s="646"/>
      <c r="N138" s="646"/>
      <c r="O138" s="646"/>
      <c r="P138" s="646"/>
      <c r="Q138" s="646"/>
      <c r="R138" s="646"/>
      <c r="S138" s="646"/>
      <c r="T138" s="646"/>
      <c r="U138" s="646"/>
      <c r="V138" s="646"/>
      <c r="W138" s="646"/>
      <c r="X138" s="646"/>
      <c r="Y138" s="646"/>
      <c r="Z138" s="646"/>
      <c r="AA138" s="646"/>
      <c r="AB138" s="646"/>
      <c r="AC138" s="646"/>
      <c r="AD138" s="646"/>
      <c r="AE138" s="646"/>
      <c r="AF138" s="646"/>
      <c r="AG138" s="646"/>
      <c r="AH138" s="646"/>
      <c r="AI138" s="646"/>
      <c r="AJ138" s="646"/>
      <c r="AK138" s="646"/>
      <c r="AL138" s="646"/>
      <c r="AM138" s="646"/>
      <c r="AN138" s="646"/>
      <c r="AO138" s="646"/>
      <c r="AP138" s="646"/>
      <c r="AQ138" s="646"/>
      <c r="AR138" s="646"/>
      <c r="AS138" s="646"/>
      <c r="AT138" s="646"/>
      <c r="AU138" s="646"/>
      <c r="AV138" s="646"/>
      <c r="AW138" s="646"/>
    </row>
    <row collapsed="false" customFormat="true" customHeight="true" hidden="false" ht="12.6" outlineLevel="0" r="139" s="423">
      <c r="A139" s="646" t="s">
        <v>1206</v>
      </c>
      <c r="B139" s="646"/>
      <c r="C139" s="646"/>
      <c r="D139" s="646"/>
      <c r="E139" s="646"/>
      <c r="F139" s="646"/>
      <c r="G139" s="646"/>
      <c r="H139" s="646"/>
      <c r="I139" s="646"/>
      <c r="J139" s="646"/>
      <c r="K139" s="646"/>
      <c r="L139" s="646"/>
      <c r="M139" s="646"/>
      <c r="N139" s="646"/>
      <c r="O139" s="646"/>
      <c r="P139" s="646"/>
      <c r="Q139" s="646"/>
      <c r="R139" s="646"/>
      <c r="S139" s="646"/>
      <c r="T139" s="646"/>
      <c r="U139" s="646"/>
      <c r="V139" s="646"/>
      <c r="W139" s="646"/>
      <c r="X139" s="646"/>
      <c r="Y139" s="646"/>
      <c r="Z139" s="646"/>
      <c r="AA139" s="646"/>
      <c r="AB139" s="646"/>
      <c r="AC139" s="646"/>
      <c r="AD139" s="646"/>
      <c r="AE139" s="646"/>
      <c r="AF139" s="646"/>
      <c r="AG139" s="646"/>
      <c r="AH139" s="646"/>
      <c r="AI139" s="646"/>
      <c r="AJ139" s="646"/>
      <c r="AK139" s="646"/>
      <c r="AL139" s="646"/>
      <c r="AM139" s="646"/>
      <c r="AN139" s="646"/>
      <c r="AO139" s="646"/>
      <c r="AP139" s="646"/>
      <c r="AQ139" s="646"/>
      <c r="AR139" s="646"/>
      <c r="AS139" s="646"/>
      <c r="AT139" s="646"/>
      <c r="AU139" s="646"/>
      <c r="AV139" s="646"/>
      <c r="AW139" s="646"/>
    </row>
    <row collapsed="false" customFormat="true" customHeight="true" hidden="false" ht="12.6" outlineLevel="0" r="140" s="423">
      <c r="A140" s="556"/>
      <c r="B140" s="557"/>
      <c r="C140" s="557"/>
      <c r="D140" s="557"/>
      <c r="E140" s="557"/>
      <c r="F140" s="557"/>
      <c r="G140" s="557"/>
      <c r="H140" s="557"/>
      <c r="I140" s="557"/>
      <c r="J140" s="557"/>
      <c r="K140" s="557"/>
      <c r="L140" s="557"/>
      <c r="M140" s="557"/>
      <c r="N140" s="557"/>
      <c r="O140" s="557"/>
      <c r="P140" s="557"/>
      <c r="Q140" s="557"/>
      <c r="R140" s="557"/>
      <c r="S140" s="558"/>
      <c r="T140" s="556"/>
      <c r="U140" s="557"/>
      <c r="V140" s="557"/>
      <c r="W140" s="557"/>
      <c r="X140" s="557"/>
      <c r="Y140" s="557"/>
      <c r="Z140" s="557"/>
      <c r="AA140" s="557"/>
      <c r="AB140" s="557"/>
      <c r="AC140" s="557"/>
      <c r="AD140" s="557"/>
      <c r="AE140" s="557"/>
      <c r="AF140" s="558"/>
      <c r="AG140" s="427" t="s">
        <v>741</v>
      </c>
      <c r="AH140" s="427"/>
      <c r="AI140" s="427"/>
      <c r="AJ140" s="427"/>
      <c r="AK140" s="427"/>
      <c r="AL140" s="427"/>
      <c r="AM140" s="427"/>
      <c r="AN140" s="427"/>
      <c r="AO140" s="427"/>
      <c r="AP140" s="427"/>
      <c r="AQ140" s="427"/>
      <c r="AR140" s="427"/>
      <c r="AS140" s="427"/>
      <c r="AT140" s="427"/>
      <c r="AU140" s="427"/>
      <c r="AV140" s="427"/>
      <c r="AW140" s="427"/>
    </row>
    <row collapsed="false" customFormat="true" customHeight="true" hidden="false" ht="12.6" outlineLevel="0" r="141" s="423">
      <c r="A141" s="459" t="s">
        <v>434</v>
      </c>
      <c r="B141" s="459"/>
      <c r="C141" s="459"/>
      <c r="D141" s="459"/>
      <c r="E141" s="459"/>
      <c r="F141" s="459"/>
      <c r="G141" s="459"/>
      <c r="H141" s="459"/>
      <c r="I141" s="459"/>
      <c r="J141" s="459"/>
      <c r="K141" s="459"/>
      <c r="L141" s="459"/>
      <c r="M141" s="459"/>
      <c r="N141" s="459"/>
      <c r="O141" s="459"/>
      <c r="P141" s="459"/>
      <c r="Q141" s="459"/>
      <c r="R141" s="459"/>
      <c r="S141" s="459"/>
      <c r="T141" s="459" t="s">
        <v>435</v>
      </c>
      <c r="U141" s="459"/>
      <c r="V141" s="459"/>
      <c r="W141" s="459"/>
      <c r="X141" s="459"/>
      <c r="Y141" s="459"/>
      <c r="Z141" s="459"/>
      <c r="AA141" s="459"/>
      <c r="AB141" s="459"/>
      <c r="AC141" s="459"/>
      <c r="AD141" s="459"/>
      <c r="AE141" s="459"/>
      <c r="AF141" s="459"/>
      <c r="AG141" s="459" t="s">
        <v>742</v>
      </c>
      <c r="AH141" s="459"/>
      <c r="AI141" s="459"/>
      <c r="AJ141" s="459"/>
      <c r="AK141" s="459"/>
      <c r="AL141" s="459"/>
      <c r="AM141" s="459"/>
      <c r="AN141" s="459"/>
      <c r="AO141" s="459"/>
      <c r="AP141" s="459"/>
      <c r="AQ141" s="459"/>
      <c r="AR141" s="459"/>
      <c r="AS141" s="459"/>
      <c r="AT141" s="459"/>
      <c r="AU141" s="459"/>
      <c r="AV141" s="459"/>
      <c r="AW141" s="459"/>
    </row>
    <row collapsed="false" customFormat="true" customHeight="true" hidden="false" ht="12.6" outlineLevel="0" r="142" s="423">
      <c r="A142" s="580"/>
      <c r="B142" s="581"/>
      <c r="C142" s="581"/>
      <c r="D142" s="581"/>
      <c r="E142" s="581"/>
      <c r="F142" s="581"/>
      <c r="G142" s="581"/>
      <c r="H142" s="581"/>
      <c r="I142" s="581"/>
      <c r="J142" s="581"/>
      <c r="K142" s="581"/>
      <c r="L142" s="581"/>
      <c r="M142" s="581"/>
      <c r="N142" s="581"/>
      <c r="O142" s="581"/>
      <c r="P142" s="581"/>
      <c r="Q142" s="581"/>
      <c r="R142" s="581"/>
      <c r="S142" s="582"/>
      <c r="T142" s="580"/>
      <c r="U142" s="581"/>
      <c r="V142" s="581"/>
      <c r="W142" s="581"/>
      <c r="X142" s="581"/>
      <c r="Y142" s="581"/>
      <c r="Z142" s="581"/>
      <c r="AA142" s="581"/>
      <c r="AB142" s="581"/>
      <c r="AC142" s="581"/>
      <c r="AD142" s="581"/>
      <c r="AE142" s="581"/>
      <c r="AF142" s="582"/>
      <c r="AG142" s="428" t="s">
        <v>500</v>
      </c>
      <c r="AH142" s="428"/>
      <c r="AI142" s="428"/>
      <c r="AJ142" s="428"/>
      <c r="AK142" s="428"/>
      <c r="AL142" s="428"/>
      <c r="AM142" s="428"/>
      <c r="AN142" s="428"/>
      <c r="AO142" s="428"/>
      <c r="AP142" s="428"/>
      <c r="AQ142" s="428"/>
      <c r="AR142" s="428"/>
      <c r="AS142" s="428"/>
      <c r="AT142" s="428"/>
      <c r="AU142" s="428"/>
      <c r="AV142" s="428"/>
      <c r="AW142" s="428"/>
    </row>
    <row collapsed="false" customFormat="true" customHeight="true" hidden="false" ht="12.6" outlineLevel="0" r="143" s="423">
      <c r="A143" s="621" t="s">
        <v>847</v>
      </c>
      <c r="B143" s="621"/>
      <c r="C143" s="621"/>
      <c r="D143" s="621"/>
      <c r="E143" s="621"/>
      <c r="F143" s="621"/>
      <c r="G143" s="621"/>
      <c r="H143" s="621"/>
      <c r="I143" s="621"/>
      <c r="J143" s="621"/>
      <c r="K143" s="621"/>
      <c r="L143" s="621"/>
      <c r="M143" s="621"/>
      <c r="N143" s="621"/>
      <c r="O143" s="621"/>
      <c r="P143" s="621"/>
      <c r="Q143" s="621"/>
      <c r="R143" s="621"/>
      <c r="S143" s="621"/>
      <c r="T143" s="433"/>
      <c r="U143" s="433"/>
      <c r="V143" s="433"/>
      <c r="W143" s="433"/>
      <c r="X143" s="433"/>
      <c r="Y143" s="433"/>
      <c r="Z143" s="433"/>
      <c r="AA143" s="433"/>
      <c r="AB143" s="433"/>
      <c r="AC143" s="433"/>
      <c r="AD143" s="433"/>
      <c r="AE143" s="433"/>
      <c r="AF143" s="433"/>
      <c r="AG143" s="585"/>
      <c r="AH143" s="585"/>
      <c r="AI143" s="585"/>
      <c r="AJ143" s="585"/>
      <c r="AK143" s="585"/>
      <c r="AL143" s="585"/>
      <c r="AM143" s="585"/>
      <c r="AN143" s="585"/>
      <c r="AO143" s="585"/>
      <c r="AP143" s="585"/>
      <c r="AQ143" s="585"/>
      <c r="AR143" s="585"/>
      <c r="AS143" s="585"/>
      <c r="AT143" s="585"/>
      <c r="AU143" s="585"/>
      <c r="AV143" s="585"/>
      <c r="AW143" s="585"/>
    </row>
    <row collapsed="false" customFormat="true" customHeight="true" hidden="false" ht="12.6" outlineLevel="0" r="144" s="423">
      <c r="A144" s="435" t="s">
        <v>848</v>
      </c>
      <c r="B144" s="436"/>
      <c r="C144" s="436"/>
      <c r="D144" s="436"/>
      <c r="E144" s="436"/>
      <c r="F144" s="436"/>
      <c r="G144" s="436"/>
      <c r="H144" s="436"/>
      <c r="I144" s="436"/>
      <c r="J144" s="436"/>
      <c r="K144" s="436"/>
      <c r="L144" s="436"/>
      <c r="M144" s="436"/>
      <c r="N144" s="436"/>
      <c r="O144" s="436"/>
      <c r="P144" s="436"/>
      <c r="Q144" s="436"/>
      <c r="R144" s="436"/>
      <c r="S144" s="437"/>
      <c r="T144" s="433"/>
      <c r="U144" s="433"/>
      <c r="V144" s="433"/>
      <c r="W144" s="433"/>
      <c r="X144" s="433"/>
      <c r="Y144" s="433"/>
      <c r="Z144" s="433"/>
      <c r="AA144" s="433"/>
      <c r="AB144" s="433"/>
      <c r="AC144" s="433"/>
      <c r="AD144" s="433"/>
      <c r="AE144" s="433"/>
      <c r="AF144" s="433"/>
      <c r="AG144" s="433"/>
      <c r="AH144" s="433"/>
      <c r="AI144" s="433"/>
      <c r="AJ144" s="433"/>
      <c r="AK144" s="433"/>
      <c r="AL144" s="433"/>
      <c r="AM144" s="433"/>
      <c r="AN144" s="433"/>
      <c r="AO144" s="433"/>
      <c r="AP144" s="433"/>
      <c r="AQ144" s="433"/>
      <c r="AR144" s="433"/>
      <c r="AS144" s="433"/>
      <c r="AT144" s="433"/>
      <c r="AU144" s="433"/>
      <c r="AV144" s="433"/>
      <c r="AW144" s="433"/>
    </row>
    <row collapsed="false" customFormat="true" customHeight="true" hidden="false" ht="12.6" outlineLevel="0" r="145" s="423">
      <c r="A145" s="438" t="s">
        <v>849</v>
      </c>
      <c r="B145" s="439"/>
      <c r="C145" s="439"/>
      <c r="D145" s="439"/>
      <c r="E145" s="439"/>
      <c r="F145" s="439"/>
      <c r="G145" s="439"/>
      <c r="H145" s="439"/>
      <c r="I145" s="439"/>
      <c r="J145" s="439"/>
      <c r="K145" s="439"/>
      <c r="L145" s="439"/>
      <c r="M145" s="439"/>
      <c r="N145" s="439"/>
      <c r="O145" s="439"/>
      <c r="P145" s="439"/>
      <c r="Q145" s="439"/>
      <c r="R145" s="439"/>
      <c r="S145" s="440"/>
      <c r="T145" s="433"/>
      <c r="U145" s="433"/>
      <c r="V145" s="433"/>
      <c r="W145" s="433"/>
      <c r="X145" s="433"/>
      <c r="Y145" s="433"/>
      <c r="Z145" s="433"/>
      <c r="AA145" s="433"/>
      <c r="AB145" s="433"/>
      <c r="AC145" s="433"/>
      <c r="AD145" s="433"/>
      <c r="AE145" s="433"/>
      <c r="AF145" s="433"/>
      <c r="AG145" s="433"/>
      <c r="AH145" s="433"/>
      <c r="AI145" s="433"/>
      <c r="AJ145" s="433"/>
      <c r="AK145" s="433"/>
      <c r="AL145" s="433"/>
      <c r="AM145" s="433"/>
      <c r="AN145" s="433"/>
      <c r="AO145" s="433"/>
      <c r="AP145" s="433"/>
      <c r="AQ145" s="433"/>
      <c r="AR145" s="433"/>
      <c r="AS145" s="433"/>
      <c r="AT145" s="433"/>
      <c r="AU145" s="433"/>
      <c r="AV145" s="433"/>
      <c r="AW145" s="433"/>
    </row>
    <row collapsed="false" customFormat="true" customHeight="true" hidden="false" ht="12.6" outlineLevel="0" r="146" s="423">
      <c r="A146" s="435" t="s">
        <v>848</v>
      </c>
      <c r="B146" s="436"/>
      <c r="C146" s="436"/>
      <c r="D146" s="436"/>
      <c r="E146" s="436"/>
      <c r="F146" s="436"/>
      <c r="G146" s="436"/>
      <c r="H146" s="436"/>
      <c r="I146" s="436"/>
      <c r="J146" s="436"/>
      <c r="K146" s="436"/>
      <c r="L146" s="436"/>
      <c r="M146" s="436"/>
      <c r="N146" s="436"/>
      <c r="O146" s="436"/>
      <c r="P146" s="436"/>
      <c r="Q146" s="436"/>
      <c r="R146" s="436"/>
      <c r="S146" s="437"/>
      <c r="T146" s="433"/>
      <c r="U146" s="433"/>
      <c r="V146" s="433"/>
      <c r="W146" s="433"/>
      <c r="X146" s="433"/>
      <c r="Y146" s="433"/>
      <c r="Z146" s="433"/>
      <c r="AA146" s="433"/>
      <c r="AB146" s="433"/>
      <c r="AC146" s="433"/>
      <c r="AD146" s="433"/>
      <c r="AE146" s="433"/>
      <c r="AF146" s="433"/>
      <c r="AG146" s="433"/>
      <c r="AH146" s="433"/>
      <c r="AI146" s="433"/>
      <c r="AJ146" s="433"/>
      <c r="AK146" s="433"/>
      <c r="AL146" s="433"/>
      <c r="AM146" s="433"/>
      <c r="AN146" s="433"/>
      <c r="AO146" s="433"/>
      <c r="AP146" s="433"/>
      <c r="AQ146" s="433"/>
      <c r="AR146" s="433"/>
      <c r="AS146" s="433"/>
      <c r="AT146" s="433"/>
      <c r="AU146" s="433"/>
      <c r="AV146" s="433"/>
      <c r="AW146" s="433"/>
    </row>
    <row collapsed="false" customFormat="true" customHeight="true" hidden="false" ht="12.6" outlineLevel="0" r="147" s="423">
      <c r="A147" s="438" t="s">
        <v>850</v>
      </c>
      <c r="B147" s="439"/>
      <c r="C147" s="439"/>
      <c r="D147" s="439"/>
      <c r="E147" s="439"/>
      <c r="F147" s="439"/>
      <c r="G147" s="439"/>
      <c r="H147" s="439"/>
      <c r="I147" s="439"/>
      <c r="J147" s="439"/>
      <c r="K147" s="439"/>
      <c r="L147" s="439"/>
      <c r="M147" s="439"/>
      <c r="N147" s="439"/>
      <c r="O147" s="439"/>
      <c r="P147" s="439"/>
      <c r="Q147" s="439"/>
      <c r="R147" s="439"/>
      <c r="S147" s="440"/>
      <c r="T147" s="433"/>
      <c r="U147" s="433"/>
      <c r="V147" s="433"/>
      <c r="W147" s="433"/>
      <c r="X147" s="433"/>
      <c r="Y147" s="433"/>
      <c r="Z147" s="433"/>
      <c r="AA147" s="433"/>
      <c r="AB147" s="433"/>
      <c r="AC147" s="433"/>
      <c r="AD147" s="433"/>
      <c r="AE147" s="433"/>
      <c r="AF147" s="433"/>
      <c r="AG147" s="433"/>
      <c r="AH147" s="433"/>
      <c r="AI147" s="433"/>
      <c r="AJ147" s="433"/>
      <c r="AK147" s="433"/>
      <c r="AL147" s="433"/>
      <c r="AM147" s="433"/>
      <c r="AN147" s="433"/>
      <c r="AO147" s="433"/>
      <c r="AP147" s="433"/>
      <c r="AQ147" s="433"/>
      <c r="AR147" s="433"/>
      <c r="AS147" s="433"/>
      <c r="AT147" s="433"/>
      <c r="AU147" s="433"/>
      <c r="AV147" s="433"/>
      <c r="AW147" s="433"/>
    </row>
    <row collapsed="false" customFormat="true" customHeight="true" hidden="false" ht="12.6" outlineLevel="0" r="148" s="423">
      <c r="A148" s="646" t="s">
        <v>1207</v>
      </c>
      <c r="B148" s="646"/>
      <c r="C148" s="646"/>
      <c r="D148" s="646"/>
      <c r="E148" s="646"/>
      <c r="F148" s="646"/>
      <c r="G148" s="646"/>
      <c r="H148" s="646"/>
      <c r="I148" s="646"/>
      <c r="J148" s="646"/>
      <c r="K148" s="646"/>
      <c r="L148" s="646"/>
      <c r="M148" s="646"/>
      <c r="N148" s="646"/>
      <c r="O148" s="646"/>
      <c r="P148" s="646"/>
      <c r="Q148" s="646"/>
      <c r="R148" s="646"/>
      <c r="S148" s="646"/>
      <c r="T148" s="646"/>
      <c r="U148" s="646"/>
      <c r="V148" s="646"/>
      <c r="W148" s="646"/>
      <c r="X148" s="646"/>
      <c r="Y148" s="646"/>
      <c r="Z148" s="646"/>
      <c r="AA148" s="646"/>
      <c r="AB148" s="646"/>
      <c r="AC148" s="646"/>
      <c r="AD148" s="646"/>
      <c r="AE148" s="646"/>
      <c r="AF148" s="646"/>
      <c r="AG148" s="646"/>
      <c r="AH148" s="646"/>
      <c r="AI148" s="646"/>
      <c r="AJ148" s="646"/>
      <c r="AK148" s="646"/>
      <c r="AL148" s="646"/>
      <c r="AM148" s="646"/>
      <c r="AN148" s="646"/>
      <c r="AO148" s="646"/>
      <c r="AP148" s="646"/>
      <c r="AQ148" s="646"/>
      <c r="AR148" s="646"/>
      <c r="AS148" s="646"/>
      <c r="AT148" s="646"/>
      <c r="AU148" s="646"/>
      <c r="AV148" s="646"/>
      <c r="AW148" s="646"/>
    </row>
    <row collapsed="false" customFormat="true" customHeight="true" hidden="false" ht="12.6" outlineLevel="0" r="149" s="423">
      <c r="A149" s="646" t="s">
        <v>442</v>
      </c>
      <c r="B149" s="646"/>
      <c r="C149" s="646"/>
      <c r="D149" s="646"/>
      <c r="E149" s="646"/>
      <c r="F149" s="646"/>
      <c r="G149" s="646"/>
      <c r="H149" s="646"/>
      <c r="I149" s="646"/>
      <c r="J149" s="646"/>
      <c r="K149" s="646"/>
      <c r="L149" s="646"/>
      <c r="M149" s="646"/>
      <c r="N149" s="646"/>
      <c r="O149" s="646"/>
      <c r="P149" s="646"/>
      <c r="Q149" s="646"/>
      <c r="R149" s="646"/>
      <c r="S149" s="646"/>
      <c r="T149" s="646"/>
      <c r="U149" s="646"/>
      <c r="V149" s="646"/>
      <c r="W149" s="646"/>
      <c r="X149" s="646"/>
      <c r="Y149" s="646"/>
      <c r="Z149" s="646"/>
      <c r="AA149" s="646"/>
      <c r="AB149" s="646"/>
      <c r="AC149" s="646"/>
      <c r="AD149" s="646"/>
      <c r="AE149" s="646"/>
      <c r="AF149" s="646"/>
      <c r="AG149" s="646"/>
      <c r="AH149" s="646"/>
      <c r="AI149" s="646"/>
      <c r="AJ149" s="646"/>
      <c r="AK149" s="646"/>
      <c r="AL149" s="646"/>
      <c r="AM149" s="646"/>
      <c r="AN149" s="646"/>
      <c r="AO149" s="646"/>
      <c r="AP149" s="646"/>
      <c r="AQ149" s="646"/>
      <c r="AR149" s="646"/>
      <c r="AS149" s="646"/>
      <c r="AT149" s="646"/>
      <c r="AU149" s="646"/>
      <c r="AV149" s="646"/>
      <c r="AW149" s="646"/>
    </row>
    <row collapsed="false" customFormat="true" customHeight="true" hidden="false" ht="30" outlineLevel="0" r="150" s="423">
      <c r="A150" s="493"/>
      <c r="B150" s="493"/>
      <c r="C150" s="493"/>
      <c r="D150" s="493"/>
      <c r="E150" s="493"/>
      <c r="F150" s="493"/>
      <c r="G150" s="493"/>
      <c r="H150" s="493"/>
      <c r="I150" s="493"/>
      <c r="J150" s="493"/>
      <c r="K150" s="493"/>
      <c r="L150" s="493"/>
      <c r="M150" s="493"/>
      <c r="N150" s="493"/>
      <c r="O150" s="493"/>
      <c r="P150" s="493"/>
      <c r="Q150" s="493"/>
      <c r="R150" s="493"/>
      <c r="S150" s="493"/>
      <c r="T150" s="493"/>
      <c r="U150" s="493"/>
      <c r="V150" s="493"/>
      <c r="W150" s="493"/>
      <c r="X150" s="493"/>
      <c r="Y150" s="493"/>
      <c r="Z150" s="493"/>
      <c r="AA150" s="493"/>
      <c r="AB150" s="493"/>
      <c r="AC150" s="493"/>
      <c r="AD150" s="493"/>
      <c r="AE150" s="493"/>
      <c r="AF150" s="493"/>
      <c r="AG150" s="493"/>
      <c r="AH150" s="493"/>
      <c r="AI150" s="493"/>
      <c r="AJ150" s="493"/>
      <c r="AK150" s="493"/>
      <c r="AL150" s="493"/>
      <c r="AM150" s="493"/>
      <c r="AN150" s="493"/>
      <c r="AO150" s="493"/>
      <c r="AP150" s="493"/>
      <c r="AQ150" s="493"/>
      <c r="AR150" s="493"/>
      <c r="AS150" s="493"/>
      <c r="AT150" s="493"/>
      <c r="AU150" s="493"/>
      <c r="AV150" s="493"/>
      <c r="AW150" s="493"/>
    </row>
    <row collapsed="false" customFormat="true" customHeight="true" hidden="false" ht="12.6" outlineLevel="0" r="151" s="423">
      <c r="A151" s="645" t="s">
        <v>1208</v>
      </c>
      <c r="B151" s="646"/>
      <c r="C151" s="646"/>
      <c r="D151" s="646"/>
      <c r="E151" s="646"/>
      <c r="F151" s="646"/>
      <c r="G151" s="646"/>
      <c r="H151" s="646"/>
      <c r="I151" s="646"/>
      <c r="J151" s="646"/>
      <c r="K151" s="646"/>
      <c r="L151" s="646"/>
      <c r="M151" s="646"/>
      <c r="N151" s="646"/>
      <c r="O151" s="646"/>
      <c r="P151" s="646"/>
      <c r="Q151" s="646"/>
      <c r="R151" s="646"/>
      <c r="S151" s="646"/>
      <c r="T151" s="646"/>
      <c r="U151" s="646"/>
      <c r="V151" s="646"/>
      <c r="W151" s="646"/>
      <c r="X151" s="646"/>
      <c r="Y151" s="646"/>
      <c r="Z151" s="646"/>
      <c r="AA151" s="646"/>
      <c r="AB151" s="646"/>
      <c r="AC151" s="646"/>
      <c r="AD151" s="646"/>
      <c r="AE151" s="646"/>
      <c r="AF151" s="646"/>
      <c r="AG151" s="646"/>
      <c r="AH151" s="646"/>
      <c r="AI151" s="646"/>
      <c r="AJ151" s="646"/>
      <c r="AK151" s="646"/>
      <c r="AL151" s="646"/>
      <c r="AM151" s="646"/>
      <c r="AN151" s="646"/>
      <c r="AO151" s="646"/>
      <c r="AP151" s="646"/>
      <c r="AQ151" s="646"/>
      <c r="AR151" s="646"/>
      <c r="AS151" s="646"/>
      <c r="AT151" s="646"/>
      <c r="AU151" s="646"/>
      <c r="AV151" s="646"/>
      <c r="AW151" s="646"/>
    </row>
    <row collapsed="false" customFormat="true" customHeight="true" hidden="false" ht="12.6" outlineLevel="0" r="152" s="423">
      <c r="A152" s="646" t="s">
        <v>1209</v>
      </c>
      <c r="B152" s="646"/>
      <c r="C152" s="646"/>
      <c r="D152" s="646"/>
      <c r="E152" s="646"/>
      <c r="F152" s="646"/>
      <c r="G152" s="646"/>
      <c r="H152" s="646"/>
      <c r="I152" s="646"/>
      <c r="J152" s="646"/>
      <c r="K152" s="646"/>
      <c r="L152" s="646"/>
      <c r="M152" s="646"/>
      <c r="N152" s="646"/>
      <c r="O152" s="646"/>
      <c r="P152" s="646"/>
      <c r="Q152" s="646"/>
      <c r="R152" s="646"/>
      <c r="S152" s="646"/>
      <c r="T152" s="646"/>
      <c r="U152" s="646"/>
      <c r="V152" s="646"/>
      <c r="W152" s="646"/>
      <c r="X152" s="646"/>
      <c r="Y152" s="646"/>
      <c r="Z152" s="646"/>
      <c r="AA152" s="646"/>
      <c r="AB152" s="646"/>
      <c r="AC152" s="646"/>
      <c r="AD152" s="646"/>
      <c r="AE152" s="646"/>
      <c r="AF152" s="646"/>
      <c r="AG152" s="646"/>
      <c r="AH152" s="646"/>
      <c r="AI152" s="646"/>
      <c r="AJ152" s="646"/>
      <c r="AK152" s="646"/>
      <c r="AL152" s="646"/>
      <c r="AM152" s="646"/>
      <c r="AN152" s="646"/>
      <c r="AO152" s="646"/>
      <c r="AP152" s="646"/>
      <c r="AQ152" s="646"/>
      <c r="AR152" s="646"/>
      <c r="AS152" s="646"/>
      <c r="AT152" s="646"/>
      <c r="AU152" s="646"/>
      <c r="AV152" s="646"/>
      <c r="AW152" s="646"/>
    </row>
    <row collapsed="false" customFormat="true" customHeight="true" hidden="false" ht="12.6" outlineLevel="0" r="153" s="423">
      <c r="A153" s="530"/>
      <c r="B153" s="530"/>
      <c r="C153" s="530"/>
      <c r="D153" s="530"/>
      <c r="E153" s="530"/>
      <c r="F153" s="530"/>
      <c r="G153" s="530"/>
      <c r="H153" s="530"/>
      <c r="I153" s="436"/>
      <c r="J153" s="557"/>
      <c r="K153" s="557"/>
      <c r="L153" s="557"/>
      <c r="M153" s="558"/>
      <c r="N153" s="556"/>
      <c r="O153" s="436"/>
      <c r="P153" s="557"/>
      <c r="Q153" s="558"/>
      <c r="R153" s="556"/>
      <c r="S153" s="557"/>
      <c r="T153" s="557"/>
      <c r="U153" s="557"/>
      <c r="V153" s="558"/>
      <c r="W153" s="427"/>
      <c r="X153" s="427"/>
      <c r="Y153" s="427"/>
      <c r="Z153" s="427"/>
      <c r="AA153" s="427"/>
      <c r="AB153" s="427"/>
      <c r="AC153" s="427"/>
      <c r="AD153" s="427"/>
      <c r="AE153" s="427"/>
      <c r="AF153" s="427"/>
      <c r="AG153" s="427"/>
      <c r="AH153" s="427"/>
      <c r="AI153" s="427"/>
      <c r="AJ153" s="427"/>
      <c r="AK153" s="427"/>
      <c r="AL153" s="427"/>
      <c r="AM153" s="427"/>
      <c r="AN153" s="427"/>
      <c r="AO153" s="427"/>
      <c r="AP153" s="427"/>
      <c r="AQ153" s="722"/>
      <c r="AR153" s="722"/>
      <c r="AS153" s="722"/>
      <c r="AT153" s="722"/>
      <c r="AU153" s="722"/>
      <c r="AV153" s="722"/>
      <c r="AW153" s="722"/>
    </row>
    <row collapsed="false" customFormat="true" customHeight="true" hidden="false" ht="12.6" outlineLevel="0" r="154" s="423">
      <c r="A154" s="459" t="s">
        <v>434</v>
      </c>
      <c r="B154" s="459"/>
      <c r="C154" s="459"/>
      <c r="D154" s="459"/>
      <c r="E154" s="459"/>
      <c r="F154" s="459"/>
      <c r="G154" s="459"/>
      <c r="H154" s="459"/>
      <c r="I154" s="459"/>
      <c r="J154" s="459"/>
      <c r="K154" s="459"/>
      <c r="L154" s="459"/>
      <c r="M154" s="459"/>
      <c r="N154" s="459" t="s">
        <v>898</v>
      </c>
      <c r="O154" s="459"/>
      <c r="P154" s="459"/>
      <c r="Q154" s="459"/>
      <c r="R154" s="459"/>
      <c r="S154" s="459"/>
      <c r="T154" s="459"/>
      <c r="U154" s="459"/>
      <c r="V154" s="459"/>
      <c r="W154" s="459" t="s">
        <v>885</v>
      </c>
      <c r="X154" s="459"/>
      <c r="Y154" s="459"/>
      <c r="Z154" s="459"/>
      <c r="AA154" s="459"/>
      <c r="AB154" s="459"/>
      <c r="AC154" s="459" t="s">
        <v>884</v>
      </c>
      <c r="AD154" s="459"/>
      <c r="AE154" s="459"/>
      <c r="AF154" s="459"/>
      <c r="AG154" s="459"/>
      <c r="AH154" s="459"/>
      <c r="AI154" s="459" t="s">
        <v>937</v>
      </c>
      <c r="AJ154" s="459"/>
      <c r="AK154" s="459"/>
      <c r="AL154" s="459"/>
      <c r="AM154" s="459"/>
      <c r="AN154" s="459"/>
      <c r="AO154" s="459"/>
      <c r="AP154" s="459"/>
      <c r="AQ154" s="722"/>
      <c r="AR154" s="722"/>
      <c r="AS154" s="722"/>
      <c r="AT154" s="722"/>
      <c r="AU154" s="722"/>
      <c r="AV154" s="722"/>
      <c r="AW154" s="722"/>
    </row>
    <row collapsed="false" customFormat="true" customHeight="true" hidden="false" ht="12.6" outlineLevel="0" r="155" s="423">
      <c r="A155" s="484"/>
      <c r="B155" s="408"/>
      <c r="C155" s="408"/>
      <c r="D155" s="408"/>
      <c r="E155" s="408"/>
      <c r="F155" s="408"/>
      <c r="G155" s="408"/>
      <c r="H155" s="408"/>
      <c r="I155" s="408"/>
      <c r="J155" s="408"/>
      <c r="K155" s="408"/>
      <c r="L155" s="408"/>
      <c r="M155" s="463"/>
      <c r="N155" s="484"/>
      <c r="O155" s="408"/>
      <c r="P155" s="408"/>
      <c r="Q155" s="463"/>
      <c r="R155" s="459" t="s">
        <v>903</v>
      </c>
      <c r="S155" s="459"/>
      <c r="T155" s="459"/>
      <c r="U155" s="459"/>
      <c r="V155" s="459"/>
      <c r="W155" s="459" t="s">
        <v>1210</v>
      </c>
      <c r="X155" s="459"/>
      <c r="Y155" s="459"/>
      <c r="Z155" s="459"/>
      <c r="AA155" s="459"/>
      <c r="AB155" s="459"/>
      <c r="AC155" s="459" t="s">
        <v>587</v>
      </c>
      <c r="AD155" s="459"/>
      <c r="AE155" s="459"/>
      <c r="AF155" s="459"/>
      <c r="AG155" s="459"/>
      <c r="AH155" s="459"/>
      <c r="AI155" s="459" t="s">
        <v>904</v>
      </c>
      <c r="AJ155" s="459"/>
      <c r="AK155" s="459"/>
      <c r="AL155" s="459"/>
      <c r="AM155" s="459"/>
      <c r="AN155" s="459"/>
      <c r="AO155" s="459"/>
      <c r="AP155" s="459"/>
      <c r="AQ155" s="722"/>
      <c r="AR155" s="722"/>
      <c r="AS155" s="722"/>
      <c r="AT155" s="722"/>
      <c r="AU155" s="722"/>
      <c r="AV155" s="722"/>
      <c r="AW155" s="722"/>
    </row>
    <row collapsed="false" customFormat="true" customHeight="true" hidden="false" ht="12.6" outlineLevel="0" r="156" s="423">
      <c r="A156" s="484"/>
      <c r="B156" s="408"/>
      <c r="C156" s="408"/>
      <c r="D156" s="408"/>
      <c r="E156" s="408"/>
      <c r="F156" s="408"/>
      <c r="G156" s="408"/>
      <c r="H156" s="408"/>
      <c r="I156" s="408"/>
      <c r="J156" s="408"/>
      <c r="K156" s="408"/>
      <c r="L156" s="408"/>
      <c r="M156" s="463"/>
      <c r="N156" s="484"/>
      <c r="O156" s="408"/>
      <c r="P156" s="408"/>
      <c r="Q156" s="463"/>
      <c r="R156" s="459" t="s">
        <v>589</v>
      </c>
      <c r="S156" s="459"/>
      <c r="T156" s="459"/>
      <c r="U156" s="459"/>
      <c r="V156" s="459"/>
      <c r="W156" s="484"/>
      <c r="X156" s="408"/>
      <c r="Y156" s="408"/>
      <c r="Z156" s="408"/>
      <c r="AA156" s="408"/>
      <c r="AB156" s="463"/>
      <c r="AC156" s="459"/>
      <c r="AD156" s="459"/>
      <c r="AE156" s="459"/>
      <c r="AF156" s="459"/>
      <c r="AG156" s="459"/>
      <c r="AH156" s="459"/>
      <c r="AI156" s="459" t="s">
        <v>500</v>
      </c>
      <c r="AJ156" s="459"/>
      <c r="AK156" s="459"/>
      <c r="AL156" s="459"/>
      <c r="AM156" s="459"/>
      <c r="AN156" s="459"/>
      <c r="AO156" s="459"/>
      <c r="AP156" s="459"/>
      <c r="AQ156" s="722"/>
      <c r="AR156" s="722"/>
      <c r="AS156" s="722"/>
      <c r="AT156" s="722"/>
      <c r="AU156" s="722"/>
      <c r="AV156" s="722"/>
      <c r="AW156" s="722"/>
    </row>
    <row collapsed="false" customFormat="true" customHeight="true" hidden="false" ht="12.6" outlineLevel="0" r="157" s="423">
      <c r="A157" s="428" t="s">
        <v>475</v>
      </c>
      <c r="B157" s="428"/>
      <c r="C157" s="428"/>
      <c r="D157" s="428"/>
      <c r="E157" s="428"/>
      <c r="F157" s="428"/>
      <c r="G157" s="428"/>
      <c r="H157" s="428"/>
      <c r="I157" s="428"/>
      <c r="J157" s="428"/>
      <c r="K157" s="428"/>
      <c r="L157" s="428"/>
      <c r="M157" s="428"/>
      <c r="N157" s="428" t="s">
        <v>476</v>
      </c>
      <c r="O157" s="428"/>
      <c r="P157" s="428"/>
      <c r="Q157" s="428"/>
      <c r="R157" s="428" t="s">
        <v>477</v>
      </c>
      <c r="S157" s="428"/>
      <c r="T157" s="428"/>
      <c r="U157" s="428"/>
      <c r="V157" s="428"/>
      <c r="W157" s="428" t="s">
        <v>478</v>
      </c>
      <c r="X157" s="428"/>
      <c r="Y157" s="428"/>
      <c r="Z157" s="428"/>
      <c r="AA157" s="428"/>
      <c r="AB157" s="428"/>
      <c r="AC157" s="428" t="s">
        <v>479</v>
      </c>
      <c r="AD157" s="428"/>
      <c r="AE157" s="428"/>
      <c r="AF157" s="428"/>
      <c r="AG157" s="428"/>
      <c r="AH157" s="428"/>
      <c r="AI157" s="428" t="s">
        <v>480</v>
      </c>
      <c r="AJ157" s="428"/>
      <c r="AK157" s="428"/>
      <c r="AL157" s="428"/>
      <c r="AM157" s="428"/>
      <c r="AN157" s="428"/>
      <c r="AO157" s="428"/>
      <c r="AP157" s="428"/>
      <c r="AQ157" s="722"/>
      <c r="AR157" s="722"/>
      <c r="AS157" s="722"/>
      <c r="AT157" s="722"/>
      <c r="AU157" s="722"/>
      <c r="AV157" s="722"/>
      <c r="AW157" s="722"/>
    </row>
    <row collapsed="false" customFormat="true" customHeight="true" hidden="false" ht="12.6" outlineLevel="0" r="158" s="423">
      <c r="A158" s="543" t="s">
        <v>1211</v>
      </c>
      <c r="B158" s="543"/>
      <c r="C158" s="543"/>
      <c r="D158" s="543"/>
      <c r="E158" s="543"/>
      <c r="F158" s="543"/>
      <c r="G158" s="543"/>
      <c r="H158" s="543"/>
      <c r="I158" s="543"/>
      <c r="J158" s="543"/>
      <c r="K158" s="543"/>
      <c r="L158" s="543"/>
      <c r="M158" s="543"/>
      <c r="N158" s="627"/>
      <c r="O158" s="627"/>
      <c r="P158" s="627"/>
      <c r="Q158" s="627"/>
      <c r="R158" s="627"/>
      <c r="S158" s="627"/>
      <c r="T158" s="627"/>
      <c r="U158" s="627"/>
      <c r="V158" s="627"/>
      <c r="W158" s="627"/>
      <c r="X158" s="627"/>
      <c r="Y158" s="627"/>
      <c r="Z158" s="627"/>
      <c r="AA158" s="627"/>
      <c r="AB158" s="627"/>
      <c r="AC158" s="627"/>
      <c r="AD158" s="627"/>
      <c r="AE158" s="627"/>
      <c r="AF158" s="627"/>
      <c r="AG158" s="627"/>
      <c r="AH158" s="627"/>
      <c r="AI158" s="723"/>
      <c r="AJ158" s="723"/>
      <c r="AK158" s="723"/>
      <c r="AL158" s="723"/>
      <c r="AM158" s="723"/>
      <c r="AN158" s="723"/>
      <c r="AO158" s="723"/>
      <c r="AP158" s="723"/>
      <c r="AQ158" s="724"/>
      <c r="AR158" s="724"/>
      <c r="AS158" s="724"/>
      <c r="AT158" s="724"/>
      <c r="AU158" s="724"/>
      <c r="AV158" s="724"/>
      <c r="AW158" s="724"/>
    </row>
    <row collapsed="false" customFormat="true" customHeight="true" hidden="false" ht="12.6" outlineLevel="0" r="159" s="423">
      <c r="A159" s="725"/>
      <c r="B159" s="725"/>
      <c r="C159" s="725"/>
      <c r="D159" s="725"/>
      <c r="E159" s="725"/>
      <c r="F159" s="725"/>
      <c r="G159" s="725"/>
      <c r="H159" s="725"/>
      <c r="I159" s="725"/>
      <c r="J159" s="725"/>
      <c r="K159" s="725"/>
      <c r="L159" s="725"/>
      <c r="M159" s="725"/>
      <c r="N159" s="514"/>
      <c r="O159" s="514"/>
      <c r="P159" s="514"/>
      <c r="Q159" s="514"/>
      <c r="R159" s="433"/>
      <c r="S159" s="433"/>
      <c r="T159" s="433"/>
      <c r="U159" s="433"/>
      <c r="V159" s="433"/>
      <c r="W159" s="628"/>
      <c r="X159" s="628"/>
      <c r="Y159" s="628"/>
      <c r="Z159" s="628"/>
      <c r="AA159" s="628"/>
      <c r="AB159" s="628"/>
      <c r="AC159" s="433"/>
      <c r="AD159" s="433"/>
      <c r="AE159" s="433"/>
      <c r="AF159" s="433"/>
      <c r="AG159" s="433"/>
      <c r="AH159" s="433"/>
      <c r="AI159" s="433"/>
      <c r="AJ159" s="433"/>
      <c r="AK159" s="433"/>
      <c r="AL159" s="433"/>
      <c r="AM159" s="433"/>
      <c r="AN159" s="433"/>
      <c r="AO159" s="433"/>
      <c r="AP159" s="433"/>
      <c r="AQ159" s="492"/>
      <c r="AR159" s="492"/>
      <c r="AS159" s="492"/>
      <c r="AT159" s="492"/>
      <c r="AU159" s="492"/>
      <c r="AV159" s="492"/>
      <c r="AW159" s="492"/>
    </row>
    <row collapsed="false" customFormat="true" customHeight="true" hidden="false" ht="12.6" outlineLevel="0" r="160" s="423">
      <c r="A160" s="725"/>
      <c r="B160" s="725"/>
      <c r="C160" s="725"/>
      <c r="D160" s="725"/>
      <c r="E160" s="725"/>
      <c r="F160" s="725"/>
      <c r="G160" s="725"/>
      <c r="H160" s="725"/>
      <c r="I160" s="725"/>
      <c r="J160" s="725"/>
      <c r="K160" s="725"/>
      <c r="L160" s="725"/>
      <c r="M160" s="725"/>
      <c r="N160" s="514"/>
      <c r="O160" s="514"/>
      <c r="P160" s="514"/>
      <c r="Q160" s="514"/>
      <c r="R160" s="433"/>
      <c r="S160" s="433"/>
      <c r="T160" s="433"/>
      <c r="U160" s="433"/>
      <c r="V160" s="433"/>
      <c r="W160" s="628"/>
      <c r="X160" s="628"/>
      <c r="Y160" s="628"/>
      <c r="Z160" s="628"/>
      <c r="AA160" s="628"/>
      <c r="AB160" s="628"/>
      <c r="AC160" s="433"/>
      <c r="AD160" s="433"/>
      <c r="AE160" s="433"/>
      <c r="AF160" s="433"/>
      <c r="AG160" s="433"/>
      <c r="AH160" s="433"/>
      <c r="AI160" s="433"/>
      <c r="AJ160" s="433"/>
      <c r="AK160" s="433"/>
      <c r="AL160" s="433"/>
      <c r="AM160" s="433"/>
      <c r="AN160" s="433"/>
      <c r="AO160" s="433"/>
      <c r="AP160" s="433"/>
      <c r="AQ160" s="492"/>
      <c r="AR160" s="492"/>
      <c r="AS160" s="492"/>
      <c r="AT160" s="492"/>
      <c r="AU160" s="492"/>
      <c r="AV160" s="492"/>
      <c r="AW160" s="492"/>
    </row>
    <row collapsed="false" customFormat="true" customHeight="true" hidden="false" ht="12.6" outlineLevel="0" r="161" s="423">
      <c r="A161" s="725"/>
      <c r="B161" s="725"/>
      <c r="C161" s="725"/>
      <c r="D161" s="725"/>
      <c r="E161" s="725"/>
      <c r="F161" s="725"/>
      <c r="G161" s="725"/>
      <c r="H161" s="725"/>
      <c r="I161" s="725"/>
      <c r="J161" s="725"/>
      <c r="K161" s="725"/>
      <c r="L161" s="725"/>
      <c r="M161" s="725"/>
      <c r="N161" s="514"/>
      <c r="O161" s="514"/>
      <c r="P161" s="514"/>
      <c r="Q161" s="514"/>
      <c r="R161" s="433"/>
      <c r="S161" s="433"/>
      <c r="T161" s="433"/>
      <c r="U161" s="433"/>
      <c r="V161" s="433"/>
      <c r="W161" s="628"/>
      <c r="X161" s="628"/>
      <c r="Y161" s="628"/>
      <c r="Z161" s="628"/>
      <c r="AA161" s="628"/>
      <c r="AB161" s="628"/>
      <c r="AC161" s="433"/>
      <c r="AD161" s="433"/>
      <c r="AE161" s="433"/>
      <c r="AF161" s="433"/>
      <c r="AG161" s="433"/>
      <c r="AH161" s="433"/>
      <c r="AI161" s="433"/>
      <c r="AJ161" s="433"/>
      <c r="AK161" s="433"/>
      <c r="AL161" s="433"/>
      <c r="AM161" s="433"/>
      <c r="AN161" s="433"/>
      <c r="AO161" s="433"/>
      <c r="AP161" s="433"/>
      <c r="AQ161" s="492"/>
      <c r="AR161" s="492"/>
      <c r="AS161" s="492"/>
      <c r="AT161" s="492"/>
      <c r="AU161" s="492"/>
      <c r="AV161" s="492"/>
      <c r="AW161" s="492"/>
    </row>
    <row collapsed="false" customFormat="true" customHeight="true" hidden="false" ht="12.6" outlineLevel="0" r="162" s="423">
      <c r="A162" s="543" t="s">
        <v>1212</v>
      </c>
      <c r="B162" s="543"/>
      <c r="C162" s="543"/>
      <c r="D162" s="543"/>
      <c r="E162" s="543"/>
      <c r="F162" s="543"/>
      <c r="G162" s="543"/>
      <c r="H162" s="543"/>
      <c r="I162" s="543"/>
      <c r="J162" s="543"/>
      <c r="K162" s="543"/>
      <c r="L162" s="543"/>
      <c r="M162" s="543"/>
      <c r="N162" s="627"/>
      <c r="O162" s="627"/>
      <c r="P162" s="627"/>
      <c r="Q162" s="627"/>
      <c r="R162" s="627"/>
      <c r="S162" s="627"/>
      <c r="T162" s="627"/>
      <c r="U162" s="627"/>
      <c r="V162" s="627"/>
      <c r="W162" s="627"/>
      <c r="X162" s="627"/>
      <c r="Y162" s="627"/>
      <c r="Z162" s="627"/>
      <c r="AA162" s="627"/>
      <c r="AB162" s="627"/>
      <c r="AC162" s="630"/>
      <c r="AD162" s="630"/>
      <c r="AE162" s="630"/>
      <c r="AF162" s="630"/>
      <c r="AG162" s="630"/>
      <c r="AH162" s="630"/>
      <c r="AI162" s="726"/>
      <c r="AJ162" s="726"/>
      <c r="AK162" s="726"/>
      <c r="AL162" s="726"/>
      <c r="AM162" s="726"/>
      <c r="AN162" s="726"/>
      <c r="AO162" s="726"/>
      <c r="AP162" s="726"/>
      <c r="AQ162" s="724"/>
      <c r="AR162" s="724"/>
      <c r="AS162" s="724"/>
      <c r="AT162" s="724"/>
      <c r="AU162" s="724"/>
      <c r="AV162" s="724"/>
      <c r="AW162" s="724"/>
    </row>
    <row collapsed="false" customFormat="true" customHeight="true" hidden="false" ht="12.6" outlineLevel="0" r="163" s="423">
      <c r="A163" s="725"/>
      <c r="B163" s="725"/>
      <c r="C163" s="725"/>
      <c r="D163" s="725"/>
      <c r="E163" s="725"/>
      <c r="F163" s="725"/>
      <c r="G163" s="725"/>
      <c r="H163" s="725"/>
      <c r="I163" s="725"/>
      <c r="J163" s="725"/>
      <c r="K163" s="725"/>
      <c r="L163" s="725"/>
      <c r="M163" s="725"/>
      <c r="N163" s="514"/>
      <c r="O163" s="514"/>
      <c r="P163" s="514"/>
      <c r="Q163" s="514"/>
      <c r="R163" s="433"/>
      <c r="S163" s="433"/>
      <c r="T163" s="433"/>
      <c r="U163" s="433"/>
      <c r="V163" s="433"/>
      <c r="W163" s="628"/>
      <c r="X163" s="628"/>
      <c r="Y163" s="628"/>
      <c r="Z163" s="628"/>
      <c r="AA163" s="628"/>
      <c r="AB163" s="628"/>
      <c r="AC163" s="433"/>
      <c r="AD163" s="433"/>
      <c r="AE163" s="433"/>
      <c r="AF163" s="433"/>
      <c r="AG163" s="433"/>
      <c r="AH163" s="433"/>
      <c r="AI163" s="433"/>
      <c r="AJ163" s="433"/>
      <c r="AK163" s="433"/>
      <c r="AL163" s="433"/>
      <c r="AM163" s="433"/>
      <c r="AN163" s="433"/>
      <c r="AO163" s="433"/>
      <c r="AP163" s="433"/>
      <c r="AQ163" s="492"/>
      <c r="AR163" s="492"/>
      <c r="AS163" s="492"/>
      <c r="AT163" s="492"/>
      <c r="AU163" s="492"/>
      <c r="AV163" s="492"/>
      <c r="AW163" s="492"/>
    </row>
    <row collapsed="false" customFormat="true" customHeight="true" hidden="false" ht="12.6" outlineLevel="0" r="164" s="423">
      <c r="A164" s="725"/>
      <c r="B164" s="725"/>
      <c r="C164" s="725"/>
      <c r="D164" s="725"/>
      <c r="E164" s="725"/>
      <c r="F164" s="725"/>
      <c r="G164" s="725"/>
      <c r="H164" s="725"/>
      <c r="I164" s="725"/>
      <c r="J164" s="725"/>
      <c r="K164" s="725"/>
      <c r="L164" s="725"/>
      <c r="M164" s="725"/>
      <c r="N164" s="514"/>
      <c r="O164" s="514"/>
      <c r="P164" s="514"/>
      <c r="Q164" s="514"/>
      <c r="R164" s="433"/>
      <c r="S164" s="433"/>
      <c r="T164" s="433"/>
      <c r="U164" s="433"/>
      <c r="V164" s="433"/>
      <c r="W164" s="628"/>
      <c r="X164" s="628"/>
      <c r="Y164" s="628"/>
      <c r="Z164" s="628"/>
      <c r="AA164" s="628"/>
      <c r="AB164" s="628"/>
      <c r="AC164" s="433"/>
      <c r="AD164" s="433"/>
      <c r="AE164" s="433"/>
      <c r="AF164" s="433"/>
      <c r="AG164" s="433"/>
      <c r="AH164" s="433"/>
      <c r="AI164" s="433"/>
      <c r="AJ164" s="433"/>
      <c r="AK164" s="433"/>
      <c r="AL164" s="433"/>
      <c r="AM164" s="433"/>
      <c r="AN164" s="433"/>
      <c r="AO164" s="433"/>
      <c r="AP164" s="433"/>
      <c r="AQ164" s="492"/>
      <c r="AR164" s="492"/>
      <c r="AS164" s="492"/>
      <c r="AT164" s="492"/>
      <c r="AU164" s="492"/>
      <c r="AV164" s="492"/>
      <c r="AW164" s="492"/>
    </row>
    <row collapsed="false" customFormat="true" customHeight="true" hidden="false" ht="12.6" outlineLevel="0" r="165" s="423">
      <c r="A165" s="725"/>
      <c r="B165" s="725"/>
      <c r="C165" s="725"/>
      <c r="D165" s="725"/>
      <c r="E165" s="725"/>
      <c r="F165" s="725"/>
      <c r="G165" s="725"/>
      <c r="H165" s="725"/>
      <c r="I165" s="725"/>
      <c r="J165" s="725"/>
      <c r="K165" s="725"/>
      <c r="L165" s="725"/>
      <c r="M165" s="725"/>
      <c r="N165" s="514"/>
      <c r="O165" s="514"/>
      <c r="P165" s="514"/>
      <c r="Q165" s="514"/>
      <c r="R165" s="433"/>
      <c r="S165" s="433"/>
      <c r="T165" s="433"/>
      <c r="U165" s="433"/>
      <c r="V165" s="433"/>
      <c r="W165" s="628"/>
      <c r="X165" s="628"/>
      <c r="Y165" s="628"/>
      <c r="Z165" s="628"/>
      <c r="AA165" s="628"/>
      <c r="AB165" s="628"/>
      <c r="AC165" s="433"/>
      <c r="AD165" s="433"/>
      <c r="AE165" s="433"/>
      <c r="AF165" s="433"/>
      <c r="AG165" s="433"/>
      <c r="AH165" s="433"/>
      <c r="AI165" s="433"/>
      <c r="AJ165" s="433"/>
      <c r="AK165" s="433"/>
      <c r="AL165" s="433"/>
      <c r="AM165" s="433"/>
      <c r="AN165" s="433"/>
      <c r="AO165" s="433"/>
      <c r="AP165" s="433"/>
      <c r="AQ165" s="492"/>
      <c r="AR165" s="492"/>
      <c r="AS165" s="492"/>
      <c r="AT165" s="492"/>
      <c r="AU165" s="492"/>
      <c r="AV165" s="492"/>
      <c r="AW165" s="492"/>
    </row>
    <row collapsed="false" customFormat="true" customHeight="true" hidden="false" ht="12.6" outlineLevel="0" r="166" s="423">
      <c r="A166" s="647" t="s">
        <v>1213</v>
      </c>
      <c r="B166" s="629"/>
      <c r="C166" s="629"/>
      <c r="D166" s="629"/>
      <c r="E166" s="629"/>
      <c r="F166" s="629"/>
      <c r="G166" s="629"/>
      <c r="H166" s="629"/>
      <c r="I166" s="629"/>
      <c r="J166" s="629"/>
      <c r="K166" s="629"/>
      <c r="L166" s="629"/>
      <c r="M166" s="629"/>
      <c r="N166" s="646"/>
      <c r="O166" s="646"/>
      <c r="P166" s="646"/>
      <c r="Q166" s="646"/>
      <c r="R166" s="646"/>
      <c r="S166" s="646"/>
      <c r="T166" s="646"/>
      <c r="U166" s="646"/>
      <c r="V166" s="646"/>
      <c r="W166" s="646"/>
      <c r="X166" s="646"/>
      <c r="Y166" s="646"/>
      <c r="Z166" s="646"/>
      <c r="AA166" s="646"/>
      <c r="AB166" s="646"/>
      <c r="AC166" s="646"/>
      <c r="AD166" s="646"/>
      <c r="AE166" s="646"/>
      <c r="AF166" s="646"/>
      <c r="AG166" s="646"/>
      <c r="AH166" s="646"/>
      <c r="AI166" s="646"/>
      <c r="AJ166" s="646"/>
      <c r="AK166" s="646"/>
      <c r="AL166" s="646"/>
      <c r="AM166" s="646"/>
      <c r="AN166" s="646"/>
      <c r="AO166" s="646"/>
      <c r="AP166" s="646"/>
      <c r="AQ166" s="646"/>
      <c r="AR166" s="646"/>
      <c r="AS166" s="646"/>
      <c r="AT166" s="646"/>
      <c r="AU166" s="646"/>
      <c r="AV166" s="646"/>
      <c r="AW166" s="646"/>
    </row>
    <row collapsed="false" customFormat="true" customHeight="true" hidden="false" ht="12.6" outlineLevel="0" r="167" s="423">
      <c r="A167" s="725"/>
      <c r="B167" s="725"/>
      <c r="C167" s="725"/>
      <c r="D167" s="725"/>
      <c r="E167" s="725"/>
      <c r="F167" s="725"/>
      <c r="G167" s="725"/>
      <c r="H167" s="725"/>
      <c r="I167" s="725"/>
      <c r="J167" s="725"/>
      <c r="K167" s="725"/>
      <c r="L167" s="725"/>
      <c r="M167" s="725"/>
      <c r="N167" s="514"/>
      <c r="O167" s="514"/>
      <c r="P167" s="514"/>
      <c r="Q167" s="514"/>
      <c r="R167" s="433"/>
      <c r="S167" s="433"/>
      <c r="T167" s="433"/>
      <c r="U167" s="433"/>
      <c r="V167" s="433"/>
      <c r="W167" s="628"/>
      <c r="X167" s="628"/>
      <c r="Y167" s="628"/>
      <c r="Z167" s="628"/>
      <c r="AA167" s="628"/>
      <c r="AB167" s="628"/>
      <c r="AC167" s="433"/>
      <c r="AD167" s="433"/>
      <c r="AE167" s="433"/>
      <c r="AF167" s="433"/>
      <c r="AG167" s="433"/>
      <c r="AH167" s="433"/>
      <c r="AI167" s="433"/>
      <c r="AJ167" s="433"/>
      <c r="AK167" s="433"/>
      <c r="AL167" s="433"/>
      <c r="AM167" s="433"/>
      <c r="AN167" s="433"/>
      <c r="AO167" s="433"/>
      <c r="AP167" s="433"/>
      <c r="AQ167" s="646"/>
      <c r="AR167" s="646"/>
      <c r="AS167" s="646"/>
      <c r="AT167" s="646"/>
      <c r="AU167" s="646"/>
      <c r="AV167" s="646"/>
      <c r="AW167" s="646"/>
    </row>
    <row collapsed="false" customFormat="true" customHeight="true" hidden="false" ht="12.6" outlineLevel="0" r="168" s="423">
      <c r="A168" s="725"/>
      <c r="B168" s="725"/>
      <c r="C168" s="725"/>
      <c r="D168" s="725"/>
      <c r="E168" s="725"/>
      <c r="F168" s="725"/>
      <c r="G168" s="725"/>
      <c r="H168" s="725"/>
      <c r="I168" s="725"/>
      <c r="J168" s="725"/>
      <c r="K168" s="725"/>
      <c r="L168" s="725"/>
      <c r="M168" s="725"/>
      <c r="N168" s="514"/>
      <c r="O168" s="514"/>
      <c r="P168" s="514"/>
      <c r="Q168" s="514"/>
      <c r="R168" s="433"/>
      <c r="S168" s="433"/>
      <c r="T168" s="433"/>
      <c r="U168" s="433"/>
      <c r="V168" s="433"/>
      <c r="W168" s="628"/>
      <c r="X168" s="628"/>
      <c r="Y168" s="628"/>
      <c r="Z168" s="628"/>
      <c r="AA168" s="628"/>
      <c r="AB168" s="628"/>
      <c r="AC168" s="433"/>
      <c r="AD168" s="433"/>
      <c r="AE168" s="433"/>
      <c r="AF168" s="433"/>
      <c r="AG168" s="433"/>
      <c r="AH168" s="433"/>
      <c r="AI168" s="433"/>
      <c r="AJ168" s="433"/>
      <c r="AK168" s="433"/>
      <c r="AL168" s="433"/>
      <c r="AM168" s="433"/>
      <c r="AN168" s="433"/>
      <c r="AO168" s="433"/>
      <c r="AP168" s="433"/>
      <c r="AQ168" s="646"/>
      <c r="AR168" s="646"/>
      <c r="AS168" s="646"/>
      <c r="AT168" s="646"/>
      <c r="AU168" s="646"/>
      <c r="AV168" s="646"/>
      <c r="AW168" s="646"/>
    </row>
    <row collapsed="false" customFormat="true" customHeight="true" hidden="false" ht="12.6" outlineLevel="0" r="169" s="423">
      <c r="A169" s="725"/>
      <c r="B169" s="725"/>
      <c r="C169" s="725"/>
      <c r="D169" s="725"/>
      <c r="E169" s="725"/>
      <c r="F169" s="725"/>
      <c r="G169" s="725"/>
      <c r="H169" s="725"/>
      <c r="I169" s="725"/>
      <c r="J169" s="725"/>
      <c r="K169" s="725"/>
      <c r="L169" s="725"/>
      <c r="M169" s="725"/>
      <c r="N169" s="514"/>
      <c r="O169" s="514"/>
      <c r="P169" s="514"/>
      <c r="Q169" s="514"/>
      <c r="R169" s="433"/>
      <c r="S169" s="433"/>
      <c r="T169" s="433"/>
      <c r="U169" s="433"/>
      <c r="V169" s="433"/>
      <c r="W169" s="628"/>
      <c r="X169" s="628"/>
      <c r="Y169" s="628"/>
      <c r="Z169" s="628"/>
      <c r="AA169" s="628"/>
      <c r="AB169" s="628"/>
      <c r="AC169" s="433"/>
      <c r="AD169" s="433"/>
      <c r="AE169" s="433"/>
      <c r="AF169" s="433"/>
      <c r="AG169" s="433"/>
      <c r="AH169" s="433"/>
      <c r="AI169" s="433"/>
      <c r="AJ169" s="433"/>
      <c r="AK169" s="433"/>
      <c r="AL169" s="433"/>
      <c r="AM169" s="433"/>
      <c r="AN169" s="433"/>
      <c r="AO169" s="433"/>
      <c r="AP169" s="433"/>
      <c r="AQ169" s="646"/>
      <c r="AR169" s="646"/>
      <c r="AS169" s="646"/>
      <c r="AT169" s="646"/>
      <c r="AU169" s="646"/>
      <c r="AV169" s="646"/>
      <c r="AW169" s="646"/>
    </row>
    <row collapsed="false" customFormat="true" customHeight="true" hidden="false" ht="12.6" outlineLevel="0" r="170" s="423">
      <c r="A170" s="408" t="s">
        <v>1169</v>
      </c>
      <c r="B170" s="89"/>
      <c r="C170" s="89"/>
      <c r="D170" s="89"/>
      <c r="E170" s="89"/>
      <c r="F170" s="89"/>
      <c r="G170" s="89"/>
      <c r="H170" s="89"/>
      <c r="I170" s="89"/>
      <c r="J170" s="89"/>
      <c r="K170" s="89"/>
      <c r="L170" s="89"/>
      <c r="M170" s="89"/>
      <c r="N170" s="89"/>
      <c r="O170" s="89"/>
      <c r="P170" s="89"/>
      <c r="Q170" s="89"/>
      <c r="R170" s="89"/>
      <c r="S170" s="89"/>
      <c r="T170" s="89"/>
      <c r="U170" s="89"/>
      <c r="V170" s="89"/>
      <c r="W170" s="89"/>
      <c r="X170" s="89"/>
      <c r="Y170" s="89"/>
      <c r="Z170" s="89"/>
      <c r="AA170" s="89"/>
      <c r="AB170" s="89"/>
      <c r="AC170" s="89"/>
      <c r="AD170" s="89"/>
      <c r="AE170" s="89"/>
      <c r="AF170" s="89"/>
      <c r="AG170" s="89"/>
      <c r="AH170" s="89"/>
      <c r="AI170" s="89"/>
      <c r="AJ170" s="89"/>
      <c r="AK170" s="89"/>
      <c r="AL170" s="89"/>
      <c r="AM170" s="89"/>
      <c r="AN170" s="89"/>
      <c r="AO170" s="89"/>
      <c r="AP170" s="89"/>
      <c r="AQ170" s="89"/>
      <c r="AR170" s="89"/>
      <c r="AS170" s="89"/>
      <c r="AT170" s="89"/>
      <c r="AU170" s="89"/>
      <c r="AV170" s="89"/>
      <c r="AW170" s="89"/>
    </row>
    <row collapsed="false" customFormat="true" customHeight="true" hidden="false" ht="12.6" outlineLevel="0" r="171" s="423">
      <c r="A171" s="408" t="s">
        <v>420</v>
      </c>
      <c r="B171" s="409"/>
      <c r="C171" s="409" t="n">
        <f aca="false">$C$2</f>
        <v>0</v>
      </c>
      <c r="D171" s="409"/>
      <c r="E171" s="409"/>
      <c r="F171" s="409"/>
      <c r="G171" s="409"/>
      <c r="H171" s="409"/>
      <c r="I171" s="409"/>
      <c r="J171" s="409"/>
      <c r="K171" s="409"/>
      <c r="L171" s="409"/>
      <c r="M171" s="409"/>
      <c r="N171" s="409"/>
      <c r="O171" s="409"/>
      <c r="P171" s="409"/>
      <c r="Q171" s="409"/>
      <c r="R171" s="409"/>
      <c r="S171" s="409"/>
      <c r="T171" s="409"/>
      <c r="U171" s="409"/>
      <c r="V171" s="409"/>
      <c r="W171" s="409"/>
      <c r="X171" s="409"/>
      <c r="Y171" s="409"/>
      <c r="Z171" s="704"/>
      <c r="AA171" s="89"/>
      <c r="AB171" s="89" t="s">
        <v>28</v>
      </c>
      <c r="AC171" s="89"/>
      <c r="AD171" s="705" t="n">
        <f aca="false">SUM($AD$2)</f>
        <v>0</v>
      </c>
      <c r="AE171" s="705"/>
      <c r="AF171" s="705"/>
      <c r="AG171" s="705"/>
      <c r="AH171" s="705"/>
      <c r="AI171" s="705"/>
      <c r="AJ171" s="705"/>
      <c r="AK171" s="705"/>
      <c r="AL171" s="89" t="s">
        <v>29</v>
      </c>
      <c r="AM171" s="89"/>
      <c r="AN171" s="412" t="n">
        <f aca="false">VstupHlavička!$B$2</f>
        <v>0</v>
      </c>
      <c r="AO171" s="412"/>
      <c r="AP171" s="412"/>
      <c r="AQ171" s="412"/>
      <c r="AR171" s="412"/>
      <c r="AS171" s="412"/>
      <c r="AT171" s="412"/>
      <c r="AU171" s="412"/>
      <c r="AV171" s="412"/>
      <c r="AW171" s="412"/>
    </row>
    <row collapsed="false" customFormat="true" customHeight="true" hidden="false" ht="12.6" outlineLevel="0" r="172" s="423">
      <c r="A172" s="646"/>
      <c r="B172" s="646"/>
      <c r="C172" s="646"/>
      <c r="D172" s="646"/>
      <c r="E172" s="646"/>
      <c r="F172" s="646"/>
      <c r="G172" s="646"/>
      <c r="H172" s="646"/>
      <c r="I172" s="646"/>
      <c r="J172" s="646"/>
      <c r="K172" s="646"/>
      <c r="L172" s="646"/>
      <c r="M172" s="646"/>
      <c r="N172" s="646"/>
      <c r="O172" s="646"/>
      <c r="P172" s="646"/>
      <c r="Q172" s="646"/>
      <c r="R172" s="646"/>
      <c r="S172" s="646"/>
      <c r="T172" s="646"/>
      <c r="U172" s="646"/>
      <c r="V172" s="646"/>
      <c r="W172" s="646"/>
      <c r="X172" s="646"/>
      <c r="Y172" s="646"/>
      <c r="Z172" s="646"/>
      <c r="AA172" s="646"/>
      <c r="AB172" s="646"/>
      <c r="AC172" s="646"/>
      <c r="AD172" s="646"/>
      <c r="AE172" s="646"/>
      <c r="AF172" s="646"/>
      <c r="AG172" s="646"/>
      <c r="AH172" s="646"/>
      <c r="AI172" s="646"/>
      <c r="AJ172" s="646"/>
      <c r="AK172" s="646"/>
      <c r="AL172" s="646"/>
      <c r="AM172" s="646"/>
      <c r="AN172" s="646"/>
      <c r="AO172" s="646"/>
      <c r="AP172" s="646"/>
      <c r="AQ172" s="646"/>
      <c r="AR172" s="646"/>
      <c r="AS172" s="646"/>
      <c r="AT172" s="646"/>
      <c r="AU172" s="646"/>
      <c r="AV172" s="646"/>
      <c r="AW172" s="646"/>
    </row>
    <row collapsed="false" customFormat="true" customHeight="true" hidden="false" ht="12.6" outlineLevel="0" r="173" s="423">
      <c r="A173" s="645" t="s">
        <v>1214</v>
      </c>
      <c r="B173" s="646"/>
      <c r="C173" s="646"/>
      <c r="D173" s="646"/>
      <c r="E173" s="646"/>
      <c r="F173" s="646"/>
      <c r="G173" s="646"/>
      <c r="H173" s="646"/>
      <c r="I173" s="646"/>
      <c r="J173" s="646"/>
      <c r="K173" s="646"/>
      <c r="L173" s="646"/>
      <c r="M173" s="646"/>
      <c r="N173" s="646"/>
      <c r="O173" s="646"/>
      <c r="P173" s="646"/>
      <c r="Q173" s="646"/>
      <c r="R173" s="646"/>
      <c r="S173" s="646"/>
      <c r="T173" s="646"/>
      <c r="U173" s="646"/>
      <c r="V173" s="646"/>
      <c r="W173" s="646"/>
      <c r="X173" s="646"/>
      <c r="Y173" s="646"/>
      <c r="Z173" s="646"/>
      <c r="AA173" s="646"/>
      <c r="AB173" s="646"/>
      <c r="AC173" s="646"/>
      <c r="AD173" s="646"/>
      <c r="AE173" s="646"/>
      <c r="AF173" s="646"/>
      <c r="AG173" s="646"/>
      <c r="AH173" s="646"/>
      <c r="AI173" s="646"/>
      <c r="AJ173" s="646"/>
      <c r="AK173" s="646"/>
      <c r="AL173" s="646"/>
      <c r="AM173" s="646"/>
      <c r="AN173" s="646"/>
      <c r="AO173" s="646"/>
      <c r="AP173" s="646"/>
      <c r="AQ173" s="646"/>
      <c r="AR173" s="646"/>
      <c r="AS173" s="646"/>
      <c r="AT173" s="646"/>
      <c r="AU173" s="646"/>
      <c r="AV173" s="646"/>
      <c r="AW173" s="646"/>
    </row>
    <row collapsed="false" customFormat="true" customHeight="true" hidden="false" ht="25.5" outlineLevel="0" r="174" s="423">
      <c r="A174" s="494" t="s">
        <v>1215</v>
      </c>
      <c r="B174" s="494"/>
      <c r="C174" s="494"/>
      <c r="D174" s="494"/>
      <c r="E174" s="494"/>
      <c r="F174" s="494"/>
      <c r="G174" s="494"/>
      <c r="H174" s="494"/>
      <c r="I174" s="494"/>
      <c r="J174" s="494"/>
      <c r="K174" s="494"/>
      <c r="L174" s="494"/>
      <c r="M174" s="494"/>
      <c r="N174" s="494"/>
      <c r="O174" s="494"/>
      <c r="P174" s="494"/>
      <c r="Q174" s="494"/>
      <c r="R174" s="494"/>
      <c r="S174" s="494"/>
      <c r="T174" s="494"/>
      <c r="U174" s="494"/>
      <c r="V174" s="494"/>
      <c r="W174" s="494"/>
      <c r="X174" s="494"/>
      <c r="Y174" s="494"/>
      <c r="Z174" s="494"/>
      <c r="AA174" s="494"/>
      <c r="AB174" s="494"/>
      <c r="AC174" s="494"/>
      <c r="AD174" s="494"/>
      <c r="AE174" s="494"/>
      <c r="AF174" s="494"/>
      <c r="AG174" s="494"/>
      <c r="AH174" s="494"/>
      <c r="AI174" s="494"/>
      <c r="AJ174" s="494"/>
      <c r="AK174" s="494"/>
      <c r="AL174" s="494"/>
      <c r="AM174" s="494"/>
      <c r="AN174" s="494"/>
      <c r="AO174" s="494"/>
      <c r="AP174" s="494"/>
      <c r="AQ174" s="494"/>
      <c r="AR174" s="494"/>
      <c r="AS174" s="494"/>
      <c r="AT174" s="494"/>
      <c r="AU174" s="494"/>
      <c r="AV174" s="494"/>
      <c r="AW174" s="494"/>
    </row>
    <row collapsed="false" customFormat="true" customHeight="true" hidden="false" ht="12.6" outlineLevel="0" r="175" s="423">
      <c r="A175" s="727" t="s">
        <v>1216</v>
      </c>
      <c r="B175" s="727"/>
      <c r="C175" s="727"/>
      <c r="D175" s="727"/>
      <c r="E175" s="727"/>
      <c r="F175" s="727"/>
      <c r="G175" s="727"/>
      <c r="H175" s="727"/>
      <c r="I175" s="727"/>
      <c r="J175" s="727"/>
      <c r="K175" s="727"/>
      <c r="L175" s="727"/>
      <c r="M175" s="727"/>
      <c r="N175" s="727"/>
      <c r="O175" s="727"/>
      <c r="P175" s="727"/>
      <c r="Q175" s="727"/>
      <c r="R175" s="727" t="s">
        <v>576</v>
      </c>
      <c r="S175" s="727"/>
      <c r="T175" s="727"/>
      <c r="U175" s="727"/>
      <c r="V175" s="727"/>
      <c r="W175" s="727"/>
      <c r="X175" s="727"/>
      <c r="Y175" s="727"/>
      <c r="Z175" s="727"/>
      <c r="AA175" s="727" t="s">
        <v>1217</v>
      </c>
      <c r="AB175" s="727"/>
      <c r="AC175" s="727"/>
      <c r="AD175" s="727"/>
      <c r="AE175" s="727"/>
      <c r="AF175" s="727"/>
      <c r="AG175" s="727"/>
      <c r="AH175" s="727"/>
      <c r="AI175" s="727"/>
      <c r="AJ175" s="727"/>
      <c r="AK175" s="727"/>
      <c r="AL175" s="727"/>
      <c r="AM175" s="727"/>
      <c r="AN175" s="727"/>
      <c r="AO175" s="727"/>
      <c r="AP175" s="727"/>
      <c r="AQ175" s="646"/>
      <c r="AR175" s="646"/>
      <c r="AS175" s="646"/>
      <c r="AT175" s="646"/>
      <c r="AU175" s="646"/>
      <c r="AV175" s="646"/>
      <c r="AW175" s="646"/>
    </row>
    <row collapsed="false" customFormat="true" customHeight="true" hidden="false" ht="12.6" outlineLevel="0" r="176" s="423">
      <c r="A176" s="728"/>
      <c r="B176" s="728"/>
      <c r="C176" s="728"/>
      <c r="D176" s="728"/>
      <c r="E176" s="728"/>
      <c r="F176" s="728"/>
      <c r="G176" s="728"/>
      <c r="H176" s="728"/>
      <c r="I176" s="728"/>
      <c r="J176" s="728"/>
      <c r="K176" s="728"/>
      <c r="L176" s="728"/>
      <c r="M176" s="728"/>
      <c r="N176" s="728"/>
      <c r="O176" s="728"/>
      <c r="P176" s="728"/>
      <c r="Q176" s="728"/>
      <c r="R176" s="729"/>
      <c r="S176" s="729"/>
      <c r="T176" s="729"/>
      <c r="U176" s="729"/>
      <c r="V176" s="729"/>
      <c r="W176" s="729"/>
      <c r="X176" s="729"/>
      <c r="Y176" s="729"/>
      <c r="Z176" s="729"/>
      <c r="AA176" s="728"/>
      <c r="AB176" s="728"/>
      <c r="AC176" s="728"/>
      <c r="AD176" s="728"/>
      <c r="AE176" s="728"/>
      <c r="AF176" s="728"/>
      <c r="AG176" s="728"/>
      <c r="AH176" s="728"/>
      <c r="AI176" s="728"/>
      <c r="AJ176" s="728"/>
      <c r="AK176" s="728"/>
      <c r="AL176" s="728"/>
      <c r="AM176" s="728"/>
      <c r="AN176" s="728"/>
      <c r="AO176" s="728"/>
      <c r="AP176" s="728"/>
      <c r="AQ176" s="646"/>
      <c r="AR176" s="646"/>
      <c r="AS176" s="646"/>
      <c r="AT176" s="646"/>
      <c r="AU176" s="646"/>
      <c r="AV176" s="646"/>
      <c r="AW176" s="646"/>
    </row>
    <row collapsed="false" customFormat="true" customHeight="true" hidden="false" ht="12.6" outlineLevel="0" r="177" s="423">
      <c r="A177" s="728"/>
      <c r="B177" s="728"/>
      <c r="C177" s="728"/>
      <c r="D177" s="728"/>
      <c r="E177" s="728"/>
      <c r="F177" s="728"/>
      <c r="G177" s="728"/>
      <c r="H177" s="728"/>
      <c r="I177" s="728"/>
      <c r="J177" s="728"/>
      <c r="K177" s="728"/>
      <c r="L177" s="728"/>
      <c r="M177" s="728"/>
      <c r="N177" s="728"/>
      <c r="O177" s="728"/>
      <c r="P177" s="728"/>
      <c r="Q177" s="728"/>
      <c r="R177" s="729"/>
      <c r="S177" s="729"/>
      <c r="T177" s="729"/>
      <c r="U177" s="729"/>
      <c r="V177" s="729"/>
      <c r="W177" s="729"/>
      <c r="X177" s="729"/>
      <c r="Y177" s="729"/>
      <c r="Z177" s="729"/>
      <c r="AA177" s="728"/>
      <c r="AB177" s="728"/>
      <c r="AC177" s="728"/>
      <c r="AD177" s="728"/>
      <c r="AE177" s="728"/>
      <c r="AF177" s="728"/>
      <c r="AG177" s="728"/>
      <c r="AH177" s="728"/>
      <c r="AI177" s="728"/>
      <c r="AJ177" s="728"/>
      <c r="AK177" s="728"/>
      <c r="AL177" s="728"/>
      <c r="AM177" s="728"/>
      <c r="AN177" s="728"/>
      <c r="AO177" s="728"/>
      <c r="AP177" s="728"/>
      <c r="AQ177" s="646"/>
      <c r="AR177" s="646"/>
      <c r="AS177" s="646"/>
      <c r="AT177" s="646"/>
      <c r="AU177" s="646"/>
      <c r="AV177" s="646"/>
      <c r="AW177" s="646"/>
    </row>
    <row collapsed="false" customFormat="true" customHeight="true" hidden="false" ht="12.6" outlineLevel="0" r="178" s="423">
      <c r="A178" s="728"/>
      <c r="B178" s="728"/>
      <c r="C178" s="728"/>
      <c r="D178" s="728"/>
      <c r="E178" s="728"/>
      <c r="F178" s="728"/>
      <c r="G178" s="728"/>
      <c r="H178" s="728"/>
      <c r="I178" s="728"/>
      <c r="J178" s="728"/>
      <c r="K178" s="728"/>
      <c r="L178" s="728"/>
      <c r="M178" s="728"/>
      <c r="N178" s="728"/>
      <c r="O178" s="728"/>
      <c r="P178" s="728"/>
      <c r="Q178" s="728"/>
      <c r="R178" s="729"/>
      <c r="S178" s="729"/>
      <c r="T178" s="729"/>
      <c r="U178" s="729"/>
      <c r="V178" s="729"/>
      <c r="W178" s="729"/>
      <c r="X178" s="729"/>
      <c r="Y178" s="729"/>
      <c r="Z178" s="729"/>
      <c r="AA178" s="728"/>
      <c r="AB178" s="728"/>
      <c r="AC178" s="728"/>
      <c r="AD178" s="728"/>
      <c r="AE178" s="728"/>
      <c r="AF178" s="728"/>
      <c r="AG178" s="728"/>
      <c r="AH178" s="728"/>
      <c r="AI178" s="728"/>
      <c r="AJ178" s="728"/>
      <c r="AK178" s="728"/>
      <c r="AL178" s="728"/>
      <c r="AM178" s="728"/>
      <c r="AN178" s="728"/>
      <c r="AO178" s="728"/>
      <c r="AP178" s="728"/>
      <c r="AQ178" s="646"/>
      <c r="AR178" s="646"/>
      <c r="AS178" s="646"/>
      <c r="AT178" s="646"/>
      <c r="AU178" s="646"/>
      <c r="AV178" s="646"/>
      <c r="AW178" s="646"/>
    </row>
    <row collapsed="false" customFormat="true" customHeight="true" hidden="false" ht="12.6" outlineLevel="0" r="179" s="423">
      <c r="A179" s="728"/>
      <c r="B179" s="728"/>
      <c r="C179" s="728"/>
      <c r="D179" s="728"/>
      <c r="E179" s="728"/>
      <c r="F179" s="728"/>
      <c r="G179" s="728"/>
      <c r="H179" s="728"/>
      <c r="I179" s="728"/>
      <c r="J179" s="728"/>
      <c r="K179" s="728"/>
      <c r="L179" s="728"/>
      <c r="M179" s="728"/>
      <c r="N179" s="728"/>
      <c r="O179" s="728"/>
      <c r="P179" s="728"/>
      <c r="Q179" s="728"/>
      <c r="R179" s="729"/>
      <c r="S179" s="729"/>
      <c r="T179" s="729"/>
      <c r="U179" s="729"/>
      <c r="V179" s="729"/>
      <c r="W179" s="729"/>
      <c r="X179" s="729"/>
      <c r="Y179" s="729"/>
      <c r="Z179" s="729"/>
      <c r="AA179" s="728"/>
      <c r="AB179" s="728"/>
      <c r="AC179" s="728"/>
      <c r="AD179" s="728"/>
      <c r="AE179" s="728"/>
      <c r="AF179" s="728"/>
      <c r="AG179" s="728"/>
      <c r="AH179" s="728"/>
      <c r="AI179" s="728"/>
      <c r="AJ179" s="728"/>
      <c r="AK179" s="728"/>
      <c r="AL179" s="728"/>
      <c r="AM179" s="728"/>
      <c r="AN179" s="728"/>
      <c r="AO179" s="728"/>
      <c r="AP179" s="728"/>
      <c r="AQ179" s="646"/>
      <c r="AR179" s="646"/>
      <c r="AS179" s="646"/>
      <c r="AT179" s="646"/>
      <c r="AU179" s="646"/>
      <c r="AV179" s="646"/>
      <c r="AW179" s="646"/>
    </row>
    <row collapsed="false" customFormat="true" customHeight="true" hidden="false" ht="12.6" outlineLevel="0" r="180" s="423">
      <c r="A180" s="646" t="s">
        <v>1218</v>
      </c>
      <c r="B180" s="646"/>
      <c r="C180" s="646"/>
      <c r="D180" s="646"/>
      <c r="E180" s="646"/>
      <c r="F180" s="646"/>
      <c r="G180" s="646"/>
      <c r="H180" s="646"/>
      <c r="I180" s="646"/>
      <c r="J180" s="646"/>
      <c r="K180" s="646"/>
      <c r="L180" s="646"/>
      <c r="M180" s="646"/>
      <c r="N180" s="646"/>
      <c r="O180" s="646"/>
      <c r="P180" s="646"/>
      <c r="Q180" s="646"/>
      <c r="R180" s="646"/>
      <c r="S180" s="646"/>
      <c r="T180" s="646"/>
      <c r="U180" s="646"/>
      <c r="V180" s="646"/>
      <c r="W180" s="646"/>
      <c r="X180" s="646"/>
      <c r="Y180" s="646"/>
      <c r="Z180" s="646"/>
      <c r="AA180" s="646"/>
      <c r="AB180" s="646"/>
      <c r="AC180" s="646"/>
      <c r="AD180" s="646"/>
      <c r="AE180" s="646"/>
      <c r="AF180" s="646"/>
      <c r="AG180" s="646"/>
      <c r="AH180" s="646"/>
      <c r="AI180" s="646"/>
      <c r="AJ180" s="646"/>
      <c r="AK180" s="646"/>
      <c r="AL180" s="646"/>
      <c r="AM180" s="646"/>
      <c r="AN180" s="646"/>
      <c r="AO180" s="646"/>
      <c r="AP180" s="646"/>
      <c r="AQ180" s="646"/>
      <c r="AR180" s="646"/>
      <c r="AS180" s="646"/>
      <c r="AT180" s="646"/>
      <c r="AU180" s="646"/>
      <c r="AV180" s="646"/>
      <c r="AW180" s="646"/>
    </row>
    <row collapsed="false" customFormat="true" customHeight="true" hidden="false" ht="12.6" outlineLevel="0" r="181" s="423">
      <c r="A181" s="646" t="s">
        <v>1219</v>
      </c>
      <c r="B181" s="646"/>
      <c r="C181" s="646"/>
      <c r="D181" s="646"/>
      <c r="E181" s="646"/>
      <c r="F181" s="646"/>
      <c r="G181" s="646"/>
      <c r="H181" s="646"/>
      <c r="I181" s="646"/>
      <c r="J181" s="646"/>
      <c r="K181" s="646"/>
      <c r="L181" s="646"/>
      <c r="M181" s="646"/>
      <c r="N181" s="646"/>
      <c r="O181" s="646"/>
      <c r="P181" s="646"/>
      <c r="Q181" s="646"/>
      <c r="R181" s="646"/>
      <c r="S181" s="646"/>
      <c r="T181" s="646"/>
      <c r="U181" s="646"/>
      <c r="V181" s="646"/>
      <c r="W181" s="646"/>
      <c r="X181" s="646"/>
      <c r="Y181" s="646"/>
      <c r="Z181" s="646"/>
      <c r="AA181" s="646"/>
      <c r="AB181" s="646"/>
      <c r="AC181" s="646"/>
      <c r="AD181" s="646"/>
      <c r="AE181" s="646"/>
      <c r="AF181" s="646"/>
      <c r="AG181" s="646"/>
      <c r="AH181" s="646"/>
      <c r="AI181" s="646"/>
      <c r="AJ181" s="646"/>
      <c r="AK181" s="646"/>
      <c r="AL181" s="646"/>
      <c r="AM181" s="646"/>
      <c r="AN181" s="646"/>
      <c r="AO181" s="646"/>
      <c r="AP181" s="646"/>
      <c r="AQ181" s="646"/>
      <c r="AR181" s="646"/>
      <c r="AS181" s="646"/>
      <c r="AT181" s="646"/>
      <c r="AU181" s="646"/>
      <c r="AV181" s="646"/>
      <c r="AW181" s="646"/>
    </row>
    <row collapsed="false" customFormat="true" customHeight="true" hidden="false" ht="12.6" outlineLevel="0" r="182" s="423">
      <c r="A182" s="727" t="s">
        <v>1220</v>
      </c>
      <c r="B182" s="727"/>
      <c r="C182" s="727"/>
      <c r="D182" s="727"/>
      <c r="E182" s="727"/>
      <c r="F182" s="727"/>
      <c r="G182" s="727"/>
      <c r="H182" s="727"/>
      <c r="I182" s="727"/>
      <c r="J182" s="727"/>
      <c r="K182" s="727"/>
      <c r="L182" s="727"/>
      <c r="M182" s="727"/>
      <c r="N182" s="727"/>
      <c r="O182" s="727"/>
      <c r="P182" s="727"/>
      <c r="Q182" s="727"/>
      <c r="R182" s="727" t="s">
        <v>576</v>
      </c>
      <c r="S182" s="727"/>
      <c r="T182" s="727"/>
      <c r="U182" s="727"/>
      <c r="V182" s="727"/>
      <c r="W182" s="727"/>
      <c r="X182" s="727"/>
      <c r="Y182" s="727"/>
      <c r="Z182" s="727"/>
      <c r="AA182" s="727" t="s">
        <v>1217</v>
      </c>
      <c r="AB182" s="727"/>
      <c r="AC182" s="727"/>
      <c r="AD182" s="727"/>
      <c r="AE182" s="727"/>
      <c r="AF182" s="727"/>
      <c r="AG182" s="727"/>
      <c r="AH182" s="727"/>
      <c r="AI182" s="727"/>
      <c r="AJ182" s="727"/>
      <c r="AK182" s="727"/>
      <c r="AL182" s="727"/>
      <c r="AM182" s="727"/>
      <c r="AN182" s="727"/>
      <c r="AO182" s="727"/>
      <c r="AP182" s="727"/>
      <c r="AQ182" s="646"/>
      <c r="AR182" s="646"/>
      <c r="AS182" s="646"/>
      <c r="AT182" s="646"/>
      <c r="AU182" s="646"/>
      <c r="AV182" s="646"/>
      <c r="AW182" s="646"/>
    </row>
    <row collapsed="false" customFormat="true" customHeight="true" hidden="false" ht="12.6" outlineLevel="0" r="183" s="423">
      <c r="A183" s="728"/>
      <c r="B183" s="728"/>
      <c r="C183" s="728"/>
      <c r="D183" s="728"/>
      <c r="E183" s="728"/>
      <c r="F183" s="728"/>
      <c r="G183" s="728"/>
      <c r="H183" s="728"/>
      <c r="I183" s="728"/>
      <c r="J183" s="728"/>
      <c r="K183" s="728"/>
      <c r="L183" s="728"/>
      <c r="M183" s="728"/>
      <c r="N183" s="728"/>
      <c r="O183" s="728"/>
      <c r="P183" s="728"/>
      <c r="Q183" s="728"/>
      <c r="R183" s="729"/>
      <c r="S183" s="729"/>
      <c r="T183" s="729"/>
      <c r="U183" s="729"/>
      <c r="V183" s="729"/>
      <c r="W183" s="729"/>
      <c r="X183" s="729"/>
      <c r="Y183" s="729"/>
      <c r="Z183" s="729"/>
      <c r="AA183" s="728"/>
      <c r="AB183" s="728"/>
      <c r="AC183" s="728"/>
      <c r="AD183" s="728"/>
      <c r="AE183" s="728"/>
      <c r="AF183" s="728"/>
      <c r="AG183" s="728"/>
      <c r="AH183" s="728"/>
      <c r="AI183" s="728"/>
      <c r="AJ183" s="728"/>
      <c r="AK183" s="728"/>
      <c r="AL183" s="728"/>
      <c r="AM183" s="728"/>
      <c r="AN183" s="728"/>
      <c r="AO183" s="728"/>
      <c r="AP183" s="728"/>
      <c r="AQ183" s="646"/>
      <c r="AR183" s="646"/>
      <c r="AS183" s="646"/>
      <c r="AT183" s="646"/>
      <c r="AU183" s="646"/>
      <c r="AV183" s="646"/>
      <c r="AW183" s="646"/>
    </row>
    <row collapsed="false" customFormat="true" customHeight="true" hidden="false" ht="12.6" outlineLevel="0" r="184" s="423">
      <c r="A184" s="728"/>
      <c r="B184" s="728"/>
      <c r="C184" s="728"/>
      <c r="D184" s="728"/>
      <c r="E184" s="728"/>
      <c r="F184" s="728"/>
      <c r="G184" s="728"/>
      <c r="H184" s="728"/>
      <c r="I184" s="728"/>
      <c r="J184" s="728"/>
      <c r="K184" s="728"/>
      <c r="L184" s="728"/>
      <c r="M184" s="728"/>
      <c r="N184" s="728"/>
      <c r="O184" s="728"/>
      <c r="P184" s="728"/>
      <c r="Q184" s="728"/>
      <c r="R184" s="729"/>
      <c r="S184" s="729"/>
      <c r="T184" s="729"/>
      <c r="U184" s="729"/>
      <c r="V184" s="729"/>
      <c r="W184" s="729"/>
      <c r="X184" s="729"/>
      <c r="Y184" s="729"/>
      <c r="Z184" s="729"/>
      <c r="AA184" s="728"/>
      <c r="AB184" s="728"/>
      <c r="AC184" s="728"/>
      <c r="AD184" s="728"/>
      <c r="AE184" s="728"/>
      <c r="AF184" s="728"/>
      <c r="AG184" s="728"/>
      <c r="AH184" s="728"/>
      <c r="AI184" s="728"/>
      <c r="AJ184" s="728"/>
      <c r="AK184" s="728"/>
      <c r="AL184" s="728"/>
      <c r="AM184" s="728"/>
      <c r="AN184" s="728"/>
      <c r="AO184" s="728"/>
      <c r="AP184" s="728"/>
      <c r="AQ184" s="646"/>
      <c r="AR184" s="646"/>
      <c r="AS184" s="646"/>
      <c r="AT184" s="646"/>
      <c r="AU184" s="646"/>
      <c r="AV184" s="646"/>
      <c r="AW184" s="646"/>
    </row>
    <row collapsed="false" customFormat="true" customHeight="true" hidden="false" ht="12.6" outlineLevel="0" r="185" s="423">
      <c r="A185" s="728"/>
      <c r="B185" s="728"/>
      <c r="C185" s="728"/>
      <c r="D185" s="728"/>
      <c r="E185" s="728"/>
      <c r="F185" s="728"/>
      <c r="G185" s="728"/>
      <c r="H185" s="728"/>
      <c r="I185" s="728"/>
      <c r="J185" s="728"/>
      <c r="K185" s="728"/>
      <c r="L185" s="728"/>
      <c r="M185" s="728"/>
      <c r="N185" s="728"/>
      <c r="O185" s="728"/>
      <c r="P185" s="728"/>
      <c r="Q185" s="728"/>
      <c r="R185" s="729"/>
      <c r="S185" s="729"/>
      <c r="T185" s="729"/>
      <c r="U185" s="729"/>
      <c r="V185" s="729"/>
      <c r="W185" s="729"/>
      <c r="X185" s="729"/>
      <c r="Y185" s="729"/>
      <c r="Z185" s="729"/>
      <c r="AA185" s="728"/>
      <c r="AB185" s="728"/>
      <c r="AC185" s="728"/>
      <c r="AD185" s="728"/>
      <c r="AE185" s="728"/>
      <c r="AF185" s="728"/>
      <c r="AG185" s="728"/>
      <c r="AH185" s="728"/>
      <c r="AI185" s="728"/>
      <c r="AJ185" s="728"/>
      <c r="AK185" s="728"/>
      <c r="AL185" s="728"/>
      <c r="AM185" s="728"/>
      <c r="AN185" s="728"/>
      <c r="AO185" s="728"/>
      <c r="AP185" s="728"/>
      <c r="AQ185" s="646"/>
      <c r="AR185" s="646"/>
      <c r="AS185" s="646"/>
      <c r="AT185" s="646"/>
      <c r="AU185" s="646"/>
      <c r="AV185" s="646"/>
      <c r="AW185" s="646"/>
    </row>
    <row collapsed="false" customFormat="true" customHeight="true" hidden="false" ht="12.6" outlineLevel="0" r="186" s="434">
      <c r="A186" s="730" t="s">
        <v>1221</v>
      </c>
      <c r="B186" s="730"/>
      <c r="C186" s="730"/>
      <c r="D186" s="730"/>
      <c r="E186" s="730"/>
      <c r="F186" s="730"/>
      <c r="G186" s="730"/>
      <c r="H186" s="730"/>
      <c r="I186" s="730"/>
      <c r="J186" s="730"/>
      <c r="K186" s="730"/>
      <c r="L186" s="730"/>
      <c r="M186" s="730"/>
      <c r="N186" s="730"/>
      <c r="O186" s="730"/>
      <c r="P186" s="730"/>
      <c r="Q186" s="730"/>
      <c r="R186" s="730"/>
      <c r="S186" s="730"/>
      <c r="T186" s="730"/>
      <c r="U186" s="730"/>
      <c r="V186" s="730"/>
      <c r="W186" s="730"/>
      <c r="X186" s="730"/>
      <c r="Y186" s="730"/>
      <c r="Z186" s="730"/>
      <c r="AA186" s="730"/>
      <c r="AB186" s="730"/>
      <c r="AC186" s="730"/>
      <c r="AD186" s="730"/>
      <c r="AE186" s="730"/>
      <c r="AF186" s="730"/>
      <c r="AG186" s="730"/>
      <c r="AH186" s="730"/>
      <c r="AI186" s="730"/>
      <c r="AJ186" s="730"/>
      <c r="AK186" s="730"/>
      <c r="AL186" s="730"/>
      <c r="AM186" s="730"/>
      <c r="AN186" s="730"/>
      <c r="AO186" s="730"/>
      <c r="AP186" s="730"/>
      <c r="AQ186" s="730"/>
      <c r="AR186" s="730"/>
      <c r="AS186" s="730"/>
      <c r="AT186" s="730"/>
      <c r="AU186" s="730"/>
      <c r="AV186" s="730"/>
      <c r="AW186" s="730"/>
    </row>
    <row collapsed="false" customFormat="true" customHeight="true" hidden="false" ht="12.6" outlineLevel="0" r="187" s="423">
      <c r="A187" s="727" t="s">
        <v>1222</v>
      </c>
      <c r="B187" s="727"/>
      <c r="C187" s="727"/>
      <c r="D187" s="727"/>
      <c r="E187" s="727"/>
      <c r="F187" s="727"/>
      <c r="G187" s="727"/>
      <c r="H187" s="727"/>
      <c r="I187" s="727"/>
      <c r="J187" s="727"/>
      <c r="K187" s="727"/>
      <c r="L187" s="727"/>
      <c r="M187" s="727"/>
      <c r="N187" s="727"/>
      <c r="O187" s="727"/>
      <c r="P187" s="727"/>
      <c r="Q187" s="727"/>
      <c r="R187" s="727" t="s">
        <v>576</v>
      </c>
      <c r="S187" s="727"/>
      <c r="T187" s="727"/>
      <c r="U187" s="727"/>
      <c r="V187" s="727"/>
      <c r="W187" s="727"/>
      <c r="X187" s="727"/>
      <c r="Y187" s="727"/>
      <c r="Z187" s="727"/>
      <c r="AA187" s="727" t="s">
        <v>1217</v>
      </c>
      <c r="AB187" s="727"/>
      <c r="AC187" s="727"/>
      <c r="AD187" s="727"/>
      <c r="AE187" s="727"/>
      <c r="AF187" s="727"/>
      <c r="AG187" s="727"/>
      <c r="AH187" s="727"/>
      <c r="AI187" s="727"/>
      <c r="AJ187" s="727"/>
      <c r="AK187" s="727"/>
      <c r="AL187" s="727"/>
      <c r="AM187" s="727"/>
      <c r="AN187" s="727"/>
      <c r="AO187" s="727"/>
      <c r="AP187" s="727"/>
      <c r="AQ187" s="646"/>
      <c r="AR187" s="646"/>
      <c r="AS187" s="646"/>
      <c r="AT187" s="646"/>
      <c r="AU187" s="646"/>
      <c r="AV187" s="646"/>
      <c r="AW187" s="646"/>
    </row>
    <row collapsed="false" customFormat="true" customHeight="true" hidden="false" ht="12.6" outlineLevel="0" r="188" s="423">
      <c r="A188" s="728"/>
      <c r="B188" s="728"/>
      <c r="C188" s="728"/>
      <c r="D188" s="728"/>
      <c r="E188" s="728"/>
      <c r="F188" s="728"/>
      <c r="G188" s="728"/>
      <c r="H188" s="728"/>
      <c r="I188" s="728"/>
      <c r="J188" s="728"/>
      <c r="K188" s="728"/>
      <c r="L188" s="728"/>
      <c r="M188" s="728"/>
      <c r="N188" s="728"/>
      <c r="O188" s="728"/>
      <c r="P188" s="728"/>
      <c r="Q188" s="728"/>
      <c r="R188" s="729"/>
      <c r="S188" s="729"/>
      <c r="T188" s="729"/>
      <c r="U188" s="729"/>
      <c r="V188" s="729"/>
      <c r="W188" s="729"/>
      <c r="X188" s="729"/>
      <c r="Y188" s="729"/>
      <c r="Z188" s="729"/>
      <c r="AA188" s="728"/>
      <c r="AB188" s="728"/>
      <c r="AC188" s="728"/>
      <c r="AD188" s="728"/>
      <c r="AE188" s="728"/>
      <c r="AF188" s="728"/>
      <c r="AG188" s="728"/>
      <c r="AH188" s="728"/>
      <c r="AI188" s="728"/>
      <c r="AJ188" s="728"/>
      <c r="AK188" s="728"/>
      <c r="AL188" s="728"/>
      <c r="AM188" s="728"/>
      <c r="AN188" s="728"/>
      <c r="AO188" s="728"/>
      <c r="AP188" s="728"/>
      <c r="AQ188" s="646"/>
      <c r="AR188" s="646"/>
      <c r="AS188" s="646"/>
      <c r="AT188" s="646"/>
      <c r="AU188" s="646"/>
      <c r="AV188" s="646"/>
      <c r="AW188" s="646"/>
    </row>
    <row collapsed="false" customFormat="true" customHeight="true" hidden="false" ht="12.6" outlineLevel="0" r="189" s="423">
      <c r="A189" s="728"/>
      <c r="B189" s="728"/>
      <c r="C189" s="728"/>
      <c r="D189" s="728"/>
      <c r="E189" s="728"/>
      <c r="F189" s="728"/>
      <c r="G189" s="728"/>
      <c r="H189" s="728"/>
      <c r="I189" s="728"/>
      <c r="J189" s="728"/>
      <c r="K189" s="728"/>
      <c r="L189" s="728"/>
      <c r="M189" s="728"/>
      <c r="N189" s="728"/>
      <c r="O189" s="728"/>
      <c r="P189" s="728"/>
      <c r="Q189" s="728"/>
      <c r="R189" s="729"/>
      <c r="S189" s="729"/>
      <c r="T189" s="729"/>
      <c r="U189" s="729"/>
      <c r="V189" s="729"/>
      <c r="W189" s="729"/>
      <c r="X189" s="729"/>
      <c r="Y189" s="729"/>
      <c r="Z189" s="729"/>
      <c r="AA189" s="728"/>
      <c r="AB189" s="728"/>
      <c r="AC189" s="728"/>
      <c r="AD189" s="728"/>
      <c r="AE189" s="728"/>
      <c r="AF189" s="728"/>
      <c r="AG189" s="728"/>
      <c r="AH189" s="728"/>
      <c r="AI189" s="728"/>
      <c r="AJ189" s="728"/>
      <c r="AK189" s="728"/>
      <c r="AL189" s="728"/>
      <c r="AM189" s="728"/>
      <c r="AN189" s="728"/>
      <c r="AO189" s="728"/>
      <c r="AP189" s="728"/>
      <c r="AQ189" s="646"/>
      <c r="AR189" s="646"/>
      <c r="AS189" s="646"/>
      <c r="AT189" s="646"/>
      <c r="AU189" s="646"/>
      <c r="AV189" s="646"/>
      <c r="AW189" s="646"/>
    </row>
    <row collapsed="false" customFormat="true" customHeight="true" hidden="false" ht="12.6" outlineLevel="0" r="190" s="423">
      <c r="A190" s="728"/>
      <c r="B190" s="728"/>
      <c r="C190" s="728"/>
      <c r="D190" s="728"/>
      <c r="E190" s="728"/>
      <c r="F190" s="728"/>
      <c r="G190" s="728"/>
      <c r="H190" s="728"/>
      <c r="I190" s="728"/>
      <c r="J190" s="728"/>
      <c r="K190" s="728"/>
      <c r="L190" s="728"/>
      <c r="M190" s="728"/>
      <c r="N190" s="728"/>
      <c r="O190" s="728"/>
      <c r="P190" s="728"/>
      <c r="Q190" s="728"/>
      <c r="R190" s="729"/>
      <c r="S190" s="729"/>
      <c r="T190" s="729"/>
      <c r="U190" s="729"/>
      <c r="V190" s="729"/>
      <c r="W190" s="729"/>
      <c r="X190" s="729"/>
      <c r="Y190" s="729"/>
      <c r="Z190" s="729"/>
      <c r="AA190" s="728"/>
      <c r="AB190" s="728"/>
      <c r="AC190" s="728"/>
      <c r="AD190" s="728"/>
      <c r="AE190" s="728"/>
      <c r="AF190" s="728"/>
      <c r="AG190" s="728"/>
      <c r="AH190" s="728"/>
      <c r="AI190" s="728"/>
      <c r="AJ190" s="728"/>
      <c r="AK190" s="728"/>
      <c r="AL190" s="728"/>
      <c r="AM190" s="728"/>
      <c r="AN190" s="728"/>
      <c r="AO190" s="728"/>
      <c r="AP190" s="728"/>
      <c r="AQ190" s="646"/>
      <c r="AR190" s="646"/>
      <c r="AS190" s="646"/>
      <c r="AT190" s="646"/>
      <c r="AU190" s="646"/>
      <c r="AV190" s="646"/>
      <c r="AW190" s="646"/>
    </row>
    <row collapsed="false" customFormat="true" customHeight="true" hidden="false" ht="12.6" outlineLevel="0" r="191" s="423">
      <c r="A191" s="730" t="s">
        <v>1223</v>
      </c>
      <c r="B191" s="646"/>
      <c r="C191" s="646"/>
      <c r="D191" s="646"/>
      <c r="E191" s="646"/>
      <c r="F191" s="646"/>
      <c r="G191" s="646"/>
      <c r="H191" s="646"/>
      <c r="I191" s="646"/>
      <c r="J191" s="646"/>
      <c r="K191" s="646"/>
      <c r="L191" s="646"/>
      <c r="M191" s="646"/>
      <c r="N191" s="646"/>
      <c r="O191" s="646"/>
      <c r="P191" s="646"/>
      <c r="Q191" s="646"/>
      <c r="R191" s="646"/>
      <c r="S191" s="646"/>
      <c r="T191" s="646"/>
      <c r="U191" s="646"/>
      <c r="V191" s="646"/>
      <c r="W191" s="646"/>
      <c r="X191" s="646"/>
      <c r="Y191" s="646"/>
      <c r="Z191" s="646"/>
      <c r="AA191" s="646"/>
      <c r="AB191" s="646"/>
      <c r="AC191" s="646"/>
      <c r="AD191" s="646"/>
      <c r="AE191" s="646"/>
      <c r="AF191" s="646"/>
      <c r="AG191" s="646"/>
      <c r="AH191" s="646"/>
      <c r="AI191" s="646"/>
      <c r="AJ191" s="646"/>
      <c r="AK191" s="646"/>
      <c r="AL191" s="646"/>
      <c r="AM191" s="646"/>
      <c r="AN191" s="646"/>
      <c r="AO191" s="646"/>
      <c r="AP191" s="646"/>
      <c r="AQ191" s="646"/>
      <c r="AR191" s="646"/>
      <c r="AS191" s="646"/>
      <c r="AT191" s="646"/>
      <c r="AU191" s="646"/>
      <c r="AV191" s="646"/>
      <c r="AW191" s="646"/>
    </row>
    <row collapsed="false" customFormat="true" customHeight="true" hidden="false" ht="12.6" outlineLevel="0" r="192" s="423">
      <c r="A192" s="727" t="s">
        <v>1224</v>
      </c>
      <c r="B192" s="727"/>
      <c r="C192" s="727"/>
      <c r="D192" s="727"/>
      <c r="E192" s="727"/>
      <c r="F192" s="727"/>
      <c r="G192" s="727"/>
      <c r="H192" s="727"/>
      <c r="I192" s="727"/>
      <c r="J192" s="727"/>
      <c r="K192" s="727"/>
      <c r="L192" s="727"/>
      <c r="M192" s="727"/>
      <c r="N192" s="727"/>
      <c r="O192" s="727"/>
      <c r="P192" s="727"/>
      <c r="Q192" s="727"/>
      <c r="R192" s="727" t="s">
        <v>576</v>
      </c>
      <c r="S192" s="727"/>
      <c r="T192" s="727"/>
      <c r="U192" s="727"/>
      <c r="V192" s="727"/>
      <c r="W192" s="727"/>
      <c r="X192" s="727"/>
      <c r="Y192" s="727"/>
      <c r="Z192" s="727"/>
      <c r="AA192" s="727" t="s">
        <v>1217</v>
      </c>
      <c r="AB192" s="727"/>
      <c r="AC192" s="727"/>
      <c r="AD192" s="727"/>
      <c r="AE192" s="727"/>
      <c r="AF192" s="727"/>
      <c r="AG192" s="727"/>
      <c r="AH192" s="727"/>
      <c r="AI192" s="727"/>
      <c r="AJ192" s="727"/>
      <c r="AK192" s="727"/>
      <c r="AL192" s="727"/>
      <c r="AM192" s="727"/>
      <c r="AN192" s="727"/>
      <c r="AO192" s="727"/>
      <c r="AP192" s="727"/>
      <c r="AQ192" s="646"/>
      <c r="AR192" s="646"/>
      <c r="AS192" s="646"/>
      <c r="AT192" s="646"/>
      <c r="AU192" s="646"/>
      <c r="AV192" s="646"/>
      <c r="AW192" s="646"/>
    </row>
    <row collapsed="false" customFormat="true" customHeight="true" hidden="false" ht="12.6" outlineLevel="0" r="193" s="423">
      <c r="A193" s="728"/>
      <c r="B193" s="728"/>
      <c r="C193" s="728"/>
      <c r="D193" s="728"/>
      <c r="E193" s="728"/>
      <c r="F193" s="728"/>
      <c r="G193" s="728"/>
      <c r="H193" s="728"/>
      <c r="I193" s="728"/>
      <c r="J193" s="728"/>
      <c r="K193" s="728"/>
      <c r="L193" s="728"/>
      <c r="M193" s="728"/>
      <c r="N193" s="728"/>
      <c r="O193" s="728"/>
      <c r="P193" s="728"/>
      <c r="Q193" s="728"/>
      <c r="R193" s="729"/>
      <c r="S193" s="729"/>
      <c r="T193" s="729"/>
      <c r="U193" s="729"/>
      <c r="V193" s="729"/>
      <c r="W193" s="729"/>
      <c r="X193" s="729"/>
      <c r="Y193" s="729"/>
      <c r="Z193" s="729"/>
      <c r="AA193" s="728"/>
      <c r="AB193" s="728"/>
      <c r="AC193" s="728"/>
      <c r="AD193" s="728"/>
      <c r="AE193" s="728"/>
      <c r="AF193" s="728"/>
      <c r="AG193" s="728"/>
      <c r="AH193" s="728"/>
      <c r="AI193" s="728"/>
      <c r="AJ193" s="728"/>
      <c r="AK193" s="728"/>
      <c r="AL193" s="728"/>
      <c r="AM193" s="728"/>
      <c r="AN193" s="728"/>
      <c r="AO193" s="728"/>
      <c r="AP193" s="728"/>
      <c r="AQ193" s="646"/>
      <c r="AR193" s="646"/>
      <c r="AS193" s="646"/>
      <c r="AT193" s="646"/>
      <c r="AU193" s="646"/>
      <c r="AV193" s="646"/>
      <c r="AW193" s="646"/>
    </row>
    <row collapsed="false" customFormat="true" customHeight="true" hidden="false" ht="12.6" outlineLevel="0" r="194" s="423">
      <c r="A194" s="728"/>
      <c r="B194" s="728"/>
      <c r="C194" s="728"/>
      <c r="D194" s="728"/>
      <c r="E194" s="728"/>
      <c r="F194" s="728"/>
      <c r="G194" s="728"/>
      <c r="H194" s="728"/>
      <c r="I194" s="728"/>
      <c r="J194" s="728"/>
      <c r="K194" s="728"/>
      <c r="L194" s="728"/>
      <c r="M194" s="728"/>
      <c r="N194" s="728"/>
      <c r="O194" s="728"/>
      <c r="P194" s="728"/>
      <c r="Q194" s="728"/>
      <c r="R194" s="729"/>
      <c r="S194" s="729"/>
      <c r="T194" s="729"/>
      <c r="U194" s="729"/>
      <c r="V194" s="729"/>
      <c r="W194" s="729"/>
      <c r="X194" s="729"/>
      <c r="Y194" s="729"/>
      <c r="Z194" s="729"/>
      <c r="AA194" s="728"/>
      <c r="AB194" s="728"/>
      <c r="AC194" s="728"/>
      <c r="AD194" s="728"/>
      <c r="AE194" s="728"/>
      <c r="AF194" s="728"/>
      <c r="AG194" s="728"/>
      <c r="AH194" s="728"/>
      <c r="AI194" s="728"/>
      <c r="AJ194" s="728"/>
      <c r="AK194" s="728"/>
      <c r="AL194" s="728"/>
      <c r="AM194" s="728"/>
      <c r="AN194" s="728"/>
      <c r="AO194" s="728"/>
      <c r="AP194" s="728"/>
      <c r="AQ194" s="646"/>
      <c r="AR194" s="646"/>
      <c r="AS194" s="646"/>
      <c r="AT194" s="646"/>
      <c r="AU194" s="646"/>
      <c r="AV194" s="646"/>
      <c r="AW194" s="646"/>
    </row>
    <row collapsed="false" customFormat="true" customHeight="true" hidden="false" ht="12.6" outlineLevel="0" r="195" s="423">
      <c r="A195" s="728"/>
      <c r="B195" s="728"/>
      <c r="C195" s="728"/>
      <c r="D195" s="728"/>
      <c r="E195" s="728"/>
      <c r="F195" s="728"/>
      <c r="G195" s="728"/>
      <c r="H195" s="728"/>
      <c r="I195" s="728"/>
      <c r="J195" s="728"/>
      <c r="K195" s="728"/>
      <c r="L195" s="728"/>
      <c r="M195" s="728"/>
      <c r="N195" s="728"/>
      <c r="O195" s="728"/>
      <c r="P195" s="728"/>
      <c r="Q195" s="728"/>
      <c r="R195" s="729"/>
      <c r="S195" s="729"/>
      <c r="T195" s="729"/>
      <c r="U195" s="729"/>
      <c r="V195" s="729"/>
      <c r="W195" s="729"/>
      <c r="X195" s="729"/>
      <c r="Y195" s="729"/>
      <c r="Z195" s="729"/>
      <c r="AA195" s="728"/>
      <c r="AB195" s="728"/>
      <c r="AC195" s="728"/>
      <c r="AD195" s="728"/>
      <c r="AE195" s="728"/>
      <c r="AF195" s="728"/>
      <c r="AG195" s="728"/>
      <c r="AH195" s="728"/>
      <c r="AI195" s="728"/>
      <c r="AJ195" s="728"/>
      <c r="AK195" s="728"/>
      <c r="AL195" s="728"/>
      <c r="AM195" s="728"/>
      <c r="AN195" s="728"/>
      <c r="AO195" s="728"/>
      <c r="AP195" s="728"/>
      <c r="AQ195" s="646"/>
      <c r="AR195" s="646"/>
      <c r="AS195" s="646"/>
      <c r="AT195" s="646"/>
      <c r="AU195" s="646"/>
      <c r="AV195" s="646"/>
      <c r="AW195" s="646"/>
    </row>
    <row collapsed="false" customFormat="true" customHeight="true" hidden="false" ht="24" outlineLevel="0" r="196" s="423">
      <c r="A196" s="656" t="s">
        <v>1225</v>
      </c>
      <c r="B196" s="656"/>
      <c r="C196" s="656"/>
      <c r="D196" s="656"/>
      <c r="E196" s="656"/>
      <c r="F196" s="656"/>
      <c r="G196" s="656"/>
      <c r="H196" s="656"/>
      <c r="I196" s="656"/>
      <c r="J196" s="656"/>
      <c r="K196" s="656"/>
      <c r="L196" s="656"/>
      <c r="M196" s="656"/>
      <c r="N196" s="656"/>
      <c r="O196" s="656"/>
      <c r="P196" s="656"/>
      <c r="Q196" s="656"/>
      <c r="R196" s="656"/>
      <c r="S196" s="656"/>
      <c r="T196" s="656"/>
      <c r="U196" s="656"/>
      <c r="V196" s="656"/>
      <c r="W196" s="656"/>
      <c r="X196" s="656"/>
      <c r="Y196" s="656"/>
      <c r="Z196" s="656"/>
      <c r="AA196" s="656"/>
      <c r="AB196" s="656"/>
      <c r="AC196" s="656"/>
      <c r="AD196" s="656"/>
      <c r="AE196" s="656"/>
      <c r="AF196" s="656"/>
      <c r="AG196" s="656"/>
      <c r="AH196" s="656"/>
      <c r="AI196" s="656"/>
      <c r="AJ196" s="656"/>
      <c r="AK196" s="656"/>
      <c r="AL196" s="656"/>
      <c r="AM196" s="656"/>
      <c r="AN196" s="656"/>
      <c r="AO196" s="656"/>
      <c r="AP196" s="656"/>
      <c r="AQ196" s="656"/>
      <c r="AR196" s="656"/>
      <c r="AS196" s="656"/>
      <c r="AT196" s="656"/>
      <c r="AU196" s="656"/>
      <c r="AV196" s="656"/>
      <c r="AW196" s="656"/>
    </row>
    <row collapsed="false" customFormat="true" customHeight="true" hidden="false" ht="12.6" outlineLevel="0" r="197" s="423">
      <c r="A197" s="646" t="s">
        <v>442</v>
      </c>
      <c r="B197" s="646"/>
      <c r="C197" s="646"/>
      <c r="D197" s="646"/>
      <c r="E197" s="646"/>
      <c r="F197" s="646"/>
      <c r="G197" s="646"/>
      <c r="H197" s="646"/>
      <c r="I197" s="646"/>
      <c r="J197" s="646"/>
      <c r="K197" s="646"/>
      <c r="L197" s="646"/>
      <c r="M197" s="646"/>
      <c r="N197" s="646"/>
      <c r="O197" s="646"/>
      <c r="P197" s="646"/>
      <c r="Q197" s="646"/>
      <c r="R197" s="646"/>
      <c r="S197" s="646"/>
      <c r="T197" s="646"/>
      <c r="U197" s="646"/>
      <c r="V197" s="646"/>
      <c r="W197" s="646"/>
      <c r="X197" s="646"/>
      <c r="Y197" s="646"/>
      <c r="Z197" s="646"/>
      <c r="AA197" s="646"/>
      <c r="AB197" s="646"/>
      <c r="AC197" s="646"/>
      <c r="AD197" s="646"/>
      <c r="AE197" s="646"/>
      <c r="AF197" s="646"/>
      <c r="AG197" s="646"/>
      <c r="AH197" s="646"/>
      <c r="AI197" s="646"/>
      <c r="AJ197" s="646"/>
      <c r="AK197" s="646"/>
      <c r="AL197" s="646"/>
      <c r="AM197" s="646"/>
      <c r="AN197" s="646"/>
      <c r="AO197" s="646"/>
      <c r="AP197" s="646"/>
      <c r="AQ197" s="646"/>
      <c r="AR197" s="646"/>
      <c r="AS197" s="646"/>
      <c r="AT197" s="646"/>
      <c r="AU197" s="646"/>
      <c r="AV197" s="646"/>
      <c r="AW197" s="646"/>
    </row>
    <row collapsed="false" customFormat="true" customHeight="true" hidden="false" ht="30" outlineLevel="0" r="198" s="423">
      <c r="A198" s="493"/>
      <c r="B198" s="493"/>
      <c r="C198" s="493"/>
      <c r="D198" s="493"/>
      <c r="E198" s="493"/>
      <c r="F198" s="493"/>
      <c r="G198" s="493"/>
      <c r="H198" s="493"/>
      <c r="I198" s="493"/>
      <c r="J198" s="493"/>
      <c r="K198" s="493"/>
      <c r="L198" s="493"/>
      <c r="M198" s="493"/>
      <c r="N198" s="493"/>
      <c r="O198" s="493"/>
      <c r="P198" s="493"/>
      <c r="Q198" s="493"/>
      <c r="R198" s="493"/>
      <c r="S198" s="493"/>
      <c r="T198" s="493"/>
      <c r="U198" s="493"/>
      <c r="V198" s="493"/>
      <c r="W198" s="493"/>
      <c r="X198" s="493"/>
      <c r="Y198" s="493"/>
      <c r="Z198" s="493"/>
      <c r="AA198" s="493"/>
      <c r="AB198" s="493"/>
      <c r="AC198" s="493"/>
      <c r="AD198" s="493"/>
      <c r="AE198" s="493"/>
      <c r="AF198" s="493"/>
      <c r="AG198" s="493"/>
      <c r="AH198" s="493"/>
      <c r="AI198" s="493"/>
      <c r="AJ198" s="493"/>
      <c r="AK198" s="493"/>
      <c r="AL198" s="493"/>
      <c r="AM198" s="493"/>
      <c r="AN198" s="493"/>
      <c r="AO198" s="493"/>
      <c r="AP198" s="493"/>
      <c r="AQ198" s="493"/>
      <c r="AR198" s="493"/>
      <c r="AS198" s="493"/>
      <c r="AT198" s="493"/>
      <c r="AU198" s="493"/>
      <c r="AV198" s="493"/>
      <c r="AW198" s="493"/>
    </row>
    <row collapsed="false" customFormat="true" customHeight="true" hidden="false" ht="12.6" outlineLevel="0" r="199" s="423">
      <c r="A199" s="645" t="s">
        <v>1226</v>
      </c>
      <c r="B199" s="646"/>
      <c r="C199" s="646"/>
      <c r="D199" s="646"/>
      <c r="E199" s="646"/>
      <c r="F199" s="646"/>
      <c r="G199" s="646"/>
      <c r="H199" s="646"/>
      <c r="I199" s="646"/>
      <c r="J199" s="646"/>
      <c r="K199" s="646"/>
      <c r="L199" s="646"/>
      <c r="M199" s="646"/>
      <c r="N199" s="646"/>
      <c r="O199" s="646"/>
      <c r="P199" s="646"/>
      <c r="Q199" s="646"/>
      <c r="R199" s="646"/>
      <c r="S199" s="646"/>
      <c r="T199" s="646"/>
      <c r="U199" s="646"/>
      <c r="V199" s="646"/>
      <c r="W199" s="646"/>
      <c r="X199" s="646"/>
      <c r="Y199" s="646"/>
      <c r="Z199" s="646"/>
      <c r="AA199" s="646"/>
      <c r="AB199" s="646"/>
      <c r="AC199" s="646"/>
      <c r="AD199" s="646"/>
      <c r="AE199" s="646"/>
      <c r="AF199" s="646"/>
      <c r="AG199" s="646"/>
      <c r="AH199" s="646"/>
      <c r="AI199" s="646"/>
      <c r="AJ199" s="646"/>
      <c r="AK199" s="646"/>
      <c r="AL199" s="646"/>
      <c r="AM199" s="646"/>
      <c r="AN199" s="646"/>
      <c r="AO199" s="646"/>
      <c r="AP199" s="646"/>
      <c r="AQ199" s="646"/>
      <c r="AR199" s="646"/>
      <c r="AS199" s="646"/>
      <c r="AT199" s="646"/>
      <c r="AU199" s="646"/>
      <c r="AV199" s="646"/>
      <c r="AW199" s="646"/>
    </row>
    <row collapsed="false" customFormat="true" customHeight="true" hidden="false" ht="12.6" outlineLevel="0" r="200" s="423">
      <c r="A200" s="646" t="s">
        <v>442</v>
      </c>
      <c r="B200" s="646"/>
      <c r="C200" s="646"/>
      <c r="D200" s="646"/>
      <c r="E200" s="646"/>
      <c r="F200" s="646"/>
      <c r="G200" s="646"/>
      <c r="H200" s="646"/>
      <c r="I200" s="646"/>
      <c r="J200" s="646"/>
      <c r="K200" s="646"/>
      <c r="L200" s="646"/>
      <c r="M200" s="646"/>
      <c r="N200" s="646"/>
      <c r="O200" s="646"/>
      <c r="P200" s="646"/>
      <c r="Q200" s="646"/>
      <c r="R200" s="646"/>
      <c r="S200" s="646"/>
      <c r="T200" s="646"/>
      <c r="U200" s="646"/>
      <c r="V200" s="646"/>
      <c r="W200" s="646"/>
      <c r="X200" s="646"/>
      <c r="Y200" s="646"/>
      <c r="Z200" s="646"/>
      <c r="AA200" s="646"/>
      <c r="AB200" s="646"/>
      <c r="AC200" s="646"/>
      <c r="AD200" s="646"/>
      <c r="AE200" s="646"/>
      <c r="AF200" s="646"/>
      <c r="AG200" s="646"/>
      <c r="AH200" s="646"/>
      <c r="AI200" s="646"/>
      <c r="AJ200" s="646"/>
      <c r="AK200" s="646"/>
      <c r="AL200" s="646"/>
      <c r="AM200" s="646"/>
      <c r="AN200" s="646"/>
      <c r="AO200" s="646"/>
      <c r="AP200" s="646"/>
      <c r="AQ200" s="646"/>
      <c r="AR200" s="646"/>
      <c r="AS200" s="646"/>
      <c r="AT200" s="646"/>
      <c r="AU200" s="646"/>
      <c r="AV200" s="646"/>
      <c r="AW200" s="646"/>
    </row>
    <row collapsed="false" customFormat="true" customHeight="true" hidden="false" ht="30" outlineLevel="0" r="201" s="423">
      <c r="A201" s="493"/>
      <c r="B201" s="493"/>
      <c r="C201" s="493"/>
      <c r="D201" s="493"/>
      <c r="E201" s="493"/>
      <c r="F201" s="493"/>
      <c r="G201" s="493"/>
      <c r="H201" s="493"/>
      <c r="I201" s="493"/>
      <c r="J201" s="493"/>
      <c r="K201" s="493"/>
      <c r="L201" s="493"/>
      <c r="M201" s="493"/>
      <c r="N201" s="493"/>
      <c r="O201" s="493"/>
      <c r="P201" s="493"/>
      <c r="Q201" s="493"/>
      <c r="R201" s="493"/>
      <c r="S201" s="493"/>
      <c r="T201" s="493"/>
      <c r="U201" s="493"/>
      <c r="V201" s="493"/>
      <c r="W201" s="493"/>
      <c r="X201" s="493"/>
      <c r="Y201" s="493"/>
      <c r="Z201" s="493"/>
      <c r="AA201" s="493"/>
      <c r="AB201" s="493"/>
      <c r="AC201" s="493"/>
      <c r="AD201" s="493"/>
      <c r="AE201" s="493"/>
      <c r="AF201" s="493"/>
      <c r="AG201" s="493"/>
      <c r="AH201" s="493"/>
      <c r="AI201" s="493"/>
      <c r="AJ201" s="493"/>
      <c r="AK201" s="493"/>
      <c r="AL201" s="493"/>
      <c r="AM201" s="493"/>
      <c r="AN201" s="493"/>
      <c r="AO201" s="493"/>
      <c r="AP201" s="493"/>
      <c r="AQ201" s="493"/>
      <c r="AR201" s="493"/>
      <c r="AS201" s="493"/>
      <c r="AT201" s="493"/>
      <c r="AU201" s="493"/>
      <c r="AV201" s="493"/>
      <c r="AW201" s="493"/>
    </row>
    <row collapsed="false" customFormat="true" customHeight="true" hidden="false" ht="12.6" outlineLevel="0" r="202" s="423">
      <c r="A202" s="645" t="s">
        <v>1227</v>
      </c>
      <c r="B202" s="646"/>
      <c r="C202" s="646"/>
      <c r="D202" s="646"/>
      <c r="E202" s="646"/>
      <c r="F202" s="646"/>
      <c r="G202" s="646"/>
      <c r="H202" s="646"/>
      <c r="I202" s="646"/>
      <c r="J202" s="646"/>
      <c r="K202" s="646"/>
      <c r="L202" s="646"/>
      <c r="M202" s="646"/>
      <c r="N202" s="646"/>
      <c r="O202" s="646"/>
      <c r="P202" s="646"/>
      <c r="Q202" s="646"/>
      <c r="R202" s="646"/>
      <c r="S202" s="646"/>
      <c r="T202" s="646"/>
      <c r="U202" s="646"/>
      <c r="V202" s="646"/>
      <c r="W202" s="646"/>
      <c r="X202" s="646"/>
      <c r="Y202" s="646"/>
      <c r="Z202" s="646"/>
      <c r="AA202" s="646"/>
      <c r="AB202" s="646"/>
      <c r="AC202" s="646"/>
      <c r="AD202" s="646"/>
      <c r="AE202" s="646"/>
      <c r="AF202" s="646"/>
      <c r="AG202" s="646"/>
      <c r="AH202" s="646"/>
      <c r="AI202" s="646"/>
      <c r="AJ202" s="646"/>
      <c r="AK202" s="646"/>
      <c r="AL202" s="646"/>
      <c r="AM202" s="646"/>
      <c r="AN202" s="646"/>
      <c r="AO202" s="646"/>
      <c r="AP202" s="646"/>
      <c r="AQ202" s="646"/>
      <c r="AR202" s="646"/>
      <c r="AS202" s="646"/>
      <c r="AT202" s="646"/>
      <c r="AU202" s="646"/>
      <c r="AV202" s="646"/>
      <c r="AW202" s="646"/>
    </row>
    <row collapsed="false" customFormat="true" customHeight="true" hidden="false" ht="12.6" outlineLevel="0" r="203" s="423">
      <c r="A203" s="645" t="s">
        <v>1228</v>
      </c>
      <c r="B203" s="646"/>
      <c r="C203" s="646"/>
      <c r="D203" s="646"/>
      <c r="E203" s="646"/>
      <c r="F203" s="646"/>
      <c r="G203" s="646"/>
      <c r="H203" s="646"/>
      <c r="I203" s="646"/>
      <c r="J203" s="646"/>
      <c r="K203" s="646"/>
      <c r="L203" s="646"/>
      <c r="M203" s="646"/>
      <c r="N203" s="646"/>
      <c r="O203" s="646"/>
      <c r="P203" s="646"/>
      <c r="Q203" s="646"/>
      <c r="R203" s="646"/>
      <c r="S203" s="646"/>
      <c r="T203" s="646"/>
      <c r="U203" s="646"/>
      <c r="V203" s="646"/>
      <c r="W203" s="646"/>
      <c r="X203" s="646"/>
      <c r="Y203" s="646"/>
      <c r="Z203" s="646"/>
      <c r="AA203" s="646"/>
      <c r="AB203" s="646"/>
      <c r="AC203" s="646"/>
      <c r="AD203" s="646"/>
      <c r="AE203" s="646"/>
      <c r="AF203" s="646"/>
      <c r="AG203" s="646"/>
      <c r="AH203" s="646"/>
      <c r="AI203" s="646"/>
      <c r="AJ203" s="646"/>
      <c r="AK203" s="646"/>
      <c r="AL203" s="646"/>
      <c r="AM203" s="646"/>
      <c r="AN203" s="646"/>
      <c r="AO203" s="646"/>
      <c r="AP203" s="646"/>
      <c r="AQ203" s="646"/>
      <c r="AR203" s="646"/>
      <c r="AS203" s="646"/>
      <c r="AT203" s="646"/>
      <c r="AU203" s="646"/>
      <c r="AV203" s="646"/>
      <c r="AW203" s="646"/>
    </row>
    <row collapsed="false" customFormat="true" customHeight="true" hidden="false" ht="12.6" outlineLevel="0" r="204" s="423">
      <c r="A204" s="646" t="s">
        <v>442</v>
      </c>
      <c r="B204" s="646"/>
      <c r="C204" s="646"/>
      <c r="D204" s="646"/>
      <c r="E204" s="646"/>
      <c r="F204" s="646"/>
      <c r="G204" s="646"/>
      <c r="H204" s="646"/>
      <c r="I204" s="646"/>
      <c r="J204" s="646"/>
      <c r="K204" s="646"/>
      <c r="L204" s="646"/>
      <c r="M204" s="646"/>
      <c r="N204" s="646"/>
      <c r="O204" s="646"/>
      <c r="P204" s="646"/>
      <c r="Q204" s="646"/>
      <c r="R204" s="646"/>
      <c r="S204" s="646"/>
      <c r="T204" s="646"/>
      <c r="U204" s="646"/>
      <c r="V204" s="646"/>
      <c r="W204" s="646"/>
      <c r="X204" s="646"/>
      <c r="Y204" s="646"/>
      <c r="Z204" s="646"/>
      <c r="AA204" s="646"/>
      <c r="AB204" s="646"/>
      <c r="AC204" s="646"/>
      <c r="AD204" s="646"/>
      <c r="AE204" s="646"/>
      <c r="AF204" s="646"/>
      <c r="AG204" s="646"/>
      <c r="AH204" s="646"/>
      <c r="AI204" s="646"/>
      <c r="AJ204" s="646"/>
      <c r="AK204" s="646"/>
      <c r="AL204" s="646"/>
      <c r="AM204" s="646"/>
      <c r="AN204" s="646"/>
      <c r="AO204" s="646"/>
      <c r="AP204" s="646"/>
      <c r="AQ204" s="646"/>
      <c r="AR204" s="646"/>
      <c r="AS204" s="646"/>
      <c r="AT204" s="646"/>
      <c r="AU204" s="646"/>
      <c r="AV204" s="646"/>
      <c r="AW204" s="646"/>
    </row>
    <row collapsed="false" customFormat="true" customHeight="true" hidden="false" ht="30" outlineLevel="0" r="205" s="423">
      <c r="A205" s="493"/>
      <c r="B205" s="493"/>
      <c r="C205" s="493"/>
      <c r="D205" s="493"/>
      <c r="E205" s="493"/>
      <c r="F205" s="493"/>
      <c r="G205" s="493"/>
      <c r="H205" s="493"/>
      <c r="I205" s="493"/>
      <c r="J205" s="493"/>
      <c r="K205" s="493"/>
      <c r="L205" s="493"/>
      <c r="M205" s="493"/>
      <c r="N205" s="493"/>
      <c r="O205" s="493"/>
      <c r="P205" s="493"/>
      <c r="Q205" s="493"/>
      <c r="R205" s="493"/>
      <c r="S205" s="493"/>
      <c r="T205" s="493"/>
      <c r="U205" s="493"/>
      <c r="V205" s="493"/>
      <c r="W205" s="493"/>
      <c r="X205" s="493"/>
      <c r="Y205" s="493"/>
      <c r="Z205" s="493"/>
      <c r="AA205" s="493"/>
      <c r="AB205" s="493"/>
      <c r="AC205" s="493"/>
      <c r="AD205" s="493"/>
      <c r="AE205" s="493"/>
      <c r="AF205" s="493"/>
      <c r="AG205" s="493"/>
      <c r="AH205" s="493"/>
      <c r="AI205" s="493"/>
      <c r="AJ205" s="493"/>
      <c r="AK205" s="493"/>
      <c r="AL205" s="493"/>
      <c r="AM205" s="493"/>
      <c r="AN205" s="493"/>
      <c r="AO205" s="493"/>
      <c r="AP205" s="493"/>
      <c r="AQ205" s="493"/>
      <c r="AR205" s="493"/>
      <c r="AS205" s="493"/>
      <c r="AT205" s="493"/>
      <c r="AU205" s="493"/>
      <c r="AV205" s="493"/>
      <c r="AW205" s="493"/>
    </row>
    <row collapsed="false" customFormat="true" customHeight="true" hidden="false" ht="12.6" outlineLevel="0" r="206" s="423">
      <c r="A206" s="645" t="s">
        <v>1229</v>
      </c>
      <c r="B206" s="646"/>
      <c r="C206" s="646"/>
      <c r="D206" s="646"/>
      <c r="E206" s="646"/>
      <c r="F206" s="646"/>
      <c r="G206" s="646"/>
      <c r="H206" s="646"/>
      <c r="I206" s="646"/>
      <c r="J206" s="646"/>
      <c r="K206" s="646"/>
      <c r="L206" s="646"/>
      <c r="M206" s="646"/>
      <c r="N206" s="646"/>
      <c r="O206" s="646"/>
      <c r="P206" s="646"/>
      <c r="Q206" s="646"/>
      <c r="R206" s="646"/>
      <c r="S206" s="646"/>
      <c r="T206" s="646"/>
      <c r="U206" s="646"/>
      <c r="V206" s="646"/>
      <c r="W206" s="646"/>
      <c r="X206" s="646"/>
      <c r="Y206" s="646"/>
      <c r="Z206" s="646"/>
      <c r="AA206" s="646"/>
      <c r="AB206" s="646"/>
      <c r="AC206" s="646"/>
      <c r="AD206" s="646"/>
      <c r="AE206" s="646"/>
      <c r="AF206" s="646"/>
      <c r="AG206" s="646"/>
      <c r="AH206" s="646"/>
      <c r="AI206" s="646"/>
      <c r="AJ206" s="646"/>
      <c r="AK206" s="646"/>
      <c r="AL206" s="646"/>
      <c r="AM206" s="646"/>
      <c r="AN206" s="646"/>
      <c r="AO206" s="646"/>
      <c r="AP206" s="646"/>
      <c r="AQ206" s="646"/>
      <c r="AR206" s="646"/>
      <c r="AS206" s="646"/>
      <c r="AT206" s="646"/>
      <c r="AU206" s="646"/>
      <c r="AV206" s="646"/>
      <c r="AW206" s="646"/>
    </row>
    <row collapsed="false" customFormat="true" customHeight="true" hidden="false" ht="12.6" outlineLevel="0" r="207" s="423">
      <c r="A207" s="646" t="s">
        <v>1230</v>
      </c>
      <c r="B207" s="646"/>
      <c r="C207" s="646"/>
      <c r="D207" s="646"/>
      <c r="E207" s="646"/>
      <c r="F207" s="646"/>
      <c r="G207" s="646"/>
      <c r="H207" s="646"/>
      <c r="I207" s="646"/>
      <c r="J207" s="646"/>
      <c r="K207" s="646"/>
      <c r="L207" s="646"/>
      <c r="M207" s="646"/>
      <c r="N207" s="646"/>
      <c r="O207" s="646"/>
      <c r="P207" s="646"/>
      <c r="Q207" s="646"/>
      <c r="R207" s="646"/>
      <c r="S207" s="646"/>
      <c r="T207" s="646"/>
      <c r="U207" s="646"/>
      <c r="V207" s="646"/>
      <c r="W207" s="646"/>
      <c r="X207" s="646"/>
      <c r="Y207" s="646"/>
      <c r="Z207" s="646"/>
      <c r="AA207" s="646"/>
      <c r="AB207" s="646"/>
      <c r="AC207" s="646"/>
      <c r="AD207" s="646"/>
      <c r="AE207" s="646"/>
      <c r="AF207" s="646"/>
      <c r="AG207" s="646"/>
      <c r="AH207" s="646"/>
      <c r="AI207" s="646"/>
      <c r="AJ207" s="646"/>
      <c r="AK207" s="646"/>
      <c r="AL207" s="646"/>
      <c r="AM207" s="646"/>
      <c r="AN207" s="646"/>
      <c r="AO207" s="646"/>
      <c r="AP207" s="646"/>
      <c r="AQ207" s="646"/>
      <c r="AR207" s="646"/>
      <c r="AS207" s="646"/>
      <c r="AT207" s="646"/>
      <c r="AU207" s="646"/>
      <c r="AV207" s="646"/>
      <c r="AW207" s="646"/>
    </row>
    <row collapsed="false" customFormat="true" customHeight="true" hidden="false" ht="12.6" outlineLevel="0" r="208" s="423">
      <c r="A208" s="646" t="s">
        <v>1231</v>
      </c>
      <c r="B208" s="646"/>
      <c r="C208" s="646"/>
      <c r="D208" s="646"/>
      <c r="E208" s="646"/>
      <c r="F208" s="646"/>
      <c r="G208" s="646"/>
      <c r="H208" s="646"/>
      <c r="I208" s="646"/>
      <c r="J208" s="646"/>
      <c r="K208" s="646"/>
      <c r="L208" s="646"/>
      <c r="M208" s="646"/>
      <c r="N208" s="646"/>
      <c r="O208" s="646"/>
      <c r="P208" s="646"/>
      <c r="Q208" s="646"/>
      <c r="R208" s="646"/>
      <c r="S208" s="646"/>
      <c r="T208" s="646"/>
      <c r="U208" s="646"/>
      <c r="V208" s="646"/>
      <c r="W208" s="646"/>
      <c r="X208" s="646"/>
      <c r="Y208" s="646"/>
      <c r="Z208" s="646"/>
      <c r="AA208" s="646"/>
      <c r="AB208" s="646"/>
      <c r="AC208" s="646"/>
      <c r="AD208" s="646"/>
      <c r="AE208" s="646"/>
      <c r="AF208" s="646"/>
      <c r="AG208" s="646"/>
      <c r="AH208" s="646"/>
      <c r="AI208" s="646"/>
      <c r="AJ208" s="646"/>
      <c r="AK208" s="646"/>
      <c r="AL208" s="646"/>
      <c r="AM208" s="646"/>
      <c r="AN208" s="646"/>
      <c r="AO208" s="646"/>
      <c r="AP208" s="646"/>
      <c r="AQ208" s="646"/>
      <c r="AR208" s="646"/>
      <c r="AS208" s="646"/>
      <c r="AT208" s="646"/>
      <c r="AU208" s="646"/>
      <c r="AV208" s="646"/>
      <c r="AW208" s="646"/>
    </row>
    <row collapsed="false" customFormat="true" customHeight="true" hidden="false" ht="12.6" outlineLevel="0" r="209" s="423">
      <c r="A209" s="646" t="s">
        <v>442</v>
      </c>
      <c r="B209" s="646"/>
      <c r="C209" s="646"/>
      <c r="D209" s="646"/>
      <c r="E209" s="646"/>
      <c r="F209" s="646"/>
      <c r="G209" s="646"/>
      <c r="H209" s="646"/>
      <c r="I209" s="646"/>
      <c r="J209" s="646"/>
      <c r="K209" s="646"/>
      <c r="L209" s="646"/>
      <c r="M209" s="646"/>
      <c r="N209" s="646"/>
      <c r="O209" s="646"/>
      <c r="P209" s="646"/>
      <c r="Q209" s="646"/>
      <c r="R209" s="646"/>
      <c r="S209" s="646"/>
      <c r="T209" s="646"/>
      <c r="U209" s="646"/>
      <c r="V209" s="646"/>
      <c r="W209" s="646"/>
      <c r="X209" s="646"/>
      <c r="Y209" s="646"/>
      <c r="Z209" s="646"/>
      <c r="AA209" s="646"/>
      <c r="AB209" s="646"/>
      <c r="AC209" s="646"/>
      <c r="AD209" s="646"/>
      <c r="AE209" s="646"/>
      <c r="AF209" s="646"/>
      <c r="AG209" s="646"/>
      <c r="AH209" s="646"/>
      <c r="AI209" s="646"/>
      <c r="AJ209" s="646"/>
      <c r="AK209" s="646"/>
      <c r="AL209" s="646"/>
      <c r="AM209" s="646"/>
      <c r="AN209" s="646"/>
      <c r="AO209" s="646"/>
      <c r="AP209" s="646"/>
      <c r="AQ209" s="646"/>
      <c r="AR209" s="646"/>
      <c r="AS209" s="646"/>
      <c r="AT209" s="646"/>
      <c r="AU209" s="646"/>
      <c r="AV209" s="646"/>
      <c r="AW209" s="646"/>
    </row>
    <row collapsed="false" customFormat="true" customHeight="true" hidden="false" ht="30" outlineLevel="0" r="210" s="423">
      <c r="A210" s="493"/>
      <c r="B210" s="493"/>
      <c r="C210" s="493"/>
      <c r="D210" s="493"/>
      <c r="E210" s="493"/>
      <c r="F210" s="493"/>
      <c r="G210" s="493"/>
      <c r="H210" s="493"/>
      <c r="I210" s="493"/>
      <c r="J210" s="493"/>
      <c r="K210" s="493"/>
      <c r="L210" s="493"/>
      <c r="M210" s="493"/>
      <c r="N210" s="493"/>
      <c r="O210" s="493"/>
      <c r="P210" s="493"/>
      <c r="Q210" s="493"/>
      <c r="R210" s="493"/>
      <c r="S210" s="493"/>
      <c r="T210" s="493"/>
      <c r="U210" s="493"/>
      <c r="V210" s="493"/>
      <c r="W210" s="493"/>
      <c r="X210" s="493"/>
      <c r="Y210" s="493"/>
      <c r="Z210" s="493"/>
      <c r="AA210" s="493"/>
      <c r="AB210" s="493"/>
      <c r="AC210" s="493"/>
      <c r="AD210" s="493"/>
      <c r="AE210" s="493"/>
      <c r="AF210" s="493"/>
      <c r="AG210" s="493"/>
      <c r="AH210" s="493"/>
      <c r="AI210" s="493"/>
      <c r="AJ210" s="493"/>
      <c r="AK210" s="493"/>
      <c r="AL210" s="493"/>
      <c r="AM210" s="493"/>
      <c r="AN210" s="493"/>
      <c r="AO210" s="493"/>
      <c r="AP210" s="493"/>
      <c r="AQ210" s="493"/>
      <c r="AR210" s="493"/>
      <c r="AS210" s="493"/>
      <c r="AT210" s="493"/>
      <c r="AU210" s="493"/>
      <c r="AV210" s="493"/>
      <c r="AW210" s="493"/>
    </row>
    <row collapsed="false" customFormat="true" customHeight="true" hidden="false" ht="12.6" outlineLevel="0" r="211" s="423">
      <c r="A211" s="645" t="s">
        <v>1232</v>
      </c>
      <c r="B211" s="646"/>
      <c r="C211" s="646"/>
      <c r="D211" s="646"/>
      <c r="E211" s="646"/>
      <c r="F211" s="646"/>
      <c r="G211" s="646"/>
      <c r="H211" s="646"/>
      <c r="I211" s="646"/>
      <c r="J211" s="646"/>
      <c r="K211" s="646"/>
      <c r="L211" s="646"/>
      <c r="M211" s="646"/>
      <c r="N211" s="646"/>
      <c r="O211" s="646"/>
      <c r="P211" s="646"/>
      <c r="Q211" s="646"/>
      <c r="R211" s="646"/>
      <c r="S211" s="646"/>
      <c r="T211" s="646"/>
      <c r="U211" s="646"/>
      <c r="V211" s="646"/>
      <c r="W211" s="646"/>
      <c r="X211" s="646"/>
      <c r="Y211" s="646"/>
      <c r="Z211" s="646"/>
      <c r="AA211" s="646"/>
      <c r="AB211" s="646"/>
      <c r="AC211" s="646"/>
      <c r="AD211" s="646"/>
      <c r="AE211" s="646"/>
      <c r="AF211" s="646"/>
      <c r="AG211" s="646"/>
      <c r="AH211" s="646"/>
      <c r="AI211" s="646"/>
      <c r="AJ211" s="646"/>
      <c r="AK211" s="646"/>
      <c r="AL211" s="646"/>
      <c r="AM211" s="646"/>
      <c r="AN211" s="646"/>
      <c r="AO211" s="646"/>
      <c r="AP211" s="646"/>
      <c r="AQ211" s="646"/>
      <c r="AR211" s="646"/>
      <c r="AS211" s="646"/>
      <c r="AT211" s="646"/>
      <c r="AU211" s="646"/>
      <c r="AV211" s="646"/>
      <c r="AW211" s="646"/>
    </row>
    <row collapsed="false" customFormat="true" customHeight="true" hidden="false" ht="12.6" outlineLevel="0" r="212" s="423">
      <c r="A212" s="646" t="s">
        <v>442</v>
      </c>
      <c r="B212" s="646"/>
      <c r="C212" s="646"/>
      <c r="D212" s="646"/>
      <c r="E212" s="646"/>
      <c r="F212" s="646"/>
      <c r="G212" s="646"/>
      <c r="H212" s="646"/>
      <c r="I212" s="646"/>
      <c r="J212" s="646"/>
      <c r="K212" s="646"/>
      <c r="L212" s="646"/>
      <c r="M212" s="646"/>
      <c r="N212" s="646"/>
      <c r="O212" s="646"/>
      <c r="P212" s="646"/>
      <c r="Q212" s="646"/>
      <c r="R212" s="646"/>
      <c r="S212" s="646"/>
      <c r="T212" s="646"/>
      <c r="U212" s="646"/>
      <c r="V212" s="646"/>
      <c r="W212" s="646"/>
      <c r="X212" s="646"/>
      <c r="Y212" s="646"/>
      <c r="Z212" s="646"/>
      <c r="AA212" s="646"/>
      <c r="AB212" s="646"/>
      <c r="AC212" s="646"/>
      <c r="AD212" s="646"/>
      <c r="AE212" s="646"/>
      <c r="AF212" s="646"/>
      <c r="AG212" s="646"/>
      <c r="AH212" s="646"/>
      <c r="AI212" s="646"/>
      <c r="AJ212" s="646"/>
      <c r="AK212" s="646"/>
      <c r="AL212" s="646"/>
      <c r="AM212" s="646"/>
      <c r="AN212" s="646"/>
      <c r="AO212" s="646"/>
      <c r="AP212" s="646"/>
      <c r="AQ212" s="646"/>
      <c r="AR212" s="646"/>
      <c r="AS212" s="646"/>
      <c r="AT212" s="646"/>
      <c r="AU212" s="646"/>
      <c r="AV212" s="646"/>
      <c r="AW212" s="646"/>
    </row>
    <row collapsed="false" customFormat="true" customHeight="true" hidden="false" ht="30" outlineLevel="0" r="213" s="423">
      <c r="A213" s="493"/>
      <c r="B213" s="493"/>
      <c r="C213" s="493"/>
      <c r="D213" s="493"/>
      <c r="E213" s="493"/>
      <c r="F213" s="493"/>
      <c r="G213" s="493"/>
      <c r="H213" s="493"/>
      <c r="I213" s="493"/>
      <c r="J213" s="493"/>
      <c r="K213" s="493"/>
      <c r="L213" s="493"/>
      <c r="M213" s="493"/>
      <c r="N213" s="493"/>
      <c r="O213" s="493"/>
      <c r="P213" s="493"/>
      <c r="Q213" s="493"/>
      <c r="R213" s="493"/>
      <c r="S213" s="493"/>
      <c r="T213" s="493"/>
      <c r="U213" s="493"/>
      <c r="V213" s="493"/>
      <c r="W213" s="493"/>
      <c r="X213" s="493"/>
      <c r="Y213" s="493"/>
      <c r="Z213" s="493"/>
      <c r="AA213" s="493"/>
      <c r="AB213" s="493"/>
      <c r="AC213" s="493"/>
      <c r="AD213" s="493"/>
      <c r="AE213" s="493"/>
      <c r="AF213" s="493"/>
      <c r="AG213" s="493"/>
      <c r="AH213" s="493"/>
      <c r="AI213" s="493"/>
      <c r="AJ213" s="493"/>
      <c r="AK213" s="493"/>
      <c r="AL213" s="493"/>
      <c r="AM213" s="493"/>
      <c r="AN213" s="493"/>
      <c r="AO213" s="493"/>
      <c r="AP213" s="493"/>
      <c r="AQ213" s="493"/>
      <c r="AR213" s="493"/>
      <c r="AS213" s="493"/>
      <c r="AT213" s="493"/>
      <c r="AU213" s="493"/>
      <c r="AV213" s="493"/>
      <c r="AW213" s="493"/>
    </row>
    <row collapsed="false" customFormat="true" customHeight="true" hidden="false" ht="24" outlineLevel="0" r="214" s="423">
      <c r="A214" s="656" t="s">
        <v>1233</v>
      </c>
      <c r="B214" s="656"/>
      <c r="C214" s="656"/>
      <c r="D214" s="656"/>
      <c r="E214" s="656"/>
      <c r="F214" s="656"/>
      <c r="G214" s="656"/>
      <c r="H214" s="656"/>
      <c r="I214" s="656"/>
      <c r="J214" s="656"/>
      <c r="K214" s="656"/>
      <c r="L214" s="656"/>
      <c r="M214" s="656"/>
      <c r="N214" s="656"/>
      <c r="O214" s="656"/>
      <c r="P214" s="656"/>
      <c r="Q214" s="656"/>
      <c r="R214" s="656"/>
      <c r="S214" s="656"/>
      <c r="T214" s="656"/>
      <c r="U214" s="656"/>
      <c r="V214" s="656"/>
      <c r="W214" s="656"/>
      <c r="X214" s="656"/>
      <c r="Y214" s="656"/>
      <c r="Z214" s="656"/>
      <c r="AA214" s="656"/>
      <c r="AB214" s="656"/>
      <c r="AC214" s="656"/>
      <c r="AD214" s="656"/>
      <c r="AE214" s="656"/>
      <c r="AF214" s="656"/>
      <c r="AG214" s="656"/>
      <c r="AH214" s="656"/>
      <c r="AI214" s="656"/>
      <c r="AJ214" s="656"/>
      <c r="AK214" s="656"/>
      <c r="AL214" s="656"/>
      <c r="AM214" s="656"/>
      <c r="AN214" s="656"/>
      <c r="AO214" s="656"/>
      <c r="AP214" s="656"/>
      <c r="AQ214" s="656"/>
      <c r="AR214" s="656"/>
      <c r="AS214" s="656"/>
      <c r="AT214" s="656"/>
      <c r="AU214" s="656"/>
      <c r="AV214" s="656"/>
      <c r="AW214" s="656"/>
      <c r="AX214" s="656"/>
    </row>
    <row collapsed="false" customFormat="true" customHeight="true" hidden="false" ht="12.6" outlineLevel="0" r="215" s="423">
      <c r="A215" s="646" t="s">
        <v>442</v>
      </c>
      <c r="B215" s="646"/>
      <c r="C215" s="646"/>
      <c r="D215" s="646"/>
      <c r="E215" s="646"/>
      <c r="F215" s="646"/>
      <c r="G215" s="646"/>
      <c r="H215" s="646"/>
      <c r="I215" s="646"/>
      <c r="J215" s="646"/>
      <c r="K215" s="646"/>
      <c r="L215" s="646"/>
      <c r="M215" s="646"/>
      <c r="N215" s="646"/>
      <c r="O215" s="646"/>
      <c r="P215" s="646"/>
      <c r="Q215" s="646"/>
      <c r="R215" s="646"/>
      <c r="S215" s="646"/>
      <c r="T215" s="646"/>
      <c r="U215" s="646"/>
      <c r="V215" s="646"/>
      <c r="W215" s="646"/>
      <c r="X215" s="646"/>
      <c r="Y215" s="646"/>
      <c r="Z215" s="646"/>
      <c r="AA215" s="646"/>
      <c r="AB215" s="646"/>
      <c r="AC215" s="646"/>
      <c r="AD215" s="646"/>
      <c r="AE215" s="646"/>
      <c r="AF215" s="646"/>
      <c r="AG215" s="646"/>
      <c r="AH215" s="646"/>
      <c r="AI215" s="646"/>
      <c r="AJ215" s="646"/>
      <c r="AK215" s="646"/>
      <c r="AL215" s="646"/>
      <c r="AM215" s="646"/>
      <c r="AN215" s="646"/>
      <c r="AO215" s="646"/>
      <c r="AP215" s="646"/>
      <c r="AQ215" s="646"/>
      <c r="AR215" s="646"/>
      <c r="AS215" s="646"/>
      <c r="AT215" s="646"/>
      <c r="AU215" s="646"/>
      <c r="AV215" s="646"/>
      <c r="AW215" s="646"/>
    </row>
    <row collapsed="false" customFormat="true" customHeight="true" hidden="false" ht="35.1" outlineLevel="0" r="216" s="423">
      <c r="A216" s="493"/>
      <c r="B216" s="493"/>
      <c r="C216" s="493"/>
      <c r="D216" s="493"/>
      <c r="E216" s="493"/>
      <c r="F216" s="493"/>
      <c r="G216" s="493"/>
      <c r="H216" s="493"/>
      <c r="I216" s="493"/>
      <c r="J216" s="493"/>
      <c r="K216" s="493"/>
      <c r="L216" s="493"/>
      <c r="M216" s="493"/>
      <c r="N216" s="493"/>
      <c r="O216" s="493"/>
      <c r="P216" s="493"/>
      <c r="Q216" s="493"/>
      <c r="R216" s="493"/>
      <c r="S216" s="493"/>
      <c r="T216" s="493"/>
      <c r="U216" s="493"/>
      <c r="V216" s="493"/>
      <c r="W216" s="493"/>
      <c r="X216" s="493"/>
      <c r="Y216" s="493"/>
      <c r="Z216" s="493"/>
      <c r="AA216" s="493"/>
      <c r="AB216" s="493"/>
      <c r="AC216" s="493"/>
      <c r="AD216" s="493"/>
      <c r="AE216" s="493"/>
      <c r="AF216" s="493"/>
      <c r="AG216" s="493"/>
      <c r="AH216" s="493"/>
      <c r="AI216" s="493"/>
      <c r="AJ216" s="493"/>
      <c r="AK216" s="493"/>
      <c r="AL216" s="493"/>
      <c r="AM216" s="493"/>
      <c r="AN216" s="493"/>
      <c r="AO216" s="493"/>
      <c r="AP216" s="493"/>
      <c r="AQ216" s="493"/>
      <c r="AR216" s="493"/>
      <c r="AS216" s="493"/>
      <c r="AT216" s="493"/>
      <c r="AU216" s="493"/>
      <c r="AV216" s="493"/>
      <c r="AW216" s="493"/>
    </row>
    <row collapsed="false" customFormat="true" customHeight="true" hidden="false" ht="12.6" outlineLevel="0" r="217" s="423">
      <c r="A217" s="645" t="s">
        <v>1234</v>
      </c>
      <c r="B217" s="646"/>
      <c r="C217" s="646"/>
      <c r="D217" s="646"/>
      <c r="E217" s="646"/>
      <c r="F217" s="646"/>
      <c r="G217" s="646"/>
      <c r="H217" s="646"/>
      <c r="I217" s="646"/>
      <c r="J217" s="646"/>
      <c r="K217" s="646"/>
      <c r="L217" s="646"/>
      <c r="M217" s="646"/>
      <c r="N217" s="646"/>
      <c r="O217" s="646"/>
      <c r="P217" s="646"/>
      <c r="Q217" s="646"/>
      <c r="R217" s="646"/>
      <c r="S217" s="646"/>
      <c r="T217" s="646"/>
      <c r="U217" s="646"/>
      <c r="V217" s="646"/>
      <c r="W217" s="646"/>
      <c r="X217" s="646"/>
      <c r="Y217" s="646"/>
      <c r="Z217" s="646"/>
      <c r="AA217" s="646"/>
      <c r="AB217" s="646"/>
      <c r="AC217" s="646"/>
      <c r="AD217" s="646"/>
      <c r="AE217" s="646"/>
      <c r="AF217" s="646"/>
      <c r="AG217" s="646"/>
      <c r="AH217" s="646"/>
      <c r="AI217" s="646"/>
      <c r="AJ217" s="646"/>
      <c r="AK217" s="646"/>
      <c r="AL217" s="646"/>
      <c r="AM217" s="646"/>
      <c r="AN217" s="646"/>
      <c r="AO217" s="646"/>
      <c r="AP217" s="646"/>
      <c r="AQ217" s="646"/>
      <c r="AR217" s="646"/>
      <c r="AS217" s="646"/>
      <c r="AT217" s="646"/>
      <c r="AU217" s="646"/>
      <c r="AV217" s="646"/>
      <c r="AW217" s="646"/>
    </row>
    <row collapsed="false" customFormat="true" customHeight="true" hidden="false" ht="12.6" outlineLevel="0" r="218" s="423">
      <c r="A218" s="646" t="s">
        <v>442</v>
      </c>
      <c r="B218" s="646"/>
      <c r="C218" s="646"/>
      <c r="D218" s="646"/>
      <c r="E218" s="646"/>
      <c r="F218" s="646"/>
      <c r="G218" s="646"/>
      <c r="H218" s="646"/>
      <c r="I218" s="646"/>
      <c r="J218" s="646"/>
      <c r="K218" s="646"/>
      <c r="L218" s="646"/>
      <c r="M218" s="646"/>
      <c r="N218" s="646"/>
      <c r="O218" s="646"/>
      <c r="P218" s="646"/>
      <c r="Q218" s="646"/>
      <c r="R218" s="646"/>
      <c r="S218" s="646"/>
      <c r="T218" s="646"/>
      <c r="U218" s="646"/>
      <c r="V218" s="646"/>
      <c r="W218" s="646"/>
      <c r="X218" s="646"/>
      <c r="Y218" s="646"/>
      <c r="Z218" s="646"/>
      <c r="AA218" s="646"/>
      <c r="AB218" s="646"/>
      <c r="AC218" s="646"/>
      <c r="AD218" s="646"/>
      <c r="AE218" s="646"/>
      <c r="AF218" s="646"/>
      <c r="AG218" s="646"/>
      <c r="AH218" s="646"/>
      <c r="AI218" s="646"/>
      <c r="AJ218" s="646"/>
      <c r="AK218" s="646"/>
      <c r="AL218" s="646"/>
      <c r="AM218" s="646"/>
      <c r="AN218" s="646"/>
      <c r="AO218" s="646"/>
      <c r="AP218" s="646"/>
      <c r="AQ218" s="646"/>
      <c r="AR218" s="646"/>
      <c r="AS218" s="646"/>
      <c r="AT218" s="646"/>
      <c r="AU218" s="646"/>
      <c r="AV218" s="646"/>
      <c r="AW218" s="646"/>
    </row>
    <row collapsed="false" customFormat="false" customHeight="true" hidden="false" ht="35.1" outlineLevel="0" r="219">
      <c r="A219" s="493"/>
      <c r="B219" s="493"/>
      <c r="C219" s="493"/>
      <c r="D219" s="493"/>
      <c r="E219" s="493"/>
      <c r="F219" s="493"/>
      <c r="G219" s="493"/>
      <c r="H219" s="493"/>
      <c r="I219" s="493"/>
      <c r="J219" s="493"/>
      <c r="K219" s="493"/>
      <c r="L219" s="493"/>
      <c r="M219" s="493"/>
      <c r="N219" s="493"/>
      <c r="O219" s="493"/>
      <c r="P219" s="493"/>
      <c r="Q219" s="493"/>
      <c r="R219" s="493"/>
      <c r="S219" s="493"/>
      <c r="T219" s="493"/>
      <c r="U219" s="493"/>
      <c r="V219" s="493"/>
      <c r="W219" s="493"/>
      <c r="X219" s="493"/>
      <c r="Y219" s="493"/>
      <c r="Z219" s="493"/>
      <c r="AA219" s="493"/>
      <c r="AB219" s="493"/>
      <c r="AC219" s="493"/>
      <c r="AD219" s="493"/>
      <c r="AE219" s="493"/>
      <c r="AF219" s="493"/>
      <c r="AG219" s="493"/>
      <c r="AH219" s="493"/>
      <c r="AI219" s="493"/>
      <c r="AJ219" s="493"/>
      <c r="AK219" s="493"/>
      <c r="AL219" s="493"/>
      <c r="AM219" s="493"/>
      <c r="AN219" s="493"/>
      <c r="AO219" s="493"/>
      <c r="AP219" s="493"/>
      <c r="AQ219" s="493"/>
      <c r="AR219" s="493"/>
      <c r="AS219" s="493"/>
      <c r="AT219" s="493"/>
      <c r="AU219" s="493"/>
      <c r="AV219" s="493"/>
      <c r="AW219" s="493"/>
    </row>
  </sheetData>
  <mergeCells count="297">
    <mergeCell ref="C2:Z2"/>
    <mergeCell ref="AD2:AK2"/>
    <mergeCell ref="AN2:AW2"/>
    <mergeCell ref="A4:AW4"/>
    <mergeCell ref="A7:J7"/>
    <mergeCell ref="K7:AW7"/>
    <mergeCell ref="A8:J8"/>
    <mergeCell ref="K8:AW8"/>
    <mergeCell ref="A9:J9"/>
    <mergeCell ref="K9:Q9"/>
    <mergeCell ref="S9:X9"/>
    <mergeCell ref="Y9:AE9"/>
    <mergeCell ref="AG9:AL9"/>
    <mergeCell ref="AM9:AW9"/>
    <mergeCell ref="A10:AW10"/>
    <mergeCell ref="A11:AW11"/>
    <mergeCell ref="A12:AW12"/>
    <mergeCell ref="A13:AW13"/>
    <mergeCell ref="A14:AW14"/>
    <mergeCell ref="A15:AW15"/>
    <mergeCell ref="A16:AW16"/>
    <mergeCell ref="A17:AW17"/>
    <mergeCell ref="A18:AW18"/>
    <mergeCell ref="A19:AW19"/>
    <mergeCell ref="A21:AW21"/>
    <mergeCell ref="A22:AW22"/>
    <mergeCell ref="A23:AW23"/>
    <mergeCell ref="A24:AW24"/>
    <mergeCell ref="A25:AW25"/>
    <mergeCell ref="A26:AW26"/>
    <mergeCell ref="A27:AW27"/>
    <mergeCell ref="A28:AW28"/>
    <mergeCell ref="A29:AW29"/>
    <mergeCell ref="A30:AW30"/>
    <mergeCell ref="A31:AW31"/>
    <mergeCell ref="A32:AW32"/>
    <mergeCell ref="A33:AW33"/>
    <mergeCell ref="A34:AW34"/>
    <mergeCell ref="A35:AW35"/>
    <mergeCell ref="A36:AW36"/>
    <mergeCell ref="A38:AW41"/>
    <mergeCell ref="A42:AW42"/>
    <mergeCell ref="A43:AW48"/>
    <mergeCell ref="AD50:AK50"/>
    <mergeCell ref="AN50:AW50"/>
    <mergeCell ref="A53:AW62"/>
    <mergeCell ref="A64:T65"/>
    <mergeCell ref="U64:AG65"/>
    <mergeCell ref="AH64:AW64"/>
    <mergeCell ref="AH65:AW65"/>
    <mergeCell ref="U66:AG66"/>
    <mergeCell ref="AH66:AW66"/>
    <mergeCell ref="U67:AG68"/>
    <mergeCell ref="AH67:AW68"/>
    <mergeCell ref="U69:AG69"/>
    <mergeCell ref="AH69:AW69"/>
    <mergeCell ref="E70:AW70"/>
    <mergeCell ref="A71:AW74"/>
    <mergeCell ref="A75:AW75"/>
    <mergeCell ref="A77:AW77"/>
    <mergeCell ref="A79:AW79"/>
    <mergeCell ref="A80:AW80"/>
    <mergeCell ref="A81:AW81"/>
    <mergeCell ref="A83:AW83"/>
    <mergeCell ref="A84:AW84"/>
    <mergeCell ref="A86:AW86"/>
    <mergeCell ref="A87:AW87"/>
    <mergeCell ref="A89:AW89"/>
    <mergeCell ref="AD91:AK91"/>
    <mergeCell ref="AN91:AW91"/>
    <mergeCell ref="A93:AW93"/>
    <mergeCell ref="A95:AW95"/>
    <mergeCell ref="A96:AW96"/>
    <mergeCell ref="A98:AW98"/>
    <mergeCell ref="A99:AW99"/>
    <mergeCell ref="A101:AW101"/>
    <mergeCell ref="A102:AW102"/>
    <mergeCell ref="A103:T105"/>
    <mergeCell ref="U103:AC103"/>
    <mergeCell ref="AD103:AH103"/>
    <mergeCell ref="AI103:AU103"/>
    <mergeCell ref="U104:AC104"/>
    <mergeCell ref="AD104:AH104"/>
    <mergeCell ref="AI104:AU104"/>
    <mergeCell ref="U105:AC105"/>
    <mergeCell ref="AD105:AH105"/>
    <mergeCell ref="AI105:AU105"/>
    <mergeCell ref="A106:T106"/>
    <mergeCell ref="U106:AC106"/>
    <mergeCell ref="AD106:AH106"/>
    <mergeCell ref="AI106:AU106"/>
    <mergeCell ref="A107:T107"/>
    <mergeCell ref="U107:AC107"/>
    <mergeCell ref="AD107:AH107"/>
    <mergeCell ref="AI107:AU107"/>
    <mergeCell ref="A108:T108"/>
    <mergeCell ref="U108:AC108"/>
    <mergeCell ref="AD108:AH108"/>
    <mergeCell ref="AI108:AU108"/>
    <mergeCell ref="A109:T109"/>
    <mergeCell ref="A110:T110"/>
    <mergeCell ref="U110:AC110"/>
    <mergeCell ref="AD110:AH110"/>
    <mergeCell ref="AI110:AU110"/>
    <mergeCell ref="A111:T111"/>
    <mergeCell ref="U111:AC111"/>
    <mergeCell ref="AD111:AH111"/>
    <mergeCell ref="AI111:AU111"/>
    <mergeCell ref="A112:B112"/>
    <mergeCell ref="A113:AW113"/>
    <mergeCell ref="A116:AW116"/>
    <mergeCell ref="A119:AW119"/>
    <mergeCell ref="A122:AW122"/>
    <mergeCell ref="AD124:AK124"/>
    <mergeCell ref="AN124:AW124"/>
    <mergeCell ref="A128:AW128"/>
    <mergeCell ref="A132:AW132"/>
    <mergeCell ref="A133:AW133"/>
    <mergeCell ref="A137:AW137"/>
    <mergeCell ref="AG140:AW140"/>
    <mergeCell ref="A141:S141"/>
    <mergeCell ref="T141:AF141"/>
    <mergeCell ref="AG141:AW141"/>
    <mergeCell ref="AG142:AW142"/>
    <mergeCell ref="A143:S143"/>
    <mergeCell ref="T143:AF143"/>
    <mergeCell ref="AG143:AW143"/>
    <mergeCell ref="T144:AF145"/>
    <mergeCell ref="AG144:AW145"/>
    <mergeCell ref="T146:AF147"/>
    <mergeCell ref="AG146:AW147"/>
    <mergeCell ref="A150:AW150"/>
    <mergeCell ref="A153:H153"/>
    <mergeCell ref="W153:AB153"/>
    <mergeCell ref="AC153:AH153"/>
    <mergeCell ref="AI153:AP153"/>
    <mergeCell ref="AQ153:AW153"/>
    <mergeCell ref="A154:M154"/>
    <mergeCell ref="N154:Q154"/>
    <mergeCell ref="R154:V154"/>
    <mergeCell ref="W154:AB154"/>
    <mergeCell ref="AC154:AH154"/>
    <mergeCell ref="AI154:AP154"/>
    <mergeCell ref="AQ154:AW154"/>
    <mergeCell ref="R155:V155"/>
    <mergeCell ref="W155:AB155"/>
    <mergeCell ref="AC155:AH155"/>
    <mergeCell ref="AI155:AP155"/>
    <mergeCell ref="AQ155:AW155"/>
    <mergeCell ref="R156:V156"/>
    <mergeCell ref="AC156:AH156"/>
    <mergeCell ref="AI156:AP156"/>
    <mergeCell ref="AQ156:AW156"/>
    <mergeCell ref="A157:M157"/>
    <mergeCell ref="N157:Q157"/>
    <mergeCell ref="R157:V157"/>
    <mergeCell ref="W157:AB157"/>
    <mergeCell ref="AC157:AH157"/>
    <mergeCell ref="AI157:AP157"/>
    <mergeCell ref="AQ157:AW157"/>
    <mergeCell ref="A158:M158"/>
    <mergeCell ref="N158:Q158"/>
    <mergeCell ref="R158:V158"/>
    <mergeCell ref="W158:AB158"/>
    <mergeCell ref="AC158:AH158"/>
    <mergeCell ref="AI158:AP158"/>
    <mergeCell ref="AQ158:AW158"/>
    <mergeCell ref="A159:M159"/>
    <mergeCell ref="N159:Q159"/>
    <mergeCell ref="R159:V159"/>
    <mergeCell ref="W159:AB159"/>
    <mergeCell ref="AC159:AH159"/>
    <mergeCell ref="AI159:AP159"/>
    <mergeCell ref="AQ159:AW159"/>
    <mergeCell ref="A160:M160"/>
    <mergeCell ref="N160:Q160"/>
    <mergeCell ref="R160:V160"/>
    <mergeCell ref="W160:AB160"/>
    <mergeCell ref="AC160:AH160"/>
    <mergeCell ref="AI160:AP160"/>
    <mergeCell ref="AQ160:AW160"/>
    <mergeCell ref="A161:M161"/>
    <mergeCell ref="N161:Q161"/>
    <mergeCell ref="R161:V161"/>
    <mergeCell ref="W161:AB161"/>
    <mergeCell ref="AC161:AH161"/>
    <mergeCell ref="AI161:AP161"/>
    <mergeCell ref="AQ161:AW161"/>
    <mergeCell ref="A162:M162"/>
    <mergeCell ref="N162:Q162"/>
    <mergeCell ref="R162:V162"/>
    <mergeCell ref="W162:AB162"/>
    <mergeCell ref="AC162:AH162"/>
    <mergeCell ref="AI162:AP162"/>
    <mergeCell ref="AQ162:AW162"/>
    <mergeCell ref="A163:M163"/>
    <mergeCell ref="N163:Q163"/>
    <mergeCell ref="R163:V163"/>
    <mergeCell ref="W163:AB163"/>
    <mergeCell ref="AC163:AH163"/>
    <mergeCell ref="AI163:AP163"/>
    <mergeCell ref="AQ163:AW163"/>
    <mergeCell ref="A164:M164"/>
    <mergeCell ref="N164:Q164"/>
    <mergeCell ref="R164:V164"/>
    <mergeCell ref="W164:AB164"/>
    <mergeCell ref="AC164:AH164"/>
    <mergeCell ref="AI164:AP164"/>
    <mergeCell ref="AQ164:AW164"/>
    <mergeCell ref="A165:M165"/>
    <mergeCell ref="N165:Q165"/>
    <mergeCell ref="R165:V165"/>
    <mergeCell ref="W165:AB165"/>
    <mergeCell ref="AC165:AH165"/>
    <mergeCell ref="AI165:AP165"/>
    <mergeCell ref="AQ165:AW165"/>
    <mergeCell ref="A167:M167"/>
    <mergeCell ref="N167:Q167"/>
    <mergeCell ref="R167:V167"/>
    <mergeCell ref="W167:AB167"/>
    <mergeCell ref="AC167:AH167"/>
    <mergeCell ref="AI167:AP167"/>
    <mergeCell ref="A168:M168"/>
    <mergeCell ref="N168:Q168"/>
    <mergeCell ref="R168:V168"/>
    <mergeCell ref="W168:AB168"/>
    <mergeCell ref="AC168:AH168"/>
    <mergeCell ref="AI168:AP168"/>
    <mergeCell ref="A169:M169"/>
    <mergeCell ref="N169:Q169"/>
    <mergeCell ref="R169:V169"/>
    <mergeCell ref="W169:AB169"/>
    <mergeCell ref="AC169:AH169"/>
    <mergeCell ref="AI169:AP169"/>
    <mergeCell ref="AD171:AK171"/>
    <mergeCell ref="AN171:AW171"/>
    <mergeCell ref="A174:AW174"/>
    <mergeCell ref="A175:Q175"/>
    <mergeCell ref="R175:Z175"/>
    <mergeCell ref="AA175:AP175"/>
    <mergeCell ref="A176:Q176"/>
    <mergeCell ref="R176:Z176"/>
    <mergeCell ref="AA176:AP176"/>
    <mergeCell ref="A177:Q177"/>
    <mergeCell ref="R177:Z177"/>
    <mergeCell ref="AA177:AP177"/>
    <mergeCell ref="A178:Q178"/>
    <mergeCell ref="R178:Z178"/>
    <mergeCell ref="AA178:AP178"/>
    <mergeCell ref="A179:Q179"/>
    <mergeCell ref="R179:Z179"/>
    <mergeCell ref="AA179:AP179"/>
    <mergeCell ref="A182:Q182"/>
    <mergeCell ref="R182:Z182"/>
    <mergeCell ref="AA182:AP182"/>
    <mergeCell ref="A183:Q183"/>
    <mergeCell ref="R183:Z183"/>
    <mergeCell ref="AA183:AP183"/>
    <mergeCell ref="A184:Q184"/>
    <mergeCell ref="R184:Z184"/>
    <mergeCell ref="AA184:AP184"/>
    <mergeCell ref="A185:Q185"/>
    <mergeCell ref="R185:Z185"/>
    <mergeCell ref="AA185:AP185"/>
    <mergeCell ref="A187:Q187"/>
    <mergeCell ref="R187:Z187"/>
    <mergeCell ref="AA187:AP187"/>
    <mergeCell ref="A188:Q188"/>
    <mergeCell ref="R188:Z188"/>
    <mergeCell ref="AA188:AP188"/>
    <mergeCell ref="A189:Q189"/>
    <mergeCell ref="R189:Z189"/>
    <mergeCell ref="AA189:AP189"/>
    <mergeCell ref="A190:Q190"/>
    <mergeCell ref="R190:Z190"/>
    <mergeCell ref="AA190:AP190"/>
    <mergeCell ref="A192:Q192"/>
    <mergeCell ref="R192:Z192"/>
    <mergeCell ref="AA192:AP192"/>
    <mergeCell ref="A193:Q193"/>
    <mergeCell ref="R193:Z193"/>
    <mergeCell ref="AA193:AP193"/>
    <mergeCell ref="A194:Q194"/>
    <mergeCell ref="R194:Z194"/>
    <mergeCell ref="AA194:AP194"/>
    <mergeCell ref="A195:Q195"/>
    <mergeCell ref="R195:Z195"/>
    <mergeCell ref="AA195:AP195"/>
    <mergeCell ref="A196:AW196"/>
    <mergeCell ref="A198:AW198"/>
    <mergeCell ref="A201:AW201"/>
    <mergeCell ref="A205:AW205"/>
    <mergeCell ref="A210:AW210"/>
    <mergeCell ref="A213:AW213"/>
    <mergeCell ref="A214:AX214"/>
    <mergeCell ref="A216:AW216"/>
    <mergeCell ref="A219:AW219"/>
  </mergeCells>
  <printOptions headings="false" gridLines="false" gridLinesSet="true" horizontalCentered="false" verticalCentered="false"/>
  <pageMargins left="0.708333333333333" right="0.708333333333333" top="0.747916666666667" bottom="0.470138888888889" header="0.511805555555555" footer="0.511805555555555"/>
  <pageSetup blackAndWhite="false" cellComments="none" copies="1" draft="false" firstPageNumber="0" fitToHeight="1" fitToWidth="1" horizontalDpi="300" orientation="portrait" pageOrder="downThenOver" paperSize="9" scale="100" useFirstPageNumber="false" usePrinterDefaults="false" verticalDpi="300"/>
  <headerFooter differentFirst="false" differentOddEven="false">
    <oddHeader/>
    <oddFooter/>
  </headerFooter>
  <rowBreaks count="4" manualBreakCount="4">
    <brk id="48" man="true" max="16383" min="0"/>
    <brk id="89" man="true" max="16383" min="0"/>
    <brk id="122" man="true" max="16383" min="0"/>
    <brk id="169" man="true" max="16383" min="0"/>
  </rowBreaks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2:AX112"/>
  <sheetViews>
    <sheetView colorId="64" defaultGridColor="true" rightToLeft="false" showFormulas="false" showGridLines="true" showOutlineSymbols="true" showRowColHeaders="true" showZeros="fals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sheetFormatPr defaultRowHeight="14.85"/>
  <cols>
    <col collapsed="false" hidden="false" max="1025" min="1" style="407" width="1.85204081632653"/>
  </cols>
  <sheetData>
    <row collapsed="false" customFormat="false" customHeight="true" hidden="false" ht="15.95" outlineLevel="0" r="2">
      <c r="A2" s="429" t="s">
        <v>50</v>
      </c>
      <c r="B2" s="430"/>
      <c r="C2" s="430"/>
      <c r="D2" s="430"/>
      <c r="E2" s="430"/>
      <c r="F2" s="430"/>
      <c r="G2" s="430"/>
      <c r="H2" s="430"/>
      <c r="I2" s="430"/>
      <c r="J2" s="430"/>
      <c r="K2" s="430"/>
      <c r="L2" s="430"/>
      <c r="M2" s="430"/>
      <c r="N2" s="430"/>
      <c r="O2" s="430"/>
      <c r="P2" s="430"/>
      <c r="Q2" s="431"/>
      <c r="AE2" s="89" t="s">
        <v>29</v>
      </c>
      <c r="AH2" s="731"/>
      <c r="AI2" s="731"/>
      <c r="AJ2" s="731"/>
      <c r="AK2" s="731"/>
      <c r="AL2" s="731"/>
      <c r="AM2" s="731"/>
      <c r="AN2" s="731"/>
      <c r="AO2" s="731"/>
      <c r="AP2" s="731"/>
      <c r="AQ2" s="731"/>
    </row>
    <row collapsed="false" customFormat="true" customHeight="true" hidden="false" ht="15.95" outlineLevel="0" r="4" s="408">
      <c r="A4" s="732" t="s">
        <v>1235</v>
      </c>
    </row>
    <row collapsed="false" customFormat="true" customHeight="true" hidden="false" ht="14.85" outlineLevel="0" r="5" s="408">
      <c r="A5" s="623" t="s">
        <v>1236</v>
      </c>
      <c r="B5" s="623"/>
      <c r="C5" s="623"/>
      <c r="D5" s="623"/>
      <c r="E5" s="623"/>
      <c r="F5" s="623"/>
      <c r="G5" s="623" t="s">
        <v>1237</v>
      </c>
      <c r="H5" s="623"/>
      <c r="I5" s="623"/>
      <c r="J5" s="623"/>
      <c r="K5" s="623"/>
      <c r="L5" s="623"/>
      <c r="M5" s="623"/>
      <c r="N5" s="623"/>
      <c r="O5" s="623"/>
      <c r="P5" s="623"/>
      <c r="Q5" s="623"/>
      <c r="R5" s="623"/>
      <c r="S5" s="623"/>
      <c r="T5" s="623"/>
      <c r="U5" s="623"/>
      <c r="V5" s="623"/>
      <c r="W5" s="623"/>
      <c r="X5" s="623"/>
      <c r="Y5" s="623"/>
      <c r="Z5" s="623"/>
      <c r="AA5" s="623"/>
      <c r="AB5" s="623"/>
      <c r="AC5" s="623"/>
      <c r="AD5" s="623"/>
      <c r="AE5" s="623"/>
      <c r="AF5" s="623"/>
      <c r="AG5" s="623"/>
      <c r="AH5" s="623"/>
      <c r="AI5" s="623" t="s">
        <v>435</v>
      </c>
      <c r="AJ5" s="623"/>
      <c r="AK5" s="623"/>
      <c r="AL5" s="623"/>
      <c r="AM5" s="623"/>
      <c r="AN5" s="623"/>
      <c r="AO5" s="623"/>
      <c r="AP5" s="623" t="s">
        <v>495</v>
      </c>
      <c r="AQ5" s="623"/>
      <c r="AR5" s="623"/>
      <c r="AS5" s="623"/>
      <c r="AT5" s="623"/>
      <c r="AU5" s="623"/>
      <c r="AV5" s="623"/>
      <c r="AW5" s="457"/>
    </row>
    <row collapsed="false" customFormat="true" customHeight="true" hidden="false" ht="30.75" outlineLevel="0" r="6" s="408">
      <c r="A6" s="623"/>
      <c r="B6" s="623"/>
      <c r="C6" s="623"/>
      <c r="D6" s="623"/>
      <c r="E6" s="623"/>
      <c r="F6" s="623"/>
      <c r="G6" s="623"/>
      <c r="H6" s="623"/>
      <c r="I6" s="623"/>
      <c r="J6" s="623"/>
      <c r="K6" s="623"/>
      <c r="L6" s="623"/>
      <c r="M6" s="623"/>
      <c r="N6" s="623"/>
      <c r="O6" s="623"/>
      <c r="P6" s="623"/>
      <c r="Q6" s="623"/>
      <c r="R6" s="623"/>
      <c r="S6" s="623"/>
      <c r="T6" s="623"/>
      <c r="U6" s="623"/>
      <c r="V6" s="623"/>
      <c r="W6" s="623"/>
      <c r="X6" s="623"/>
      <c r="Y6" s="623"/>
      <c r="Z6" s="623"/>
      <c r="AA6" s="623"/>
      <c r="AB6" s="623"/>
      <c r="AC6" s="623"/>
      <c r="AD6" s="623"/>
      <c r="AE6" s="623"/>
      <c r="AF6" s="623"/>
      <c r="AG6" s="623"/>
      <c r="AH6" s="623"/>
      <c r="AI6" s="623"/>
      <c r="AJ6" s="623"/>
      <c r="AK6" s="623"/>
      <c r="AL6" s="623"/>
      <c r="AM6" s="623"/>
      <c r="AN6" s="623"/>
      <c r="AO6" s="623"/>
      <c r="AP6" s="623"/>
      <c r="AQ6" s="623"/>
      <c r="AR6" s="623"/>
      <c r="AS6" s="623"/>
      <c r="AT6" s="623"/>
      <c r="AU6" s="623"/>
      <c r="AV6" s="623"/>
      <c r="AW6" s="457"/>
    </row>
    <row collapsed="false" customFormat="true" customHeight="true" hidden="false" ht="15" outlineLevel="0" r="7" s="522">
      <c r="A7" s="733"/>
      <c r="B7" s="733"/>
      <c r="C7" s="733"/>
      <c r="D7" s="733"/>
      <c r="E7" s="733"/>
      <c r="F7" s="733"/>
      <c r="G7" s="733" t="s">
        <v>1238</v>
      </c>
      <c r="H7" s="733"/>
      <c r="I7" s="733"/>
      <c r="J7" s="733"/>
      <c r="K7" s="733"/>
      <c r="L7" s="733"/>
      <c r="M7" s="733"/>
      <c r="N7" s="733"/>
      <c r="O7" s="733"/>
      <c r="P7" s="733"/>
      <c r="Q7" s="733"/>
      <c r="R7" s="733"/>
      <c r="S7" s="733"/>
      <c r="T7" s="733"/>
      <c r="U7" s="733"/>
      <c r="V7" s="733"/>
      <c r="W7" s="733"/>
      <c r="X7" s="733"/>
      <c r="Y7" s="733"/>
      <c r="Z7" s="733"/>
      <c r="AA7" s="733"/>
      <c r="AB7" s="733"/>
      <c r="AC7" s="733"/>
      <c r="AD7" s="733"/>
      <c r="AE7" s="733"/>
      <c r="AF7" s="733"/>
      <c r="AG7" s="733"/>
      <c r="AH7" s="733"/>
      <c r="AI7" s="520"/>
      <c r="AJ7" s="520"/>
      <c r="AK7" s="520"/>
      <c r="AL7" s="520"/>
      <c r="AM7" s="520"/>
      <c r="AN7" s="520"/>
      <c r="AO7" s="520"/>
      <c r="AP7" s="520"/>
      <c r="AQ7" s="520"/>
      <c r="AR7" s="520"/>
      <c r="AS7" s="520"/>
      <c r="AT7" s="520"/>
      <c r="AU7" s="520"/>
      <c r="AV7" s="520"/>
      <c r="AW7" s="734"/>
    </row>
    <row collapsed="false" customFormat="true" customHeight="true" hidden="false" ht="15" outlineLevel="0" r="8" s="408">
      <c r="A8" s="548" t="s">
        <v>1239</v>
      </c>
      <c r="B8" s="548"/>
      <c r="C8" s="548"/>
      <c r="D8" s="548"/>
      <c r="E8" s="548"/>
      <c r="F8" s="548"/>
      <c r="G8" s="735" t="s">
        <v>1240</v>
      </c>
      <c r="H8" s="735"/>
      <c r="I8" s="735"/>
      <c r="J8" s="735"/>
      <c r="K8" s="735"/>
      <c r="L8" s="735"/>
      <c r="M8" s="735"/>
      <c r="N8" s="735"/>
      <c r="O8" s="735"/>
      <c r="P8" s="735"/>
      <c r="Q8" s="735"/>
      <c r="R8" s="735"/>
      <c r="S8" s="735"/>
      <c r="T8" s="735"/>
      <c r="U8" s="735"/>
      <c r="V8" s="735"/>
      <c r="W8" s="735"/>
      <c r="X8" s="735"/>
      <c r="Y8" s="735"/>
      <c r="Z8" s="735"/>
      <c r="AA8" s="735"/>
      <c r="AB8" s="735"/>
      <c r="AC8" s="735"/>
      <c r="AD8" s="735"/>
      <c r="AE8" s="735"/>
      <c r="AF8" s="735"/>
      <c r="AG8" s="735"/>
      <c r="AH8" s="735"/>
      <c r="AI8" s="520"/>
      <c r="AJ8" s="520"/>
      <c r="AK8" s="520"/>
      <c r="AL8" s="520"/>
      <c r="AM8" s="520"/>
      <c r="AN8" s="520"/>
      <c r="AO8" s="520"/>
      <c r="AP8" s="520"/>
      <c r="AQ8" s="520"/>
      <c r="AR8" s="520"/>
      <c r="AS8" s="520"/>
      <c r="AT8" s="520"/>
      <c r="AU8" s="520"/>
      <c r="AV8" s="520"/>
      <c r="AW8" s="504"/>
      <c r="AX8" s="434"/>
    </row>
    <row collapsed="false" customFormat="true" customHeight="true" hidden="false" ht="15.95" outlineLevel="0" r="9" s="408">
      <c r="A9" s="548" t="s">
        <v>1241</v>
      </c>
      <c r="B9" s="548"/>
      <c r="C9" s="548"/>
      <c r="D9" s="548"/>
      <c r="E9" s="548"/>
      <c r="F9" s="548"/>
      <c r="G9" s="735" t="s">
        <v>1242</v>
      </c>
      <c r="H9" s="735"/>
      <c r="I9" s="735"/>
      <c r="J9" s="735"/>
      <c r="K9" s="735"/>
      <c r="L9" s="735"/>
      <c r="M9" s="735"/>
      <c r="N9" s="735"/>
      <c r="O9" s="735"/>
      <c r="P9" s="735"/>
      <c r="Q9" s="735"/>
      <c r="R9" s="735"/>
      <c r="S9" s="735"/>
      <c r="T9" s="735"/>
      <c r="U9" s="735"/>
      <c r="V9" s="735"/>
      <c r="W9" s="735"/>
      <c r="X9" s="735"/>
      <c r="Y9" s="735"/>
      <c r="Z9" s="735"/>
      <c r="AA9" s="735"/>
      <c r="AB9" s="735"/>
      <c r="AC9" s="735"/>
      <c r="AD9" s="735"/>
      <c r="AE9" s="735"/>
      <c r="AF9" s="735"/>
      <c r="AG9" s="735"/>
      <c r="AH9" s="735"/>
      <c r="AI9" s="520"/>
      <c r="AJ9" s="520"/>
      <c r="AK9" s="520"/>
      <c r="AL9" s="520"/>
      <c r="AM9" s="520"/>
      <c r="AN9" s="520"/>
      <c r="AO9" s="520"/>
      <c r="AP9" s="520"/>
      <c r="AQ9" s="520"/>
      <c r="AR9" s="520"/>
      <c r="AS9" s="520"/>
      <c r="AT9" s="520"/>
      <c r="AU9" s="520"/>
      <c r="AV9" s="520"/>
      <c r="AW9" s="504"/>
      <c r="AX9" s="434"/>
    </row>
    <row collapsed="false" customFormat="true" customHeight="true" hidden="false" ht="15.95" outlineLevel="0" r="10" s="408">
      <c r="A10" s="548" t="s">
        <v>1243</v>
      </c>
      <c r="B10" s="548"/>
      <c r="C10" s="548"/>
      <c r="D10" s="548"/>
      <c r="E10" s="548"/>
      <c r="F10" s="548"/>
      <c r="G10" s="735" t="s">
        <v>1244</v>
      </c>
      <c r="H10" s="735"/>
      <c r="I10" s="735"/>
      <c r="J10" s="735"/>
      <c r="K10" s="735"/>
      <c r="L10" s="735"/>
      <c r="M10" s="735"/>
      <c r="N10" s="735"/>
      <c r="O10" s="735"/>
      <c r="P10" s="735"/>
      <c r="Q10" s="735"/>
      <c r="R10" s="735"/>
      <c r="S10" s="735"/>
      <c r="T10" s="735"/>
      <c r="U10" s="735"/>
      <c r="V10" s="735"/>
      <c r="W10" s="735"/>
      <c r="X10" s="735"/>
      <c r="Y10" s="735"/>
      <c r="Z10" s="735"/>
      <c r="AA10" s="735"/>
      <c r="AB10" s="735"/>
      <c r="AC10" s="735"/>
      <c r="AD10" s="735"/>
      <c r="AE10" s="735"/>
      <c r="AF10" s="735"/>
      <c r="AG10" s="735"/>
      <c r="AH10" s="735"/>
      <c r="AI10" s="520"/>
      <c r="AJ10" s="520"/>
      <c r="AK10" s="520"/>
      <c r="AL10" s="520"/>
      <c r="AM10" s="520"/>
      <c r="AN10" s="520"/>
      <c r="AO10" s="520"/>
      <c r="AP10" s="520"/>
      <c r="AQ10" s="520"/>
      <c r="AR10" s="520"/>
      <c r="AS10" s="520"/>
      <c r="AT10" s="520"/>
      <c r="AU10" s="520"/>
      <c r="AV10" s="520"/>
      <c r="AW10" s="504"/>
      <c r="AX10" s="434"/>
    </row>
    <row collapsed="false" customFormat="true" customHeight="true" hidden="false" ht="15.95" outlineLevel="0" r="11" s="408">
      <c r="A11" s="548" t="s">
        <v>1245</v>
      </c>
      <c r="B11" s="548"/>
      <c r="C11" s="548"/>
      <c r="D11" s="548"/>
      <c r="E11" s="548"/>
      <c r="F11" s="548"/>
      <c r="G11" s="735" t="s">
        <v>1246</v>
      </c>
      <c r="H11" s="735"/>
      <c r="I11" s="735"/>
      <c r="J11" s="735"/>
      <c r="K11" s="735"/>
      <c r="L11" s="735"/>
      <c r="M11" s="735"/>
      <c r="N11" s="735"/>
      <c r="O11" s="735"/>
      <c r="P11" s="735"/>
      <c r="Q11" s="735"/>
      <c r="R11" s="735"/>
      <c r="S11" s="735"/>
      <c r="T11" s="735"/>
      <c r="U11" s="735"/>
      <c r="V11" s="735"/>
      <c r="W11" s="735"/>
      <c r="X11" s="735"/>
      <c r="Y11" s="735"/>
      <c r="Z11" s="735"/>
      <c r="AA11" s="735"/>
      <c r="AB11" s="735"/>
      <c r="AC11" s="735"/>
      <c r="AD11" s="735"/>
      <c r="AE11" s="735"/>
      <c r="AF11" s="735"/>
      <c r="AG11" s="735"/>
      <c r="AH11" s="735"/>
      <c r="AI11" s="520"/>
      <c r="AJ11" s="520"/>
      <c r="AK11" s="520"/>
      <c r="AL11" s="520"/>
      <c r="AM11" s="520"/>
      <c r="AN11" s="520"/>
      <c r="AO11" s="520"/>
      <c r="AP11" s="520"/>
      <c r="AQ11" s="520"/>
      <c r="AR11" s="520"/>
      <c r="AS11" s="520"/>
      <c r="AT11" s="520"/>
      <c r="AU11" s="520"/>
      <c r="AV11" s="520"/>
      <c r="AW11" s="504"/>
      <c r="AX11" s="434"/>
    </row>
    <row collapsed="false" customFormat="true" customHeight="true" hidden="false" ht="15.95" outlineLevel="0" r="12" s="408">
      <c r="A12" s="548" t="s">
        <v>1247</v>
      </c>
      <c r="B12" s="548"/>
      <c r="C12" s="548"/>
      <c r="D12" s="548"/>
      <c r="E12" s="548"/>
      <c r="F12" s="548"/>
      <c r="G12" s="735" t="s">
        <v>1248</v>
      </c>
      <c r="H12" s="735"/>
      <c r="I12" s="735"/>
      <c r="J12" s="735"/>
      <c r="K12" s="735"/>
      <c r="L12" s="735"/>
      <c r="M12" s="735"/>
      <c r="N12" s="735"/>
      <c r="O12" s="735"/>
      <c r="P12" s="735"/>
      <c r="Q12" s="735"/>
      <c r="R12" s="735"/>
      <c r="S12" s="735"/>
      <c r="T12" s="735"/>
      <c r="U12" s="735"/>
      <c r="V12" s="735"/>
      <c r="W12" s="735"/>
      <c r="X12" s="735"/>
      <c r="Y12" s="735"/>
      <c r="Z12" s="735"/>
      <c r="AA12" s="735"/>
      <c r="AB12" s="735"/>
      <c r="AC12" s="735"/>
      <c r="AD12" s="735"/>
      <c r="AE12" s="735"/>
      <c r="AF12" s="735"/>
      <c r="AG12" s="735"/>
      <c r="AH12" s="735"/>
      <c r="AI12" s="520"/>
      <c r="AJ12" s="520"/>
      <c r="AK12" s="520"/>
      <c r="AL12" s="520"/>
      <c r="AM12" s="520"/>
      <c r="AN12" s="520"/>
      <c r="AO12" s="520"/>
      <c r="AP12" s="520"/>
      <c r="AQ12" s="520"/>
      <c r="AR12" s="520"/>
      <c r="AS12" s="520"/>
      <c r="AT12" s="520"/>
      <c r="AU12" s="520"/>
      <c r="AV12" s="520"/>
      <c r="AW12" s="504"/>
      <c r="AX12" s="434"/>
    </row>
    <row collapsed="false" customFormat="true" customHeight="true" hidden="false" ht="15.95" outlineLevel="0" r="13" s="408">
      <c r="A13" s="548" t="s">
        <v>1249</v>
      </c>
      <c r="B13" s="548"/>
      <c r="C13" s="548"/>
      <c r="D13" s="548"/>
      <c r="E13" s="548"/>
      <c r="F13" s="548"/>
      <c r="G13" s="735" t="s">
        <v>1250</v>
      </c>
      <c r="H13" s="735"/>
      <c r="I13" s="735"/>
      <c r="J13" s="735"/>
      <c r="K13" s="735"/>
      <c r="L13" s="735"/>
      <c r="M13" s="735"/>
      <c r="N13" s="735"/>
      <c r="O13" s="735"/>
      <c r="P13" s="735"/>
      <c r="Q13" s="735"/>
      <c r="R13" s="735"/>
      <c r="S13" s="735"/>
      <c r="T13" s="735"/>
      <c r="U13" s="735"/>
      <c r="V13" s="735"/>
      <c r="W13" s="735"/>
      <c r="X13" s="735"/>
      <c r="Y13" s="735"/>
      <c r="Z13" s="735"/>
      <c r="AA13" s="735"/>
      <c r="AB13" s="735"/>
      <c r="AC13" s="735"/>
      <c r="AD13" s="735"/>
      <c r="AE13" s="735"/>
      <c r="AF13" s="735"/>
      <c r="AG13" s="735"/>
      <c r="AH13" s="735"/>
      <c r="AI13" s="520"/>
      <c r="AJ13" s="520"/>
      <c r="AK13" s="520"/>
      <c r="AL13" s="520"/>
      <c r="AM13" s="520"/>
      <c r="AN13" s="520"/>
      <c r="AO13" s="520"/>
      <c r="AP13" s="520"/>
      <c r="AQ13" s="520"/>
      <c r="AR13" s="520"/>
      <c r="AS13" s="520"/>
      <c r="AT13" s="520"/>
      <c r="AU13" s="520"/>
      <c r="AV13" s="520"/>
      <c r="AW13" s="504"/>
      <c r="AX13" s="434"/>
    </row>
    <row collapsed="false" customFormat="true" customHeight="true" hidden="false" ht="15.95" outlineLevel="0" r="14" s="408">
      <c r="A14" s="548" t="s">
        <v>1251</v>
      </c>
      <c r="B14" s="548"/>
      <c r="C14" s="548"/>
      <c r="D14" s="548"/>
      <c r="E14" s="548"/>
      <c r="F14" s="548"/>
      <c r="G14" s="735" t="s">
        <v>1252</v>
      </c>
      <c r="H14" s="735"/>
      <c r="I14" s="735"/>
      <c r="J14" s="735"/>
      <c r="K14" s="735"/>
      <c r="L14" s="735"/>
      <c r="M14" s="735"/>
      <c r="N14" s="735"/>
      <c r="O14" s="735"/>
      <c r="P14" s="735"/>
      <c r="Q14" s="735"/>
      <c r="R14" s="735"/>
      <c r="S14" s="735"/>
      <c r="T14" s="735"/>
      <c r="U14" s="735"/>
      <c r="V14" s="735"/>
      <c r="W14" s="735"/>
      <c r="X14" s="735"/>
      <c r="Y14" s="735"/>
      <c r="Z14" s="735"/>
      <c r="AA14" s="735"/>
      <c r="AB14" s="735"/>
      <c r="AC14" s="735"/>
      <c r="AD14" s="735"/>
      <c r="AE14" s="735"/>
      <c r="AF14" s="735"/>
      <c r="AG14" s="735"/>
      <c r="AH14" s="735"/>
      <c r="AI14" s="520"/>
      <c r="AJ14" s="520"/>
      <c r="AK14" s="520"/>
      <c r="AL14" s="520"/>
      <c r="AM14" s="520"/>
      <c r="AN14" s="520"/>
      <c r="AO14" s="520"/>
      <c r="AP14" s="520"/>
      <c r="AQ14" s="520"/>
      <c r="AR14" s="520"/>
      <c r="AS14" s="520"/>
      <c r="AT14" s="520"/>
      <c r="AU14" s="520"/>
      <c r="AV14" s="520"/>
      <c r="AW14" s="504"/>
      <c r="AX14" s="434"/>
    </row>
    <row collapsed="false" customFormat="true" customHeight="true" hidden="false" ht="29.25" outlineLevel="0" r="15" s="408">
      <c r="A15" s="548" t="s">
        <v>1253</v>
      </c>
      <c r="B15" s="548"/>
      <c r="C15" s="548"/>
      <c r="D15" s="548"/>
      <c r="E15" s="548"/>
      <c r="F15" s="548"/>
      <c r="G15" s="736" t="s">
        <v>1254</v>
      </c>
      <c r="H15" s="736"/>
      <c r="I15" s="736"/>
      <c r="J15" s="736"/>
      <c r="K15" s="736"/>
      <c r="L15" s="736"/>
      <c r="M15" s="736"/>
      <c r="N15" s="736"/>
      <c r="O15" s="736"/>
      <c r="P15" s="736"/>
      <c r="Q15" s="736"/>
      <c r="R15" s="736"/>
      <c r="S15" s="736"/>
      <c r="T15" s="736"/>
      <c r="U15" s="736"/>
      <c r="V15" s="736"/>
      <c r="W15" s="736"/>
      <c r="X15" s="736"/>
      <c r="Y15" s="736"/>
      <c r="Z15" s="736"/>
      <c r="AA15" s="736"/>
      <c r="AB15" s="736"/>
      <c r="AC15" s="736"/>
      <c r="AD15" s="736"/>
      <c r="AE15" s="736"/>
      <c r="AF15" s="736"/>
      <c r="AG15" s="736"/>
      <c r="AH15" s="736"/>
      <c r="AI15" s="520"/>
      <c r="AJ15" s="520"/>
      <c r="AK15" s="520"/>
      <c r="AL15" s="520"/>
      <c r="AM15" s="520"/>
      <c r="AN15" s="520"/>
      <c r="AO15" s="520"/>
      <c r="AP15" s="520"/>
      <c r="AQ15" s="520"/>
      <c r="AR15" s="520"/>
      <c r="AS15" s="520"/>
      <c r="AT15" s="520"/>
      <c r="AU15" s="520"/>
      <c r="AV15" s="520"/>
      <c r="AW15" s="737"/>
    </row>
    <row collapsed="false" customFormat="true" customHeight="true" hidden="false" ht="15.95" outlineLevel="0" r="16" s="408">
      <c r="A16" s="548" t="s">
        <v>1255</v>
      </c>
      <c r="B16" s="548"/>
      <c r="C16" s="548"/>
      <c r="D16" s="548"/>
      <c r="E16" s="548"/>
      <c r="F16" s="548"/>
      <c r="G16" s="735" t="s">
        <v>1256</v>
      </c>
      <c r="H16" s="735"/>
      <c r="I16" s="735"/>
      <c r="J16" s="735"/>
      <c r="K16" s="735"/>
      <c r="L16" s="735"/>
      <c r="M16" s="735"/>
      <c r="N16" s="735"/>
      <c r="O16" s="735"/>
      <c r="P16" s="735"/>
      <c r="Q16" s="735"/>
      <c r="R16" s="735"/>
      <c r="S16" s="735"/>
      <c r="T16" s="735"/>
      <c r="U16" s="735"/>
      <c r="V16" s="735"/>
      <c r="W16" s="735"/>
      <c r="X16" s="735"/>
      <c r="Y16" s="735"/>
      <c r="Z16" s="735"/>
      <c r="AA16" s="735"/>
      <c r="AB16" s="735"/>
      <c r="AC16" s="735"/>
      <c r="AD16" s="735"/>
      <c r="AE16" s="735"/>
      <c r="AF16" s="735"/>
      <c r="AG16" s="735"/>
      <c r="AH16" s="735"/>
      <c r="AI16" s="520"/>
      <c r="AJ16" s="520"/>
      <c r="AK16" s="520"/>
      <c r="AL16" s="520"/>
      <c r="AM16" s="520"/>
      <c r="AN16" s="520"/>
      <c r="AO16" s="520"/>
      <c r="AP16" s="520"/>
      <c r="AQ16" s="520"/>
      <c r="AR16" s="520"/>
      <c r="AS16" s="520"/>
      <c r="AT16" s="520"/>
      <c r="AU16" s="520"/>
      <c r="AV16" s="520"/>
      <c r="AW16" s="504"/>
      <c r="AX16" s="434"/>
    </row>
    <row collapsed="false" customFormat="true" customHeight="true" hidden="false" ht="15.95" outlineLevel="0" r="17" s="408">
      <c r="A17" s="548" t="s">
        <v>1257</v>
      </c>
      <c r="B17" s="548"/>
      <c r="C17" s="548"/>
      <c r="D17" s="548"/>
      <c r="E17" s="548"/>
      <c r="F17" s="548"/>
      <c r="G17" s="735" t="s">
        <v>1258</v>
      </c>
      <c r="H17" s="735"/>
      <c r="I17" s="735"/>
      <c r="J17" s="735"/>
      <c r="K17" s="735"/>
      <c r="L17" s="735"/>
      <c r="M17" s="735"/>
      <c r="N17" s="735"/>
      <c r="O17" s="735"/>
      <c r="P17" s="735"/>
      <c r="Q17" s="735"/>
      <c r="R17" s="735"/>
      <c r="S17" s="735"/>
      <c r="T17" s="735"/>
      <c r="U17" s="735"/>
      <c r="V17" s="735"/>
      <c r="W17" s="735"/>
      <c r="X17" s="735"/>
      <c r="Y17" s="735"/>
      <c r="Z17" s="735"/>
      <c r="AA17" s="735"/>
      <c r="AB17" s="735"/>
      <c r="AC17" s="735"/>
      <c r="AD17" s="735"/>
      <c r="AE17" s="735"/>
      <c r="AF17" s="735"/>
      <c r="AG17" s="735"/>
      <c r="AH17" s="735"/>
      <c r="AI17" s="520"/>
      <c r="AJ17" s="520"/>
      <c r="AK17" s="520"/>
      <c r="AL17" s="520"/>
      <c r="AM17" s="520"/>
      <c r="AN17" s="520"/>
      <c r="AO17" s="520"/>
      <c r="AP17" s="520"/>
      <c r="AQ17" s="520"/>
      <c r="AR17" s="520"/>
      <c r="AS17" s="520"/>
      <c r="AT17" s="520"/>
      <c r="AU17" s="520"/>
      <c r="AV17" s="520"/>
      <c r="AW17" s="504"/>
      <c r="AX17" s="434"/>
    </row>
    <row collapsed="false" customFormat="true" customHeight="true" hidden="false" ht="30" outlineLevel="0" r="18" s="408">
      <c r="A18" s="548" t="s">
        <v>1259</v>
      </c>
      <c r="B18" s="548"/>
      <c r="C18" s="548"/>
      <c r="D18" s="548"/>
      <c r="E18" s="548"/>
      <c r="F18" s="548"/>
      <c r="G18" s="736" t="s">
        <v>1260</v>
      </c>
      <c r="H18" s="736"/>
      <c r="I18" s="736"/>
      <c r="J18" s="736"/>
      <c r="K18" s="736"/>
      <c r="L18" s="736"/>
      <c r="M18" s="736"/>
      <c r="N18" s="736"/>
      <c r="O18" s="736"/>
      <c r="P18" s="736"/>
      <c r="Q18" s="736"/>
      <c r="R18" s="736"/>
      <c r="S18" s="736"/>
      <c r="T18" s="736"/>
      <c r="U18" s="736"/>
      <c r="V18" s="736"/>
      <c r="W18" s="736"/>
      <c r="X18" s="736"/>
      <c r="Y18" s="736"/>
      <c r="Z18" s="736"/>
      <c r="AA18" s="736"/>
      <c r="AB18" s="736"/>
      <c r="AC18" s="736"/>
      <c r="AD18" s="736"/>
      <c r="AE18" s="736"/>
      <c r="AF18" s="736"/>
      <c r="AG18" s="736"/>
      <c r="AH18" s="736"/>
      <c r="AI18" s="520"/>
      <c r="AJ18" s="520"/>
      <c r="AK18" s="520"/>
      <c r="AL18" s="520"/>
      <c r="AM18" s="520"/>
      <c r="AN18" s="520"/>
      <c r="AO18" s="520"/>
      <c r="AP18" s="520"/>
      <c r="AQ18" s="520"/>
      <c r="AR18" s="520"/>
      <c r="AS18" s="520"/>
      <c r="AT18" s="520"/>
      <c r="AU18" s="520"/>
      <c r="AV18" s="520"/>
      <c r="AW18" s="737"/>
    </row>
    <row collapsed="false" customFormat="true" customHeight="true" hidden="false" ht="30" outlineLevel="0" r="19" s="408">
      <c r="A19" s="548" t="s">
        <v>1261</v>
      </c>
      <c r="B19" s="548"/>
      <c r="C19" s="548"/>
      <c r="D19" s="548"/>
      <c r="E19" s="548"/>
      <c r="F19" s="548"/>
      <c r="G19" s="736" t="s">
        <v>1262</v>
      </c>
      <c r="H19" s="736"/>
      <c r="I19" s="736"/>
      <c r="J19" s="736"/>
      <c r="K19" s="736"/>
      <c r="L19" s="736"/>
      <c r="M19" s="736"/>
      <c r="N19" s="736"/>
      <c r="O19" s="736"/>
      <c r="P19" s="736"/>
      <c r="Q19" s="736"/>
      <c r="R19" s="736"/>
      <c r="S19" s="736"/>
      <c r="T19" s="736"/>
      <c r="U19" s="736"/>
      <c r="V19" s="736"/>
      <c r="W19" s="736"/>
      <c r="X19" s="736"/>
      <c r="Y19" s="736"/>
      <c r="Z19" s="736"/>
      <c r="AA19" s="736"/>
      <c r="AB19" s="736"/>
      <c r="AC19" s="736"/>
      <c r="AD19" s="736"/>
      <c r="AE19" s="736"/>
      <c r="AF19" s="736"/>
      <c r="AG19" s="736"/>
      <c r="AH19" s="736"/>
      <c r="AI19" s="520"/>
      <c r="AJ19" s="520"/>
      <c r="AK19" s="520"/>
      <c r="AL19" s="520"/>
      <c r="AM19" s="520"/>
      <c r="AN19" s="520"/>
      <c r="AO19" s="520"/>
      <c r="AP19" s="520"/>
      <c r="AQ19" s="520"/>
      <c r="AR19" s="520"/>
      <c r="AS19" s="520"/>
      <c r="AT19" s="520"/>
      <c r="AU19" s="520"/>
      <c r="AV19" s="520"/>
      <c r="AW19" s="737"/>
    </row>
    <row collapsed="false" customFormat="true" customHeight="true" hidden="false" ht="45" outlineLevel="0" r="20" s="408">
      <c r="A20" s="548" t="s">
        <v>1263</v>
      </c>
      <c r="B20" s="548"/>
      <c r="C20" s="548"/>
      <c r="D20" s="548"/>
      <c r="E20" s="548"/>
      <c r="F20" s="548"/>
      <c r="G20" s="736" t="s">
        <v>1264</v>
      </c>
      <c r="H20" s="736"/>
      <c r="I20" s="736"/>
      <c r="J20" s="736"/>
      <c r="K20" s="736"/>
      <c r="L20" s="736"/>
      <c r="M20" s="736"/>
      <c r="N20" s="736"/>
      <c r="O20" s="736"/>
      <c r="P20" s="736"/>
      <c r="Q20" s="736"/>
      <c r="R20" s="736"/>
      <c r="S20" s="736"/>
      <c r="T20" s="736"/>
      <c r="U20" s="736"/>
      <c r="V20" s="736"/>
      <c r="W20" s="736"/>
      <c r="X20" s="736"/>
      <c r="Y20" s="736"/>
      <c r="Z20" s="736"/>
      <c r="AA20" s="736"/>
      <c r="AB20" s="736"/>
      <c r="AC20" s="736"/>
      <c r="AD20" s="736"/>
      <c r="AE20" s="736"/>
      <c r="AF20" s="736"/>
      <c r="AG20" s="736"/>
      <c r="AH20" s="736"/>
      <c r="AI20" s="520"/>
      <c r="AJ20" s="520"/>
      <c r="AK20" s="520"/>
      <c r="AL20" s="520"/>
      <c r="AM20" s="520"/>
      <c r="AN20" s="520"/>
      <c r="AO20" s="520"/>
      <c r="AP20" s="520"/>
      <c r="AQ20" s="520"/>
      <c r="AR20" s="520"/>
      <c r="AS20" s="520"/>
      <c r="AT20" s="520"/>
      <c r="AU20" s="520"/>
      <c r="AV20" s="520"/>
      <c r="AW20" s="504"/>
    </row>
    <row collapsed="false" customFormat="true" customHeight="true" hidden="false" ht="45" outlineLevel="0" r="21" s="408">
      <c r="A21" s="548" t="s">
        <v>1265</v>
      </c>
      <c r="B21" s="548"/>
      <c r="C21" s="548"/>
      <c r="D21" s="548"/>
      <c r="E21" s="548"/>
      <c r="F21" s="548"/>
      <c r="G21" s="736" t="s">
        <v>1266</v>
      </c>
      <c r="H21" s="736"/>
      <c r="I21" s="736"/>
      <c r="J21" s="736"/>
      <c r="K21" s="736"/>
      <c r="L21" s="736"/>
      <c r="M21" s="736"/>
      <c r="N21" s="736"/>
      <c r="O21" s="736"/>
      <c r="P21" s="736"/>
      <c r="Q21" s="736"/>
      <c r="R21" s="736"/>
      <c r="S21" s="736"/>
      <c r="T21" s="736"/>
      <c r="U21" s="736"/>
      <c r="V21" s="736"/>
      <c r="W21" s="736"/>
      <c r="X21" s="736"/>
      <c r="Y21" s="736"/>
      <c r="Z21" s="736"/>
      <c r="AA21" s="736"/>
      <c r="AB21" s="736"/>
      <c r="AC21" s="736"/>
      <c r="AD21" s="736"/>
      <c r="AE21" s="736"/>
      <c r="AF21" s="736"/>
      <c r="AG21" s="736"/>
      <c r="AH21" s="736"/>
      <c r="AI21" s="520"/>
      <c r="AJ21" s="520"/>
      <c r="AK21" s="520"/>
      <c r="AL21" s="520"/>
      <c r="AM21" s="520"/>
      <c r="AN21" s="520"/>
      <c r="AO21" s="520"/>
      <c r="AP21" s="520"/>
      <c r="AQ21" s="520"/>
      <c r="AR21" s="520"/>
      <c r="AS21" s="520"/>
      <c r="AT21" s="520"/>
      <c r="AU21" s="520"/>
      <c r="AV21" s="520"/>
      <c r="AW21" s="504"/>
    </row>
    <row collapsed="false" customFormat="true" customHeight="true" hidden="false" ht="30" outlineLevel="0" r="22" s="408">
      <c r="A22" s="548" t="s">
        <v>1267</v>
      </c>
      <c r="B22" s="548"/>
      <c r="C22" s="548"/>
      <c r="D22" s="548"/>
      <c r="E22" s="548"/>
      <c r="F22" s="548"/>
      <c r="G22" s="736" t="s">
        <v>1268</v>
      </c>
      <c r="H22" s="736"/>
      <c r="I22" s="736"/>
      <c r="J22" s="736"/>
      <c r="K22" s="736"/>
      <c r="L22" s="736"/>
      <c r="M22" s="736"/>
      <c r="N22" s="736"/>
      <c r="O22" s="736"/>
      <c r="P22" s="736"/>
      <c r="Q22" s="736"/>
      <c r="R22" s="736"/>
      <c r="S22" s="736"/>
      <c r="T22" s="736"/>
      <c r="U22" s="736"/>
      <c r="V22" s="736"/>
      <c r="W22" s="736"/>
      <c r="X22" s="736"/>
      <c r="Y22" s="736"/>
      <c r="Z22" s="736"/>
      <c r="AA22" s="736"/>
      <c r="AB22" s="736"/>
      <c r="AC22" s="736"/>
      <c r="AD22" s="736"/>
      <c r="AE22" s="736"/>
      <c r="AF22" s="736"/>
      <c r="AG22" s="736"/>
      <c r="AH22" s="736"/>
      <c r="AI22" s="520"/>
      <c r="AJ22" s="520"/>
      <c r="AK22" s="520"/>
      <c r="AL22" s="520"/>
      <c r="AM22" s="520"/>
      <c r="AN22" s="520"/>
      <c r="AO22" s="520"/>
      <c r="AP22" s="520"/>
      <c r="AQ22" s="520"/>
      <c r="AR22" s="520"/>
      <c r="AS22" s="520"/>
      <c r="AT22" s="520"/>
      <c r="AU22" s="520"/>
      <c r="AV22" s="520"/>
      <c r="AW22" s="737"/>
    </row>
    <row collapsed="false" customFormat="true" customHeight="true" hidden="false" ht="30" outlineLevel="0" r="23" s="408">
      <c r="A23" s="548" t="s">
        <v>1269</v>
      </c>
      <c r="B23" s="548"/>
      <c r="C23" s="548"/>
      <c r="D23" s="548"/>
      <c r="E23" s="548"/>
      <c r="F23" s="548"/>
      <c r="G23" s="736" t="s">
        <v>1270</v>
      </c>
      <c r="H23" s="736"/>
      <c r="I23" s="736"/>
      <c r="J23" s="736"/>
      <c r="K23" s="736"/>
      <c r="L23" s="736"/>
      <c r="M23" s="736"/>
      <c r="N23" s="736"/>
      <c r="O23" s="736"/>
      <c r="P23" s="736"/>
      <c r="Q23" s="736"/>
      <c r="R23" s="736"/>
      <c r="S23" s="736"/>
      <c r="T23" s="736"/>
      <c r="U23" s="736"/>
      <c r="V23" s="736"/>
      <c r="W23" s="736"/>
      <c r="X23" s="736"/>
      <c r="Y23" s="736"/>
      <c r="Z23" s="736"/>
      <c r="AA23" s="736"/>
      <c r="AB23" s="736"/>
      <c r="AC23" s="736"/>
      <c r="AD23" s="736"/>
      <c r="AE23" s="736"/>
      <c r="AF23" s="736"/>
      <c r="AG23" s="736"/>
      <c r="AH23" s="736"/>
      <c r="AI23" s="520"/>
      <c r="AJ23" s="520"/>
      <c r="AK23" s="520"/>
      <c r="AL23" s="520"/>
      <c r="AM23" s="520"/>
      <c r="AN23" s="520"/>
      <c r="AO23" s="520"/>
      <c r="AP23" s="520"/>
      <c r="AQ23" s="520"/>
      <c r="AR23" s="520"/>
      <c r="AS23" s="520"/>
      <c r="AT23" s="520"/>
      <c r="AU23" s="520"/>
      <c r="AV23" s="520"/>
      <c r="AW23" s="737"/>
    </row>
    <row collapsed="false" customFormat="true" customHeight="true" hidden="false" ht="45" outlineLevel="0" r="24" s="408">
      <c r="A24" s="551" t="s">
        <v>378</v>
      </c>
      <c r="B24" s="551"/>
      <c r="C24" s="551"/>
      <c r="D24" s="551"/>
      <c r="E24" s="551"/>
      <c r="F24" s="551"/>
      <c r="G24" s="738" t="s">
        <v>1271</v>
      </c>
      <c r="H24" s="738"/>
      <c r="I24" s="738"/>
      <c r="J24" s="738"/>
      <c r="K24" s="738"/>
      <c r="L24" s="738"/>
      <c r="M24" s="738"/>
      <c r="N24" s="738"/>
      <c r="O24" s="738"/>
      <c r="P24" s="738"/>
      <c r="Q24" s="738"/>
      <c r="R24" s="738"/>
      <c r="S24" s="738"/>
      <c r="T24" s="738"/>
      <c r="U24" s="738"/>
      <c r="V24" s="738"/>
      <c r="W24" s="738"/>
      <c r="X24" s="738"/>
      <c r="Y24" s="738"/>
      <c r="Z24" s="738"/>
      <c r="AA24" s="738"/>
      <c r="AB24" s="738"/>
      <c r="AC24" s="738"/>
      <c r="AD24" s="738"/>
      <c r="AE24" s="738"/>
      <c r="AF24" s="738"/>
      <c r="AG24" s="738"/>
      <c r="AH24" s="738"/>
      <c r="AI24" s="520"/>
      <c r="AJ24" s="520"/>
      <c r="AK24" s="520"/>
      <c r="AL24" s="520"/>
      <c r="AM24" s="520"/>
      <c r="AN24" s="520"/>
      <c r="AO24" s="520"/>
      <c r="AP24" s="520"/>
      <c r="AQ24" s="520"/>
      <c r="AR24" s="520"/>
      <c r="AS24" s="520"/>
      <c r="AT24" s="520"/>
      <c r="AU24" s="520"/>
      <c r="AV24" s="520"/>
      <c r="AW24" s="504"/>
    </row>
    <row collapsed="false" customFormat="true" customHeight="true" hidden="false" ht="15.95" outlineLevel="0" r="25" s="408">
      <c r="A25" s="548" t="s">
        <v>1272</v>
      </c>
      <c r="B25" s="548"/>
      <c r="C25" s="548"/>
      <c r="D25" s="548"/>
      <c r="E25" s="548"/>
      <c r="F25" s="548"/>
      <c r="G25" s="735" t="s">
        <v>1273</v>
      </c>
      <c r="H25" s="735"/>
      <c r="I25" s="735"/>
      <c r="J25" s="735"/>
      <c r="K25" s="735"/>
      <c r="L25" s="735"/>
      <c r="M25" s="735"/>
      <c r="N25" s="735"/>
      <c r="O25" s="735"/>
      <c r="P25" s="735"/>
      <c r="Q25" s="735"/>
      <c r="R25" s="735"/>
      <c r="S25" s="735"/>
      <c r="T25" s="735"/>
      <c r="U25" s="735"/>
      <c r="V25" s="735"/>
      <c r="W25" s="735"/>
      <c r="X25" s="735"/>
      <c r="Y25" s="735"/>
      <c r="Z25" s="735"/>
      <c r="AA25" s="735"/>
      <c r="AB25" s="735"/>
      <c r="AC25" s="735"/>
      <c r="AD25" s="735"/>
      <c r="AE25" s="735"/>
      <c r="AF25" s="735"/>
      <c r="AG25" s="735"/>
      <c r="AH25" s="735"/>
      <c r="AI25" s="520"/>
      <c r="AJ25" s="520"/>
      <c r="AK25" s="520"/>
      <c r="AL25" s="520"/>
      <c r="AM25" s="520"/>
      <c r="AN25" s="520"/>
      <c r="AO25" s="520"/>
      <c r="AP25" s="520"/>
      <c r="AQ25" s="520"/>
      <c r="AR25" s="520"/>
      <c r="AS25" s="520"/>
      <c r="AT25" s="520"/>
      <c r="AU25" s="520"/>
      <c r="AV25" s="520"/>
      <c r="AW25" s="504"/>
      <c r="AX25" s="434"/>
    </row>
    <row collapsed="false" customFormat="true" customHeight="true" hidden="false" ht="30" outlineLevel="0" r="26" s="408">
      <c r="A26" s="548" t="s">
        <v>1274</v>
      </c>
      <c r="B26" s="548"/>
      <c r="C26" s="548"/>
      <c r="D26" s="548"/>
      <c r="E26" s="548"/>
      <c r="F26" s="548"/>
      <c r="G26" s="736" t="s">
        <v>1275</v>
      </c>
      <c r="H26" s="736"/>
      <c r="I26" s="736"/>
      <c r="J26" s="736"/>
      <c r="K26" s="736"/>
      <c r="L26" s="736"/>
      <c r="M26" s="736"/>
      <c r="N26" s="736"/>
      <c r="O26" s="736"/>
      <c r="P26" s="736"/>
      <c r="Q26" s="736"/>
      <c r="R26" s="736"/>
      <c r="S26" s="736"/>
      <c r="T26" s="736"/>
      <c r="U26" s="736"/>
      <c r="V26" s="736"/>
      <c r="W26" s="736"/>
      <c r="X26" s="736"/>
      <c r="Y26" s="736"/>
      <c r="Z26" s="736"/>
      <c r="AA26" s="736"/>
      <c r="AB26" s="736"/>
      <c r="AC26" s="736"/>
      <c r="AD26" s="736"/>
      <c r="AE26" s="736"/>
      <c r="AF26" s="736"/>
      <c r="AG26" s="736"/>
      <c r="AH26" s="736"/>
      <c r="AI26" s="520"/>
      <c r="AJ26" s="520"/>
      <c r="AK26" s="520"/>
      <c r="AL26" s="520"/>
      <c r="AM26" s="520"/>
      <c r="AN26" s="520"/>
      <c r="AO26" s="520"/>
      <c r="AP26" s="520"/>
      <c r="AQ26" s="520"/>
      <c r="AR26" s="520"/>
      <c r="AS26" s="520"/>
      <c r="AT26" s="520"/>
      <c r="AU26" s="520"/>
      <c r="AV26" s="520"/>
      <c r="AW26" s="737"/>
    </row>
    <row collapsed="false" customFormat="true" customHeight="true" hidden="false" ht="30" outlineLevel="0" r="27" s="408">
      <c r="A27" s="548" t="s">
        <v>1276</v>
      </c>
      <c r="B27" s="548"/>
      <c r="C27" s="548"/>
      <c r="D27" s="548"/>
      <c r="E27" s="548"/>
      <c r="F27" s="548"/>
      <c r="G27" s="736" t="s">
        <v>1277</v>
      </c>
      <c r="H27" s="736"/>
      <c r="I27" s="736"/>
      <c r="J27" s="736"/>
      <c r="K27" s="736"/>
      <c r="L27" s="736"/>
      <c r="M27" s="736"/>
      <c r="N27" s="736"/>
      <c r="O27" s="736"/>
      <c r="P27" s="736"/>
      <c r="Q27" s="736"/>
      <c r="R27" s="736"/>
      <c r="S27" s="736"/>
      <c r="T27" s="736"/>
      <c r="U27" s="736"/>
      <c r="V27" s="736"/>
      <c r="W27" s="736"/>
      <c r="X27" s="736"/>
      <c r="Y27" s="736"/>
      <c r="Z27" s="736"/>
      <c r="AA27" s="736"/>
      <c r="AB27" s="736"/>
      <c r="AC27" s="736"/>
      <c r="AD27" s="736"/>
      <c r="AE27" s="736"/>
      <c r="AF27" s="736"/>
      <c r="AG27" s="736"/>
      <c r="AH27" s="736"/>
      <c r="AI27" s="520"/>
      <c r="AJ27" s="520"/>
      <c r="AK27" s="520"/>
      <c r="AL27" s="520"/>
      <c r="AM27" s="520"/>
      <c r="AN27" s="520"/>
      <c r="AO27" s="520"/>
      <c r="AP27" s="520"/>
      <c r="AQ27" s="520"/>
      <c r="AR27" s="520"/>
      <c r="AS27" s="520"/>
      <c r="AT27" s="520"/>
      <c r="AU27" s="520"/>
      <c r="AV27" s="520"/>
      <c r="AW27" s="737"/>
    </row>
    <row collapsed="false" customFormat="true" customHeight="true" hidden="false" ht="30" outlineLevel="0" r="28" s="408">
      <c r="A28" s="548" t="s">
        <v>1278</v>
      </c>
      <c r="B28" s="548"/>
      <c r="C28" s="548"/>
      <c r="D28" s="548"/>
      <c r="E28" s="548"/>
      <c r="F28" s="548"/>
      <c r="G28" s="736" t="s">
        <v>1279</v>
      </c>
      <c r="H28" s="736"/>
      <c r="I28" s="736"/>
      <c r="J28" s="736"/>
      <c r="K28" s="736"/>
      <c r="L28" s="736"/>
      <c r="M28" s="736"/>
      <c r="N28" s="736"/>
      <c r="O28" s="736"/>
      <c r="P28" s="736"/>
      <c r="Q28" s="736"/>
      <c r="R28" s="736"/>
      <c r="S28" s="736"/>
      <c r="T28" s="736"/>
      <c r="U28" s="736"/>
      <c r="V28" s="736"/>
      <c r="W28" s="736"/>
      <c r="X28" s="736"/>
      <c r="Y28" s="736"/>
      <c r="Z28" s="736"/>
      <c r="AA28" s="736"/>
      <c r="AB28" s="736"/>
      <c r="AC28" s="736"/>
      <c r="AD28" s="736"/>
      <c r="AE28" s="736"/>
      <c r="AF28" s="736"/>
      <c r="AG28" s="736"/>
      <c r="AH28" s="736"/>
      <c r="AI28" s="520"/>
      <c r="AJ28" s="520"/>
      <c r="AK28" s="520"/>
      <c r="AL28" s="520"/>
      <c r="AM28" s="520"/>
      <c r="AN28" s="520"/>
      <c r="AO28" s="520"/>
      <c r="AP28" s="520"/>
      <c r="AQ28" s="520"/>
      <c r="AR28" s="520"/>
      <c r="AS28" s="520"/>
      <c r="AT28" s="520"/>
      <c r="AU28" s="520"/>
      <c r="AV28" s="520"/>
      <c r="AW28" s="737"/>
    </row>
    <row collapsed="false" customFormat="true" customHeight="true" hidden="false" ht="30" outlineLevel="0" r="29" s="408">
      <c r="A29" s="548"/>
      <c r="B29" s="548"/>
      <c r="C29" s="548"/>
      <c r="D29" s="548"/>
      <c r="E29" s="548"/>
      <c r="F29" s="548"/>
      <c r="G29" s="738" t="s">
        <v>1280</v>
      </c>
      <c r="H29" s="738"/>
      <c r="I29" s="738"/>
      <c r="J29" s="738"/>
      <c r="K29" s="738"/>
      <c r="L29" s="738"/>
      <c r="M29" s="738"/>
      <c r="N29" s="738"/>
      <c r="O29" s="738"/>
      <c r="P29" s="738"/>
      <c r="Q29" s="738"/>
      <c r="R29" s="738"/>
      <c r="S29" s="738"/>
      <c r="T29" s="738"/>
      <c r="U29" s="738"/>
      <c r="V29" s="738"/>
      <c r="W29" s="738"/>
      <c r="X29" s="738"/>
      <c r="Y29" s="738"/>
      <c r="Z29" s="738"/>
      <c r="AA29" s="738"/>
      <c r="AB29" s="738"/>
      <c r="AC29" s="738"/>
      <c r="AD29" s="738"/>
      <c r="AE29" s="738"/>
      <c r="AF29" s="738"/>
      <c r="AG29" s="738"/>
      <c r="AH29" s="738"/>
      <c r="AI29" s="520"/>
      <c r="AJ29" s="520"/>
      <c r="AK29" s="520"/>
      <c r="AL29" s="520"/>
      <c r="AM29" s="520"/>
      <c r="AN29" s="520"/>
      <c r="AO29" s="520"/>
      <c r="AP29" s="520"/>
      <c r="AQ29" s="520"/>
      <c r="AR29" s="520"/>
      <c r="AS29" s="520"/>
      <c r="AT29" s="520"/>
      <c r="AU29" s="520"/>
      <c r="AV29" s="520"/>
      <c r="AW29" s="504"/>
    </row>
    <row collapsed="false" customFormat="true" customHeight="true" hidden="false" ht="30" outlineLevel="0" r="30" s="408">
      <c r="A30" s="548" t="s">
        <v>1281</v>
      </c>
      <c r="B30" s="548"/>
      <c r="C30" s="548"/>
      <c r="D30" s="548"/>
      <c r="E30" s="548"/>
      <c r="F30" s="548"/>
      <c r="G30" s="736" t="s">
        <v>1282</v>
      </c>
      <c r="H30" s="736"/>
      <c r="I30" s="736"/>
      <c r="J30" s="736"/>
      <c r="K30" s="736"/>
      <c r="L30" s="736"/>
      <c r="M30" s="736"/>
      <c r="N30" s="736"/>
      <c r="O30" s="736"/>
      <c r="P30" s="736"/>
      <c r="Q30" s="736"/>
      <c r="R30" s="736"/>
      <c r="S30" s="736"/>
      <c r="T30" s="736"/>
      <c r="U30" s="736"/>
      <c r="V30" s="736"/>
      <c r="W30" s="736"/>
      <c r="X30" s="736"/>
      <c r="Y30" s="736"/>
      <c r="Z30" s="736"/>
      <c r="AA30" s="736"/>
      <c r="AB30" s="736"/>
      <c r="AC30" s="736"/>
      <c r="AD30" s="736"/>
      <c r="AE30" s="736"/>
      <c r="AF30" s="736"/>
      <c r="AG30" s="736"/>
      <c r="AH30" s="736"/>
      <c r="AI30" s="520"/>
      <c r="AJ30" s="520"/>
      <c r="AK30" s="520"/>
      <c r="AL30" s="520"/>
      <c r="AM30" s="520"/>
      <c r="AN30" s="520"/>
      <c r="AO30" s="520"/>
      <c r="AP30" s="520"/>
      <c r="AQ30" s="520"/>
      <c r="AR30" s="520"/>
      <c r="AS30" s="520"/>
      <c r="AT30" s="520"/>
      <c r="AU30" s="520"/>
      <c r="AV30" s="520"/>
      <c r="AW30" s="737"/>
    </row>
    <row collapsed="false" customFormat="false" customHeight="true" hidden="false" ht="15.95" outlineLevel="0" r="34">
      <c r="A34" s="429" t="s">
        <v>50</v>
      </c>
      <c r="B34" s="430"/>
      <c r="C34" s="430"/>
      <c r="D34" s="430"/>
      <c r="E34" s="430"/>
      <c r="F34" s="430"/>
      <c r="G34" s="430"/>
      <c r="H34" s="430"/>
      <c r="I34" s="430"/>
      <c r="J34" s="430"/>
      <c r="K34" s="430"/>
      <c r="L34" s="430"/>
      <c r="M34" s="430"/>
      <c r="N34" s="430"/>
      <c r="O34" s="430"/>
      <c r="P34" s="430"/>
      <c r="Q34" s="431"/>
      <c r="AE34" s="89" t="s">
        <v>29</v>
      </c>
      <c r="AH34" s="731" t="n">
        <f aca="false">AH2</f>
        <v>0</v>
      </c>
      <c r="AI34" s="731" t="n">
        <f aca="false">AI2</f>
        <v>0</v>
      </c>
      <c r="AJ34" s="731" t="n">
        <f aca="false">AJ2</f>
        <v>0</v>
      </c>
      <c r="AK34" s="731" t="n">
        <f aca="false">AK2</f>
        <v>0</v>
      </c>
      <c r="AL34" s="731" t="n">
        <f aca="false">AL2</f>
        <v>0</v>
      </c>
      <c r="AM34" s="731" t="n">
        <f aca="false">AM2</f>
        <v>0</v>
      </c>
      <c r="AN34" s="731" t="n">
        <f aca="false">AN2</f>
        <v>0</v>
      </c>
      <c r="AO34" s="731" t="n">
        <f aca="false">AO2</f>
        <v>0</v>
      </c>
      <c r="AP34" s="731" t="n">
        <f aca="false">AP2</f>
        <v>0</v>
      </c>
      <c r="AQ34" s="731" t="n">
        <f aca="false">AQ2</f>
        <v>0</v>
      </c>
    </row>
    <row collapsed="false" customFormat="false" customHeight="true" hidden="false" ht="14.85" outlineLevel="0" r="36">
      <c r="AW36" s="457"/>
    </row>
    <row collapsed="false" customFormat="true" customHeight="true" hidden="false" ht="14.85" outlineLevel="0" r="37" s="408">
      <c r="A37" s="623" t="s">
        <v>1236</v>
      </c>
      <c r="B37" s="623"/>
      <c r="C37" s="623"/>
      <c r="D37" s="623"/>
      <c r="E37" s="623"/>
      <c r="F37" s="623"/>
      <c r="G37" s="623" t="s">
        <v>1237</v>
      </c>
      <c r="H37" s="623"/>
      <c r="I37" s="623"/>
      <c r="J37" s="623"/>
      <c r="K37" s="623"/>
      <c r="L37" s="623"/>
      <c r="M37" s="623"/>
      <c r="N37" s="623"/>
      <c r="O37" s="623"/>
      <c r="P37" s="623"/>
      <c r="Q37" s="623"/>
      <c r="R37" s="623"/>
      <c r="S37" s="623"/>
      <c r="T37" s="623"/>
      <c r="U37" s="623"/>
      <c r="V37" s="623"/>
      <c r="W37" s="623"/>
      <c r="X37" s="623"/>
      <c r="Y37" s="623"/>
      <c r="Z37" s="623"/>
      <c r="AA37" s="623"/>
      <c r="AB37" s="623"/>
      <c r="AC37" s="623"/>
      <c r="AD37" s="623"/>
      <c r="AE37" s="623"/>
      <c r="AF37" s="623"/>
      <c r="AG37" s="623"/>
      <c r="AH37" s="623"/>
      <c r="AI37" s="623" t="s">
        <v>435</v>
      </c>
      <c r="AJ37" s="623"/>
      <c r="AK37" s="623"/>
      <c r="AL37" s="623"/>
      <c r="AM37" s="623"/>
      <c r="AN37" s="623"/>
      <c r="AO37" s="623"/>
      <c r="AP37" s="623" t="s">
        <v>495</v>
      </c>
      <c r="AQ37" s="623"/>
      <c r="AR37" s="623"/>
      <c r="AS37" s="623"/>
      <c r="AT37" s="623"/>
      <c r="AU37" s="623"/>
      <c r="AV37" s="623"/>
      <c r="AW37" s="457"/>
    </row>
    <row collapsed="false" customFormat="true" customHeight="true" hidden="false" ht="30.75" outlineLevel="0" r="38" s="408">
      <c r="A38" s="623"/>
      <c r="B38" s="623"/>
      <c r="C38" s="623"/>
      <c r="D38" s="623"/>
      <c r="E38" s="623"/>
      <c r="F38" s="623"/>
      <c r="G38" s="623"/>
      <c r="H38" s="623"/>
      <c r="I38" s="623"/>
      <c r="J38" s="623"/>
      <c r="K38" s="623"/>
      <c r="L38" s="623"/>
      <c r="M38" s="623"/>
      <c r="N38" s="623"/>
      <c r="O38" s="623"/>
      <c r="P38" s="623"/>
      <c r="Q38" s="623"/>
      <c r="R38" s="623"/>
      <c r="S38" s="623"/>
      <c r="T38" s="623"/>
      <c r="U38" s="623"/>
      <c r="V38" s="623"/>
      <c r="W38" s="623"/>
      <c r="X38" s="623"/>
      <c r="Y38" s="623"/>
      <c r="Z38" s="623"/>
      <c r="AA38" s="623"/>
      <c r="AB38" s="623"/>
      <c r="AC38" s="623"/>
      <c r="AD38" s="623"/>
      <c r="AE38" s="623"/>
      <c r="AF38" s="623"/>
      <c r="AG38" s="623"/>
      <c r="AH38" s="623"/>
      <c r="AI38" s="623"/>
      <c r="AJ38" s="623"/>
      <c r="AK38" s="623"/>
      <c r="AL38" s="623"/>
      <c r="AM38" s="623"/>
      <c r="AN38" s="623"/>
      <c r="AO38" s="623"/>
      <c r="AP38" s="623"/>
      <c r="AQ38" s="623"/>
      <c r="AR38" s="623"/>
      <c r="AS38" s="623"/>
      <c r="AT38" s="623"/>
      <c r="AU38" s="623"/>
      <c r="AV38" s="623"/>
      <c r="AW38" s="457"/>
    </row>
    <row collapsed="false" customFormat="true" customHeight="true" hidden="false" ht="30" outlineLevel="0" r="39" s="408">
      <c r="A39" s="548" t="s">
        <v>1283</v>
      </c>
      <c r="B39" s="548"/>
      <c r="C39" s="548"/>
      <c r="D39" s="548"/>
      <c r="E39" s="548"/>
      <c r="F39" s="548"/>
      <c r="G39" s="736" t="s">
        <v>1284</v>
      </c>
      <c r="H39" s="736"/>
      <c r="I39" s="736"/>
      <c r="J39" s="736"/>
      <c r="K39" s="736"/>
      <c r="L39" s="736"/>
      <c r="M39" s="736"/>
      <c r="N39" s="736"/>
      <c r="O39" s="736"/>
      <c r="P39" s="736"/>
      <c r="Q39" s="736"/>
      <c r="R39" s="736"/>
      <c r="S39" s="736"/>
      <c r="T39" s="736"/>
      <c r="U39" s="736"/>
      <c r="V39" s="736"/>
      <c r="W39" s="736"/>
      <c r="X39" s="736"/>
      <c r="Y39" s="736"/>
      <c r="Z39" s="736"/>
      <c r="AA39" s="736"/>
      <c r="AB39" s="736"/>
      <c r="AC39" s="736"/>
      <c r="AD39" s="736"/>
      <c r="AE39" s="736"/>
      <c r="AF39" s="736"/>
      <c r="AG39" s="736"/>
      <c r="AH39" s="736"/>
      <c r="AI39" s="520"/>
      <c r="AJ39" s="520"/>
      <c r="AK39" s="520"/>
      <c r="AL39" s="520"/>
      <c r="AM39" s="520"/>
      <c r="AN39" s="520"/>
      <c r="AO39" s="520"/>
      <c r="AP39" s="520"/>
      <c r="AQ39" s="520"/>
      <c r="AR39" s="520"/>
      <c r="AS39" s="520"/>
      <c r="AT39" s="520"/>
      <c r="AU39" s="520"/>
      <c r="AV39" s="520"/>
      <c r="AW39" s="737"/>
    </row>
    <row collapsed="false" customFormat="true" customHeight="true" hidden="false" ht="30" outlineLevel="0" r="40" s="408">
      <c r="A40" s="548" t="s">
        <v>1285</v>
      </c>
      <c r="B40" s="548"/>
      <c r="C40" s="548"/>
      <c r="D40" s="548"/>
      <c r="E40" s="548"/>
      <c r="F40" s="548"/>
      <c r="G40" s="736" t="s">
        <v>1286</v>
      </c>
      <c r="H40" s="736"/>
      <c r="I40" s="736"/>
      <c r="J40" s="736"/>
      <c r="K40" s="736"/>
      <c r="L40" s="736"/>
      <c r="M40" s="736"/>
      <c r="N40" s="736"/>
      <c r="O40" s="736"/>
      <c r="P40" s="736"/>
      <c r="Q40" s="736"/>
      <c r="R40" s="736"/>
      <c r="S40" s="736"/>
      <c r="T40" s="736"/>
      <c r="U40" s="736"/>
      <c r="V40" s="736"/>
      <c r="W40" s="736"/>
      <c r="X40" s="736"/>
      <c r="Y40" s="736"/>
      <c r="Z40" s="736"/>
      <c r="AA40" s="736"/>
      <c r="AB40" s="736"/>
      <c r="AC40" s="736"/>
      <c r="AD40" s="736"/>
      <c r="AE40" s="736"/>
      <c r="AF40" s="736"/>
      <c r="AG40" s="736"/>
      <c r="AH40" s="736"/>
      <c r="AI40" s="520"/>
      <c r="AJ40" s="520"/>
      <c r="AK40" s="520"/>
      <c r="AL40" s="520"/>
      <c r="AM40" s="520"/>
      <c r="AN40" s="520"/>
      <c r="AO40" s="520"/>
      <c r="AP40" s="520"/>
      <c r="AQ40" s="520"/>
      <c r="AR40" s="520"/>
      <c r="AS40" s="520"/>
      <c r="AT40" s="520"/>
      <c r="AU40" s="520"/>
      <c r="AV40" s="520"/>
      <c r="AW40" s="737"/>
    </row>
    <row collapsed="false" customFormat="false" customHeight="true" hidden="false" ht="30" outlineLevel="0" r="41">
      <c r="A41" s="613" t="s">
        <v>241</v>
      </c>
      <c r="B41" s="613"/>
      <c r="C41" s="613"/>
      <c r="D41" s="613"/>
      <c r="E41" s="613"/>
      <c r="F41" s="613"/>
      <c r="G41" s="738" t="s">
        <v>1287</v>
      </c>
      <c r="H41" s="738"/>
      <c r="I41" s="738"/>
      <c r="J41" s="738"/>
      <c r="K41" s="738"/>
      <c r="L41" s="738"/>
      <c r="M41" s="738"/>
      <c r="N41" s="738"/>
      <c r="O41" s="738"/>
      <c r="P41" s="738"/>
      <c r="Q41" s="738"/>
      <c r="R41" s="738"/>
      <c r="S41" s="738"/>
      <c r="T41" s="738"/>
      <c r="U41" s="738"/>
      <c r="V41" s="738"/>
      <c r="W41" s="738"/>
      <c r="X41" s="738"/>
      <c r="Y41" s="738"/>
      <c r="Z41" s="738"/>
      <c r="AA41" s="738"/>
      <c r="AB41" s="738"/>
      <c r="AC41" s="738"/>
      <c r="AD41" s="738"/>
      <c r="AE41" s="738"/>
      <c r="AF41" s="738"/>
      <c r="AG41" s="738"/>
      <c r="AH41" s="738"/>
      <c r="AI41" s="520"/>
      <c r="AJ41" s="520"/>
      <c r="AK41" s="520"/>
      <c r="AL41" s="520"/>
      <c r="AM41" s="520"/>
      <c r="AN41" s="520"/>
      <c r="AO41" s="520"/>
      <c r="AP41" s="520"/>
      <c r="AQ41" s="520"/>
      <c r="AR41" s="520"/>
      <c r="AS41" s="520"/>
      <c r="AT41" s="520"/>
      <c r="AU41" s="520"/>
      <c r="AV41" s="520"/>
      <c r="AW41" s="457"/>
    </row>
    <row collapsed="false" customFormat="false" customHeight="true" hidden="false" ht="15.95" outlineLevel="0" r="42">
      <c r="A42" s="548"/>
      <c r="B42" s="548"/>
      <c r="C42" s="548"/>
      <c r="D42" s="548"/>
      <c r="E42" s="548"/>
      <c r="F42" s="548"/>
      <c r="G42" s="738" t="s">
        <v>1288</v>
      </c>
      <c r="H42" s="738"/>
      <c r="I42" s="738"/>
      <c r="J42" s="738"/>
      <c r="K42" s="738"/>
      <c r="L42" s="738"/>
      <c r="M42" s="738"/>
      <c r="N42" s="738"/>
      <c r="O42" s="738"/>
      <c r="P42" s="738"/>
      <c r="Q42" s="738"/>
      <c r="R42" s="738"/>
      <c r="S42" s="738"/>
      <c r="T42" s="738"/>
      <c r="U42" s="738"/>
      <c r="V42" s="738"/>
      <c r="W42" s="738"/>
      <c r="X42" s="738"/>
      <c r="Y42" s="738"/>
      <c r="Z42" s="738"/>
      <c r="AA42" s="738"/>
      <c r="AB42" s="738"/>
      <c r="AC42" s="738"/>
      <c r="AD42" s="738"/>
      <c r="AE42" s="738"/>
      <c r="AF42" s="738"/>
      <c r="AG42" s="738"/>
      <c r="AH42" s="738"/>
      <c r="AI42" s="520"/>
      <c r="AJ42" s="520"/>
      <c r="AK42" s="520"/>
      <c r="AL42" s="520"/>
      <c r="AM42" s="520"/>
      <c r="AN42" s="520"/>
      <c r="AO42" s="520"/>
      <c r="AP42" s="520"/>
      <c r="AQ42" s="520"/>
      <c r="AR42" s="520"/>
      <c r="AS42" s="520"/>
      <c r="AT42" s="520"/>
      <c r="AU42" s="520"/>
      <c r="AV42" s="520"/>
      <c r="AW42" s="408"/>
    </row>
    <row collapsed="false" customFormat="false" customHeight="true" hidden="false" ht="15.95" outlineLevel="0" r="43">
      <c r="A43" s="548" t="s">
        <v>1289</v>
      </c>
      <c r="B43" s="548"/>
      <c r="C43" s="548"/>
      <c r="D43" s="548"/>
      <c r="E43" s="548"/>
      <c r="F43" s="548"/>
      <c r="G43" s="736" t="s">
        <v>1290</v>
      </c>
      <c r="H43" s="736"/>
      <c r="I43" s="736"/>
      <c r="J43" s="736"/>
      <c r="K43" s="736"/>
      <c r="L43" s="736"/>
      <c r="M43" s="736"/>
      <c r="N43" s="736"/>
      <c r="O43" s="736"/>
      <c r="P43" s="736"/>
      <c r="Q43" s="736"/>
      <c r="R43" s="736"/>
      <c r="S43" s="736"/>
      <c r="T43" s="736"/>
      <c r="U43" s="736"/>
      <c r="V43" s="736"/>
      <c r="W43" s="736"/>
      <c r="X43" s="736"/>
      <c r="Y43" s="736"/>
      <c r="Z43" s="736"/>
      <c r="AA43" s="736"/>
      <c r="AB43" s="736"/>
      <c r="AC43" s="736"/>
      <c r="AD43" s="736"/>
      <c r="AE43" s="736"/>
      <c r="AF43" s="736"/>
      <c r="AG43" s="736"/>
      <c r="AH43" s="736"/>
      <c r="AI43" s="520"/>
      <c r="AJ43" s="520"/>
      <c r="AK43" s="520"/>
      <c r="AL43" s="520"/>
      <c r="AM43" s="520"/>
      <c r="AN43" s="520"/>
      <c r="AO43" s="520"/>
      <c r="AP43" s="520"/>
      <c r="AQ43" s="520"/>
      <c r="AR43" s="520"/>
      <c r="AS43" s="520"/>
      <c r="AT43" s="520"/>
      <c r="AU43" s="520"/>
      <c r="AV43" s="520"/>
      <c r="AW43" s="504"/>
    </row>
    <row collapsed="false" customFormat="false" customHeight="true" hidden="false" ht="15.95" outlineLevel="0" r="44">
      <c r="A44" s="548" t="s">
        <v>1291</v>
      </c>
      <c r="B44" s="548"/>
      <c r="C44" s="548"/>
      <c r="D44" s="548"/>
      <c r="E44" s="548"/>
      <c r="F44" s="548"/>
      <c r="G44" s="736" t="s">
        <v>1292</v>
      </c>
      <c r="H44" s="736"/>
      <c r="I44" s="736"/>
      <c r="J44" s="736"/>
      <c r="K44" s="736"/>
      <c r="L44" s="736"/>
      <c r="M44" s="736"/>
      <c r="N44" s="736"/>
      <c r="O44" s="736"/>
      <c r="P44" s="736"/>
      <c r="Q44" s="736"/>
      <c r="R44" s="736"/>
      <c r="S44" s="736"/>
      <c r="T44" s="736"/>
      <c r="U44" s="736"/>
      <c r="V44" s="736"/>
      <c r="W44" s="736"/>
      <c r="X44" s="736"/>
      <c r="Y44" s="736"/>
      <c r="Z44" s="736"/>
      <c r="AA44" s="736"/>
      <c r="AB44" s="736"/>
      <c r="AC44" s="736"/>
      <c r="AD44" s="736"/>
      <c r="AE44" s="736"/>
      <c r="AF44" s="736"/>
      <c r="AG44" s="736"/>
      <c r="AH44" s="736"/>
      <c r="AI44" s="520"/>
      <c r="AJ44" s="520"/>
      <c r="AK44" s="520"/>
      <c r="AL44" s="520"/>
      <c r="AM44" s="520"/>
      <c r="AN44" s="520"/>
      <c r="AO44" s="520"/>
      <c r="AP44" s="520"/>
      <c r="AQ44" s="520"/>
      <c r="AR44" s="520"/>
      <c r="AS44" s="520"/>
      <c r="AT44" s="520"/>
      <c r="AU44" s="520"/>
      <c r="AV44" s="520"/>
      <c r="AW44" s="504"/>
    </row>
    <row collapsed="false" customFormat="false" customHeight="true" hidden="false" ht="60" outlineLevel="0" r="45">
      <c r="A45" s="548" t="s">
        <v>1293</v>
      </c>
      <c r="B45" s="548"/>
      <c r="C45" s="548"/>
      <c r="D45" s="548"/>
      <c r="E45" s="548"/>
      <c r="F45" s="548"/>
      <c r="G45" s="736" t="s">
        <v>1294</v>
      </c>
      <c r="H45" s="736"/>
      <c r="I45" s="736"/>
      <c r="J45" s="736"/>
      <c r="K45" s="736"/>
      <c r="L45" s="736"/>
      <c r="M45" s="736"/>
      <c r="N45" s="736"/>
      <c r="O45" s="736"/>
      <c r="P45" s="736"/>
      <c r="Q45" s="736"/>
      <c r="R45" s="736"/>
      <c r="S45" s="736"/>
      <c r="T45" s="736"/>
      <c r="U45" s="736"/>
      <c r="V45" s="736"/>
      <c r="W45" s="736"/>
      <c r="X45" s="736"/>
      <c r="Y45" s="736"/>
      <c r="Z45" s="736"/>
      <c r="AA45" s="736"/>
      <c r="AB45" s="736"/>
      <c r="AC45" s="736"/>
      <c r="AD45" s="736"/>
      <c r="AE45" s="736"/>
      <c r="AF45" s="736"/>
      <c r="AG45" s="736"/>
      <c r="AH45" s="736"/>
      <c r="AI45" s="520"/>
      <c r="AJ45" s="520"/>
      <c r="AK45" s="520"/>
      <c r="AL45" s="520"/>
      <c r="AM45" s="520"/>
      <c r="AN45" s="520"/>
      <c r="AO45" s="520"/>
      <c r="AP45" s="520"/>
      <c r="AQ45" s="520"/>
      <c r="AR45" s="520"/>
      <c r="AS45" s="520"/>
      <c r="AT45" s="520"/>
      <c r="AU45" s="520"/>
      <c r="AV45" s="520"/>
      <c r="AW45" s="504"/>
    </row>
    <row collapsed="false" customFormat="false" customHeight="true" hidden="false" ht="15.95" outlineLevel="0" r="46">
      <c r="A46" s="548" t="s">
        <v>1295</v>
      </c>
      <c r="B46" s="548"/>
      <c r="C46" s="548"/>
      <c r="D46" s="548"/>
      <c r="E46" s="548"/>
      <c r="F46" s="548"/>
      <c r="G46" s="736" t="s">
        <v>1296</v>
      </c>
      <c r="H46" s="736"/>
      <c r="I46" s="736"/>
      <c r="J46" s="736"/>
      <c r="K46" s="736"/>
      <c r="L46" s="736"/>
      <c r="M46" s="736"/>
      <c r="N46" s="736"/>
      <c r="O46" s="736"/>
      <c r="P46" s="736"/>
      <c r="Q46" s="736"/>
      <c r="R46" s="736"/>
      <c r="S46" s="736"/>
      <c r="T46" s="736"/>
      <c r="U46" s="736"/>
      <c r="V46" s="736"/>
      <c r="W46" s="736"/>
      <c r="X46" s="736"/>
      <c r="Y46" s="736"/>
      <c r="Z46" s="736"/>
      <c r="AA46" s="736"/>
      <c r="AB46" s="736"/>
      <c r="AC46" s="736"/>
      <c r="AD46" s="736"/>
      <c r="AE46" s="736"/>
      <c r="AF46" s="736"/>
      <c r="AG46" s="736"/>
      <c r="AH46" s="736"/>
      <c r="AI46" s="520"/>
      <c r="AJ46" s="520"/>
      <c r="AK46" s="520"/>
      <c r="AL46" s="520"/>
      <c r="AM46" s="520"/>
      <c r="AN46" s="520"/>
      <c r="AO46" s="520"/>
      <c r="AP46" s="520"/>
      <c r="AQ46" s="520"/>
      <c r="AR46" s="520"/>
      <c r="AS46" s="520"/>
      <c r="AT46" s="520"/>
      <c r="AU46" s="520"/>
      <c r="AV46" s="520"/>
      <c r="AW46" s="504"/>
    </row>
    <row collapsed="false" customFormat="false" customHeight="true" hidden="false" ht="15.95" outlineLevel="0" r="47">
      <c r="A47" s="548" t="s">
        <v>1297</v>
      </c>
      <c r="B47" s="548"/>
      <c r="C47" s="548"/>
      <c r="D47" s="548"/>
      <c r="E47" s="548"/>
      <c r="F47" s="548"/>
      <c r="G47" s="736" t="s">
        <v>1298</v>
      </c>
      <c r="H47" s="736"/>
      <c r="I47" s="736"/>
      <c r="J47" s="736"/>
      <c r="K47" s="736"/>
      <c r="L47" s="736"/>
      <c r="M47" s="736"/>
      <c r="N47" s="736"/>
      <c r="O47" s="736"/>
      <c r="P47" s="736"/>
      <c r="Q47" s="736"/>
      <c r="R47" s="736"/>
      <c r="S47" s="736"/>
      <c r="T47" s="736"/>
      <c r="U47" s="736"/>
      <c r="V47" s="736"/>
      <c r="W47" s="736"/>
      <c r="X47" s="736"/>
      <c r="Y47" s="736"/>
      <c r="Z47" s="736"/>
      <c r="AA47" s="736"/>
      <c r="AB47" s="736"/>
      <c r="AC47" s="736"/>
      <c r="AD47" s="736"/>
      <c r="AE47" s="736"/>
      <c r="AF47" s="736"/>
      <c r="AG47" s="736"/>
      <c r="AH47" s="736"/>
      <c r="AI47" s="520"/>
      <c r="AJ47" s="520"/>
      <c r="AK47" s="520"/>
      <c r="AL47" s="520"/>
      <c r="AM47" s="520"/>
      <c r="AN47" s="520"/>
      <c r="AO47" s="520"/>
      <c r="AP47" s="520"/>
      <c r="AQ47" s="520"/>
      <c r="AR47" s="520"/>
      <c r="AS47" s="520"/>
      <c r="AT47" s="520"/>
      <c r="AU47" s="520"/>
      <c r="AV47" s="520"/>
      <c r="AW47" s="504"/>
    </row>
    <row collapsed="false" customFormat="false" customHeight="true" hidden="false" ht="60" outlineLevel="0" r="48">
      <c r="A48" s="548" t="s">
        <v>1299</v>
      </c>
      <c r="B48" s="548"/>
      <c r="C48" s="548"/>
      <c r="D48" s="548"/>
      <c r="E48" s="548"/>
      <c r="F48" s="548"/>
      <c r="G48" s="736" t="s">
        <v>1300</v>
      </c>
      <c r="H48" s="736"/>
      <c r="I48" s="736"/>
      <c r="J48" s="736"/>
      <c r="K48" s="736"/>
      <c r="L48" s="736"/>
      <c r="M48" s="736"/>
      <c r="N48" s="736"/>
      <c r="O48" s="736"/>
      <c r="P48" s="736"/>
      <c r="Q48" s="736"/>
      <c r="R48" s="736"/>
      <c r="S48" s="736"/>
      <c r="T48" s="736"/>
      <c r="U48" s="736"/>
      <c r="V48" s="736"/>
      <c r="W48" s="736"/>
      <c r="X48" s="736"/>
      <c r="Y48" s="736"/>
      <c r="Z48" s="736"/>
      <c r="AA48" s="736"/>
      <c r="AB48" s="736"/>
      <c r="AC48" s="736"/>
      <c r="AD48" s="736"/>
      <c r="AE48" s="736"/>
      <c r="AF48" s="736"/>
      <c r="AG48" s="736"/>
      <c r="AH48" s="736"/>
      <c r="AI48" s="520"/>
      <c r="AJ48" s="520"/>
      <c r="AK48" s="520"/>
      <c r="AL48" s="520"/>
      <c r="AM48" s="520"/>
      <c r="AN48" s="520"/>
      <c r="AO48" s="520"/>
      <c r="AP48" s="520"/>
      <c r="AQ48" s="520"/>
      <c r="AR48" s="520"/>
      <c r="AS48" s="520"/>
      <c r="AT48" s="520"/>
      <c r="AU48" s="520"/>
      <c r="AV48" s="520"/>
      <c r="AW48" s="504"/>
    </row>
    <row collapsed="false" customFormat="false" customHeight="true" hidden="false" ht="30" outlineLevel="0" r="49">
      <c r="A49" s="548" t="s">
        <v>1301</v>
      </c>
      <c r="B49" s="548"/>
      <c r="C49" s="548"/>
      <c r="D49" s="548"/>
      <c r="E49" s="548"/>
      <c r="F49" s="548"/>
      <c r="G49" s="736" t="s">
        <v>1302</v>
      </c>
      <c r="H49" s="736"/>
      <c r="I49" s="736"/>
      <c r="J49" s="736"/>
      <c r="K49" s="736"/>
      <c r="L49" s="736"/>
      <c r="M49" s="736"/>
      <c r="N49" s="736"/>
      <c r="O49" s="736"/>
      <c r="P49" s="736"/>
      <c r="Q49" s="736"/>
      <c r="R49" s="736"/>
      <c r="S49" s="736"/>
      <c r="T49" s="736"/>
      <c r="U49" s="736"/>
      <c r="V49" s="736"/>
      <c r="W49" s="736"/>
      <c r="X49" s="736"/>
      <c r="Y49" s="736"/>
      <c r="Z49" s="736"/>
      <c r="AA49" s="736"/>
      <c r="AB49" s="736"/>
      <c r="AC49" s="736"/>
      <c r="AD49" s="736"/>
      <c r="AE49" s="736"/>
      <c r="AF49" s="736"/>
      <c r="AG49" s="736"/>
      <c r="AH49" s="736"/>
      <c r="AI49" s="520"/>
      <c r="AJ49" s="520"/>
      <c r="AK49" s="520"/>
      <c r="AL49" s="520"/>
      <c r="AM49" s="520"/>
      <c r="AN49" s="520"/>
      <c r="AO49" s="520"/>
      <c r="AP49" s="520"/>
      <c r="AQ49" s="520"/>
      <c r="AR49" s="520"/>
      <c r="AS49" s="520"/>
      <c r="AT49" s="520"/>
      <c r="AU49" s="520"/>
      <c r="AV49" s="520"/>
      <c r="AW49" s="504"/>
    </row>
    <row collapsed="false" customFormat="false" customHeight="true" hidden="false" ht="30" outlineLevel="0" r="50">
      <c r="A50" s="548" t="s">
        <v>1303</v>
      </c>
      <c r="B50" s="548"/>
      <c r="C50" s="548"/>
      <c r="D50" s="548"/>
      <c r="E50" s="548"/>
      <c r="F50" s="548"/>
      <c r="G50" s="736" t="s">
        <v>1304</v>
      </c>
      <c r="H50" s="736"/>
      <c r="I50" s="736"/>
      <c r="J50" s="736"/>
      <c r="K50" s="736"/>
      <c r="L50" s="736"/>
      <c r="M50" s="736"/>
      <c r="N50" s="736"/>
      <c r="O50" s="736"/>
      <c r="P50" s="736"/>
      <c r="Q50" s="736"/>
      <c r="R50" s="736"/>
      <c r="S50" s="736"/>
      <c r="T50" s="736"/>
      <c r="U50" s="736"/>
      <c r="V50" s="736"/>
      <c r="W50" s="736"/>
      <c r="X50" s="736"/>
      <c r="Y50" s="736"/>
      <c r="Z50" s="736"/>
      <c r="AA50" s="736"/>
      <c r="AB50" s="736"/>
      <c r="AC50" s="736"/>
      <c r="AD50" s="736"/>
      <c r="AE50" s="736"/>
      <c r="AF50" s="736"/>
      <c r="AG50" s="736"/>
      <c r="AH50" s="736"/>
      <c r="AI50" s="520"/>
      <c r="AJ50" s="520"/>
      <c r="AK50" s="520"/>
      <c r="AL50" s="520"/>
      <c r="AM50" s="520"/>
      <c r="AN50" s="520"/>
      <c r="AO50" s="520"/>
      <c r="AP50" s="520"/>
      <c r="AQ50" s="520"/>
      <c r="AR50" s="520"/>
      <c r="AS50" s="520"/>
      <c r="AT50" s="520"/>
      <c r="AU50" s="520"/>
      <c r="AV50" s="520"/>
      <c r="AW50" s="492"/>
    </row>
    <row collapsed="false" customFormat="false" customHeight="true" hidden="false" ht="43.5" outlineLevel="0" r="51">
      <c r="A51" s="548" t="s">
        <v>1305</v>
      </c>
      <c r="B51" s="548"/>
      <c r="C51" s="548"/>
      <c r="D51" s="548"/>
      <c r="E51" s="548"/>
      <c r="F51" s="548"/>
      <c r="G51" s="736" t="s">
        <v>1306</v>
      </c>
      <c r="H51" s="736"/>
      <c r="I51" s="736"/>
      <c r="J51" s="736"/>
      <c r="K51" s="736"/>
      <c r="L51" s="736"/>
      <c r="M51" s="736"/>
      <c r="N51" s="736"/>
      <c r="O51" s="736"/>
      <c r="P51" s="736"/>
      <c r="Q51" s="736"/>
      <c r="R51" s="736"/>
      <c r="S51" s="736"/>
      <c r="T51" s="736"/>
      <c r="U51" s="736"/>
      <c r="V51" s="736"/>
      <c r="W51" s="736"/>
      <c r="X51" s="736"/>
      <c r="Y51" s="736"/>
      <c r="Z51" s="736"/>
      <c r="AA51" s="736"/>
      <c r="AB51" s="736"/>
      <c r="AC51" s="736"/>
      <c r="AD51" s="736"/>
      <c r="AE51" s="736"/>
      <c r="AF51" s="736"/>
      <c r="AG51" s="736"/>
      <c r="AH51" s="736"/>
      <c r="AI51" s="520"/>
      <c r="AJ51" s="520"/>
      <c r="AK51" s="520"/>
      <c r="AL51" s="520"/>
      <c r="AM51" s="520"/>
      <c r="AN51" s="520"/>
      <c r="AO51" s="520"/>
      <c r="AP51" s="520"/>
      <c r="AQ51" s="520"/>
      <c r="AR51" s="520"/>
      <c r="AS51" s="520"/>
      <c r="AT51" s="520"/>
      <c r="AU51" s="520"/>
      <c r="AV51" s="520"/>
      <c r="AW51" s="504"/>
    </row>
    <row collapsed="false" customFormat="false" customHeight="true" hidden="false" ht="43.5" outlineLevel="0" r="52">
      <c r="A52" s="548" t="s">
        <v>1307</v>
      </c>
      <c r="B52" s="548"/>
      <c r="C52" s="548"/>
      <c r="D52" s="548"/>
      <c r="E52" s="548"/>
      <c r="F52" s="548"/>
      <c r="G52" s="736" t="s">
        <v>1308</v>
      </c>
      <c r="H52" s="736"/>
      <c r="I52" s="736"/>
      <c r="J52" s="736"/>
      <c r="K52" s="736"/>
      <c r="L52" s="736"/>
      <c r="M52" s="736"/>
      <c r="N52" s="736"/>
      <c r="O52" s="736"/>
      <c r="P52" s="736"/>
      <c r="Q52" s="736"/>
      <c r="R52" s="736"/>
      <c r="S52" s="736"/>
      <c r="T52" s="736"/>
      <c r="U52" s="736"/>
      <c r="V52" s="736"/>
      <c r="W52" s="736"/>
      <c r="X52" s="736"/>
      <c r="Y52" s="736"/>
      <c r="Z52" s="736"/>
      <c r="AA52" s="736"/>
      <c r="AB52" s="736"/>
      <c r="AC52" s="736"/>
      <c r="AD52" s="736"/>
      <c r="AE52" s="736"/>
      <c r="AF52" s="736"/>
      <c r="AG52" s="736"/>
      <c r="AH52" s="736"/>
      <c r="AI52" s="520"/>
      <c r="AJ52" s="520"/>
      <c r="AK52" s="520"/>
      <c r="AL52" s="520"/>
      <c r="AM52" s="520"/>
      <c r="AN52" s="520"/>
      <c r="AO52" s="520"/>
      <c r="AP52" s="520"/>
      <c r="AQ52" s="520"/>
      <c r="AR52" s="520"/>
      <c r="AS52" s="520"/>
      <c r="AT52" s="520"/>
      <c r="AU52" s="520"/>
      <c r="AV52" s="520"/>
      <c r="AW52" s="504"/>
    </row>
    <row collapsed="false" customFormat="false" customHeight="true" hidden="false" ht="15.95" outlineLevel="0" r="53">
      <c r="A53" s="548" t="s">
        <v>1309</v>
      </c>
      <c r="B53" s="548"/>
      <c r="C53" s="548"/>
      <c r="D53" s="548"/>
      <c r="E53" s="548"/>
      <c r="F53" s="548"/>
      <c r="G53" s="736" t="s">
        <v>1310</v>
      </c>
      <c r="H53" s="736"/>
      <c r="I53" s="736"/>
      <c r="J53" s="736"/>
      <c r="K53" s="736"/>
      <c r="L53" s="736"/>
      <c r="M53" s="736"/>
      <c r="N53" s="736"/>
      <c r="O53" s="736"/>
      <c r="P53" s="736"/>
      <c r="Q53" s="736"/>
      <c r="R53" s="736"/>
      <c r="S53" s="736"/>
      <c r="T53" s="736"/>
      <c r="U53" s="736"/>
      <c r="V53" s="736"/>
      <c r="W53" s="736"/>
      <c r="X53" s="736"/>
      <c r="Y53" s="736"/>
      <c r="Z53" s="736"/>
      <c r="AA53" s="736"/>
      <c r="AB53" s="736"/>
      <c r="AC53" s="736"/>
      <c r="AD53" s="736"/>
      <c r="AE53" s="736"/>
      <c r="AF53" s="736"/>
      <c r="AG53" s="736"/>
      <c r="AH53" s="736"/>
      <c r="AI53" s="520"/>
      <c r="AJ53" s="520"/>
      <c r="AK53" s="520"/>
      <c r="AL53" s="520"/>
      <c r="AM53" s="520"/>
      <c r="AN53" s="520"/>
      <c r="AO53" s="520"/>
      <c r="AP53" s="520"/>
      <c r="AQ53" s="520"/>
      <c r="AR53" s="520"/>
      <c r="AS53" s="520"/>
      <c r="AT53" s="520"/>
      <c r="AU53" s="520"/>
      <c r="AV53" s="520"/>
      <c r="AW53" s="504"/>
    </row>
    <row collapsed="false" customFormat="true" customHeight="true" hidden="false" ht="30" outlineLevel="0" r="54" s="408">
      <c r="A54" s="548" t="s">
        <v>1311</v>
      </c>
      <c r="B54" s="548"/>
      <c r="C54" s="548"/>
      <c r="D54" s="548"/>
      <c r="E54" s="548"/>
      <c r="F54" s="548"/>
      <c r="G54" s="736" t="s">
        <v>1312</v>
      </c>
      <c r="H54" s="736"/>
      <c r="I54" s="736"/>
      <c r="J54" s="736"/>
      <c r="K54" s="736"/>
      <c r="L54" s="736"/>
      <c r="M54" s="736"/>
      <c r="N54" s="736"/>
      <c r="O54" s="736"/>
      <c r="P54" s="736"/>
      <c r="Q54" s="736"/>
      <c r="R54" s="736"/>
      <c r="S54" s="736"/>
      <c r="T54" s="736"/>
      <c r="U54" s="736"/>
      <c r="V54" s="736"/>
      <c r="W54" s="736"/>
      <c r="X54" s="736"/>
      <c r="Y54" s="736"/>
      <c r="Z54" s="736"/>
      <c r="AA54" s="736"/>
      <c r="AB54" s="736"/>
      <c r="AC54" s="736"/>
      <c r="AD54" s="736"/>
      <c r="AE54" s="736"/>
      <c r="AF54" s="736"/>
      <c r="AG54" s="736"/>
      <c r="AH54" s="736"/>
      <c r="AI54" s="520"/>
      <c r="AJ54" s="520"/>
      <c r="AK54" s="520"/>
      <c r="AL54" s="520"/>
      <c r="AM54" s="520"/>
      <c r="AN54" s="520"/>
      <c r="AO54" s="520"/>
      <c r="AP54" s="520"/>
      <c r="AQ54" s="520"/>
      <c r="AR54" s="520"/>
      <c r="AS54" s="520"/>
      <c r="AT54" s="520"/>
      <c r="AU54" s="520"/>
      <c r="AV54" s="520"/>
      <c r="AW54" s="737"/>
    </row>
    <row collapsed="false" customFormat="false" customHeight="true" hidden="false" ht="43.5" outlineLevel="0" r="55">
      <c r="A55" s="548" t="s">
        <v>1313</v>
      </c>
      <c r="B55" s="548"/>
      <c r="C55" s="548"/>
      <c r="D55" s="548"/>
      <c r="E55" s="548"/>
      <c r="F55" s="548"/>
      <c r="G55" s="736" t="s">
        <v>1314</v>
      </c>
      <c r="H55" s="736"/>
      <c r="I55" s="736"/>
      <c r="J55" s="736"/>
      <c r="K55" s="736"/>
      <c r="L55" s="736"/>
      <c r="M55" s="736"/>
      <c r="N55" s="736"/>
      <c r="O55" s="736"/>
      <c r="P55" s="736"/>
      <c r="Q55" s="736"/>
      <c r="R55" s="736"/>
      <c r="S55" s="736"/>
      <c r="T55" s="736"/>
      <c r="U55" s="736"/>
      <c r="V55" s="736"/>
      <c r="W55" s="736"/>
      <c r="X55" s="736"/>
      <c r="Y55" s="736"/>
      <c r="Z55" s="736"/>
      <c r="AA55" s="736"/>
      <c r="AB55" s="736"/>
      <c r="AC55" s="736"/>
      <c r="AD55" s="736"/>
      <c r="AE55" s="736"/>
      <c r="AF55" s="736"/>
      <c r="AG55" s="736"/>
      <c r="AH55" s="736"/>
      <c r="AI55" s="520"/>
      <c r="AJ55" s="520"/>
      <c r="AK55" s="520"/>
      <c r="AL55" s="520"/>
      <c r="AM55" s="520"/>
      <c r="AN55" s="520"/>
      <c r="AO55" s="520"/>
      <c r="AP55" s="520"/>
      <c r="AQ55" s="520"/>
      <c r="AR55" s="520"/>
      <c r="AS55" s="520"/>
      <c r="AT55" s="520"/>
      <c r="AU55" s="520"/>
      <c r="AV55" s="520"/>
      <c r="AW55" s="504"/>
    </row>
    <row collapsed="false" customFormat="false" customHeight="true" hidden="false" ht="43.5" outlineLevel="0" r="56">
      <c r="A56" s="548" t="s">
        <v>1315</v>
      </c>
      <c r="B56" s="548"/>
      <c r="C56" s="548"/>
      <c r="D56" s="548"/>
      <c r="E56" s="548"/>
      <c r="F56" s="548"/>
      <c r="G56" s="736" t="s">
        <v>1316</v>
      </c>
      <c r="H56" s="736"/>
      <c r="I56" s="736"/>
      <c r="J56" s="736"/>
      <c r="K56" s="736"/>
      <c r="L56" s="736"/>
      <c r="M56" s="736"/>
      <c r="N56" s="736"/>
      <c r="O56" s="736"/>
      <c r="P56" s="736"/>
      <c r="Q56" s="736"/>
      <c r="R56" s="736"/>
      <c r="S56" s="736"/>
      <c r="T56" s="736"/>
      <c r="U56" s="736"/>
      <c r="V56" s="736"/>
      <c r="W56" s="736"/>
      <c r="X56" s="736"/>
      <c r="Y56" s="736"/>
      <c r="Z56" s="736"/>
      <c r="AA56" s="736"/>
      <c r="AB56" s="736"/>
      <c r="AC56" s="736"/>
      <c r="AD56" s="736"/>
      <c r="AE56" s="736"/>
      <c r="AF56" s="736"/>
      <c r="AG56" s="736"/>
      <c r="AH56" s="736"/>
      <c r="AI56" s="520"/>
      <c r="AJ56" s="520"/>
      <c r="AK56" s="520"/>
      <c r="AL56" s="520"/>
      <c r="AM56" s="520"/>
      <c r="AN56" s="520"/>
      <c r="AO56" s="520"/>
      <c r="AP56" s="520"/>
      <c r="AQ56" s="520"/>
      <c r="AR56" s="520"/>
      <c r="AS56" s="520"/>
      <c r="AT56" s="520"/>
      <c r="AU56" s="520"/>
      <c r="AV56" s="520"/>
      <c r="AW56" s="504"/>
    </row>
    <row collapsed="false" customFormat="true" customHeight="true" hidden="false" ht="30" outlineLevel="0" r="57" s="408">
      <c r="A57" s="548" t="s">
        <v>1317</v>
      </c>
      <c r="B57" s="548"/>
      <c r="C57" s="548"/>
      <c r="D57" s="548"/>
      <c r="E57" s="548"/>
      <c r="F57" s="548"/>
      <c r="G57" s="736" t="s">
        <v>1318</v>
      </c>
      <c r="H57" s="736"/>
      <c r="I57" s="736"/>
      <c r="J57" s="736"/>
      <c r="K57" s="736"/>
      <c r="L57" s="736"/>
      <c r="M57" s="736"/>
      <c r="N57" s="736"/>
      <c r="O57" s="736"/>
      <c r="P57" s="736"/>
      <c r="Q57" s="736"/>
      <c r="R57" s="736"/>
      <c r="S57" s="736"/>
      <c r="T57" s="736"/>
      <c r="U57" s="736"/>
      <c r="V57" s="736"/>
      <c r="W57" s="736"/>
      <c r="X57" s="736"/>
      <c r="Y57" s="736"/>
      <c r="Z57" s="736"/>
      <c r="AA57" s="736"/>
      <c r="AB57" s="736"/>
      <c r="AC57" s="736"/>
      <c r="AD57" s="736"/>
      <c r="AE57" s="736"/>
      <c r="AF57" s="736"/>
      <c r="AG57" s="736"/>
      <c r="AH57" s="736"/>
      <c r="AI57" s="520"/>
      <c r="AJ57" s="520"/>
      <c r="AK57" s="520"/>
      <c r="AL57" s="520"/>
      <c r="AM57" s="520"/>
      <c r="AN57" s="520"/>
      <c r="AO57" s="520"/>
      <c r="AP57" s="520"/>
      <c r="AQ57" s="520"/>
      <c r="AR57" s="520"/>
      <c r="AS57" s="520"/>
      <c r="AT57" s="520"/>
      <c r="AU57" s="520"/>
      <c r="AV57" s="520"/>
      <c r="AW57" s="737"/>
    </row>
    <row collapsed="false" customFormat="false" customHeight="true" hidden="false" ht="14.85" outlineLevel="0" r="58">
      <c r="A58" s="408"/>
      <c r="B58" s="408"/>
      <c r="C58" s="408"/>
      <c r="D58" s="408"/>
      <c r="E58" s="408"/>
      <c r="F58" s="408"/>
      <c r="G58" s="408"/>
      <c r="H58" s="408"/>
      <c r="I58" s="408"/>
      <c r="J58" s="408"/>
      <c r="K58" s="408"/>
      <c r="L58" s="739"/>
      <c r="M58" s="739"/>
      <c r="N58" s="739"/>
      <c r="O58" s="739"/>
      <c r="P58" s="739"/>
      <c r="Q58" s="739"/>
      <c r="R58" s="739"/>
      <c r="S58" s="739"/>
      <c r="T58" s="739"/>
      <c r="U58" s="739"/>
      <c r="V58" s="739"/>
      <c r="W58" s="739"/>
      <c r="X58" s="504"/>
      <c r="Y58" s="504"/>
      <c r="Z58" s="504"/>
      <c r="AA58" s="504"/>
      <c r="AB58" s="504"/>
      <c r="AC58" s="504"/>
      <c r="AD58" s="504"/>
      <c r="AE58" s="504"/>
      <c r="AF58" s="504"/>
      <c r="AG58" s="504"/>
      <c r="AH58" s="504"/>
      <c r="AI58" s="504"/>
      <c r="AJ58" s="504"/>
      <c r="AK58" s="504"/>
      <c r="AL58" s="504"/>
      <c r="AM58" s="504"/>
      <c r="AN58" s="504"/>
      <c r="AO58" s="504"/>
      <c r="AP58" s="504"/>
      <c r="AQ58" s="504"/>
      <c r="AR58" s="504"/>
      <c r="AS58" s="504"/>
      <c r="AT58" s="504"/>
      <c r="AU58" s="504"/>
      <c r="AV58" s="504"/>
      <c r="AW58" s="504"/>
    </row>
    <row collapsed="false" customFormat="false" customHeight="true" hidden="false" ht="15.95" outlineLevel="0" r="63">
      <c r="A63" s="429" t="s">
        <v>50</v>
      </c>
      <c r="B63" s="430"/>
      <c r="C63" s="430"/>
      <c r="D63" s="430"/>
      <c r="E63" s="430"/>
      <c r="F63" s="430"/>
      <c r="G63" s="430"/>
      <c r="H63" s="430"/>
      <c r="I63" s="430"/>
      <c r="J63" s="430"/>
      <c r="K63" s="430"/>
      <c r="L63" s="430"/>
      <c r="M63" s="430"/>
      <c r="N63" s="430"/>
      <c r="O63" s="430"/>
      <c r="P63" s="430"/>
      <c r="Q63" s="431"/>
      <c r="AE63" s="89" t="s">
        <v>29</v>
      </c>
      <c r="AH63" s="731" t="n">
        <f aca="false">AH2</f>
        <v>0</v>
      </c>
      <c r="AI63" s="731" t="n">
        <f aca="false">AI2</f>
        <v>0</v>
      </c>
      <c r="AJ63" s="731" t="n">
        <f aca="false">AJ2</f>
        <v>0</v>
      </c>
      <c r="AK63" s="731" t="n">
        <f aca="false">AK2</f>
        <v>0</v>
      </c>
      <c r="AL63" s="731" t="n">
        <f aca="false">AL2</f>
        <v>0</v>
      </c>
      <c r="AM63" s="731" t="n">
        <f aca="false">AM2</f>
        <v>0</v>
      </c>
      <c r="AN63" s="731" t="n">
        <f aca="false">AN2</f>
        <v>0</v>
      </c>
      <c r="AO63" s="731" t="n">
        <f aca="false">AO2</f>
        <v>0</v>
      </c>
      <c r="AP63" s="731" t="n">
        <f aca="false">AP2</f>
        <v>0</v>
      </c>
      <c r="AQ63" s="731" t="n">
        <f aca="false">AQ2</f>
        <v>0</v>
      </c>
    </row>
    <row collapsed="false" customFormat="false" customHeight="true" hidden="false" ht="14.1" outlineLevel="0" r="65">
      <c r="AW65" s="457"/>
    </row>
    <row collapsed="false" customFormat="true" customHeight="true" hidden="false" ht="14.85" outlineLevel="0" r="66" s="408">
      <c r="A66" s="623" t="s">
        <v>1236</v>
      </c>
      <c r="B66" s="623"/>
      <c r="C66" s="623"/>
      <c r="D66" s="623"/>
      <c r="E66" s="623"/>
      <c r="F66" s="623"/>
      <c r="G66" s="623" t="s">
        <v>1237</v>
      </c>
      <c r="H66" s="623"/>
      <c r="I66" s="623"/>
      <c r="J66" s="623"/>
      <c r="K66" s="623"/>
      <c r="L66" s="623"/>
      <c r="M66" s="623"/>
      <c r="N66" s="623"/>
      <c r="O66" s="623"/>
      <c r="P66" s="623"/>
      <c r="Q66" s="623"/>
      <c r="R66" s="623"/>
      <c r="S66" s="623"/>
      <c r="T66" s="623"/>
      <c r="U66" s="623"/>
      <c r="V66" s="623"/>
      <c r="W66" s="623"/>
      <c r="X66" s="623"/>
      <c r="Y66" s="623"/>
      <c r="Z66" s="623"/>
      <c r="AA66" s="623"/>
      <c r="AB66" s="623"/>
      <c r="AC66" s="623"/>
      <c r="AD66" s="623"/>
      <c r="AE66" s="623"/>
      <c r="AF66" s="623"/>
      <c r="AG66" s="623"/>
      <c r="AH66" s="623"/>
      <c r="AI66" s="623" t="s">
        <v>435</v>
      </c>
      <c r="AJ66" s="623"/>
      <c r="AK66" s="623"/>
      <c r="AL66" s="623"/>
      <c r="AM66" s="623"/>
      <c r="AN66" s="623"/>
      <c r="AO66" s="623"/>
      <c r="AP66" s="623" t="s">
        <v>495</v>
      </c>
      <c r="AQ66" s="623"/>
      <c r="AR66" s="623"/>
      <c r="AS66" s="623"/>
      <c r="AT66" s="623"/>
      <c r="AU66" s="623"/>
      <c r="AV66" s="623"/>
      <c r="AW66" s="457"/>
    </row>
    <row collapsed="false" customFormat="true" customHeight="true" hidden="false" ht="30.75" outlineLevel="0" r="67" s="408">
      <c r="A67" s="623"/>
      <c r="B67" s="623"/>
      <c r="C67" s="623"/>
      <c r="D67" s="623"/>
      <c r="E67" s="623"/>
      <c r="F67" s="623"/>
      <c r="G67" s="623"/>
      <c r="H67" s="623"/>
      <c r="I67" s="623"/>
      <c r="J67" s="623"/>
      <c r="K67" s="623"/>
      <c r="L67" s="623"/>
      <c r="M67" s="623"/>
      <c r="N67" s="623"/>
      <c r="O67" s="623"/>
      <c r="P67" s="623"/>
      <c r="Q67" s="623"/>
      <c r="R67" s="623"/>
      <c r="S67" s="623"/>
      <c r="T67" s="623"/>
      <c r="U67" s="623"/>
      <c r="V67" s="623"/>
      <c r="W67" s="623"/>
      <c r="X67" s="623"/>
      <c r="Y67" s="623"/>
      <c r="Z67" s="623"/>
      <c r="AA67" s="623"/>
      <c r="AB67" s="623"/>
      <c r="AC67" s="623"/>
      <c r="AD67" s="623"/>
      <c r="AE67" s="623"/>
      <c r="AF67" s="623"/>
      <c r="AG67" s="623"/>
      <c r="AH67" s="623"/>
      <c r="AI67" s="623"/>
      <c r="AJ67" s="623"/>
      <c r="AK67" s="623"/>
      <c r="AL67" s="623"/>
      <c r="AM67" s="623"/>
      <c r="AN67" s="623"/>
      <c r="AO67" s="623"/>
      <c r="AP67" s="623"/>
      <c r="AQ67" s="623"/>
      <c r="AR67" s="623"/>
      <c r="AS67" s="623"/>
      <c r="AT67" s="623"/>
      <c r="AU67" s="623"/>
      <c r="AV67" s="623"/>
      <c r="AW67" s="457"/>
    </row>
    <row collapsed="false" customFormat="false" customHeight="true" hidden="false" ht="15.95" outlineLevel="0" r="68">
      <c r="A68" s="548" t="s">
        <v>1319</v>
      </c>
      <c r="B68" s="548"/>
      <c r="C68" s="548"/>
      <c r="D68" s="548"/>
      <c r="E68" s="548"/>
      <c r="F68" s="548"/>
      <c r="G68" s="736" t="s">
        <v>1320</v>
      </c>
      <c r="H68" s="736"/>
      <c r="I68" s="736"/>
      <c r="J68" s="736"/>
      <c r="K68" s="736"/>
      <c r="L68" s="736"/>
      <c r="M68" s="736"/>
      <c r="N68" s="736"/>
      <c r="O68" s="736"/>
      <c r="P68" s="736"/>
      <c r="Q68" s="736"/>
      <c r="R68" s="736"/>
      <c r="S68" s="736"/>
      <c r="T68" s="736"/>
      <c r="U68" s="736"/>
      <c r="V68" s="736"/>
      <c r="W68" s="736"/>
      <c r="X68" s="736"/>
      <c r="Y68" s="736"/>
      <c r="Z68" s="736"/>
      <c r="AA68" s="736"/>
      <c r="AB68" s="736"/>
      <c r="AC68" s="736"/>
      <c r="AD68" s="736"/>
      <c r="AE68" s="736"/>
      <c r="AF68" s="736"/>
      <c r="AG68" s="736"/>
      <c r="AH68" s="736"/>
      <c r="AI68" s="520"/>
      <c r="AJ68" s="520"/>
      <c r="AK68" s="520"/>
      <c r="AL68" s="520"/>
      <c r="AM68" s="520"/>
      <c r="AN68" s="520"/>
      <c r="AO68" s="520"/>
      <c r="AP68" s="520"/>
      <c r="AQ68" s="520"/>
      <c r="AR68" s="520"/>
      <c r="AS68" s="520"/>
      <c r="AT68" s="520"/>
      <c r="AU68" s="520"/>
      <c r="AV68" s="520"/>
      <c r="AW68" s="504"/>
    </row>
    <row collapsed="false" customFormat="true" customHeight="true" hidden="false" ht="30" outlineLevel="0" r="69" s="408">
      <c r="A69" s="548" t="s">
        <v>1321</v>
      </c>
      <c r="B69" s="548"/>
      <c r="C69" s="548"/>
      <c r="D69" s="548"/>
      <c r="E69" s="548"/>
      <c r="F69" s="548"/>
      <c r="G69" s="736" t="s">
        <v>1322</v>
      </c>
      <c r="H69" s="736"/>
      <c r="I69" s="736"/>
      <c r="J69" s="736"/>
      <c r="K69" s="736"/>
      <c r="L69" s="736"/>
      <c r="M69" s="736"/>
      <c r="N69" s="736"/>
      <c r="O69" s="736"/>
      <c r="P69" s="736"/>
      <c r="Q69" s="736"/>
      <c r="R69" s="736"/>
      <c r="S69" s="736"/>
      <c r="T69" s="736"/>
      <c r="U69" s="736"/>
      <c r="V69" s="736"/>
      <c r="W69" s="736"/>
      <c r="X69" s="736"/>
      <c r="Y69" s="736"/>
      <c r="Z69" s="736"/>
      <c r="AA69" s="736"/>
      <c r="AB69" s="736"/>
      <c r="AC69" s="736"/>
      <c r="AD69" s="736"/>
      <c r="AE69" s="736"/>
      <c r="AF69" s="736"/>
      <c r="AG69" s="736"/>
      <c r="AH69" s="736"/>
      <c r="AI69" s="520"/>
      <c r="AJ69" s="520"/>
      <c r="AK69" s="520"/>
      <c r="AL69" s="520"/>
      <c r="AM69" s="520"/>
      <c r="AN69" s="520"/>
      <c r="AO69" s="520"/>
      <c r="AP69" s="520"/>
      <c r="AQ69" s="520"/>
      <c r="AR69" s="520"/>
      <c r="AS69" s="520"/>
      <c r="AT69" s="520"/>
      <c r="AU69" s="520"/>
      <c r="AV69" s="520"/>
      <c r="AW69" s="737"/>
    </row>
    <row collapsed="false" customFormat="false" customHeight="true" hidden="false" ht="15.95" outlineLevel="0" r="70">
      <c r="A70" s="548" t="s">
        <v>1323</v>
      </c>
      <c r="B70" s="548"/>
      <c r="C70" s="548"/>
      <c r="D70" s="548"/>
      <c r="E70" s="548"/>
      <c r="F70" s="548"/>
      <c r="G70" s="736" t="s">
        <v>1324</v>
      </c>
      <c r="H70" s="736"/>
      <c r="I70" s="736"/>
      <c r="J70" s="736"/>
      <c r="K70" s="736"/>
      <c r="L70" s="736"/>
      <c r="M70" s="736"/>
      <c r="N70" s="736"/>
      <c r="O70" s="736"/>
      <c r="P70" s="736"/>
      <c r="Q70" s="736"/>
      <c r="R70" s="736"/>
      <c r="S70" s="736"/>
      <c r="T70" s="736"/>
      <c r="U70" s="736"/>
      <c r="V70" s="736"/>
      <c r="W70" s="736"/>
      <c r="X70" s="736"/>
      <c r="Y70" s="736"/>
      <c r="Z70" s="736"/>
      <c r="AA70" s="736"/>
      <c r="AB70" s="736"/>
      <c r="AC70" s="736"/>
      <c r="AD70" s="736"/>
      <c r="AE70" s="736"/>
      <c r="AF70" s="736"/>
      <c r="AG70" s="736"/>
      <c r="AH70" s="736"/>
      <c r="AI70" s="520"/>
      <c r="AJ70" s="520"/>
      <c r="AK70" s="520"/>
      <c r="AL70" s="520"/>
      <c r="AM70" s="520"/>
      <c r="AN70" s="520"/>
      <c r="AO70" s="520"/>
      <c r="AP70" s="520"/>
      <c r="AQ70" s="520"/>
      <c r="AR70" s="520"/>
      <c r="AS70" s="520"/>
      <c r="AT70" s="520"/>
      <c r="AU70" s="520"/>
      <c r="AV70" s="520"/>
      <c r="AW70" s="504"/>
    </row>
    <row collapsed="false" customFormat="false" customHeight="true" hidden="false" ht="15.95" outlineLevel="0" r="71">
      <c r="A71" s="548" t="s">
        <v>1325</v>
      </c>
      <c r="B71" s="548"/>
      <c r="C71" s="548"/>
      <c r="D71" s="548"/>
      <c r="E71" s="548"/>
      <c r="F71" s="548"/>
      <c r="G71" s="736" t="s">
        <v>1326</v>
      </c>
      <c r="H71" s="736"/>
      <c r="I71" s="736"/>
      <c r="J71" s="736"/>
      <c r="K71" s="736"/>
      <c r="L71" s="736"/>
      <c r="M71" s="736"/>
      <c r="N71" s="736"/>
      <c r="O71" s="736"/>
      <c r="P71" s="736"/>
      <c r="Q71" s="736"/>
      <c r="R71" s="736"/>
      <c r="S71" s="736"/>
      <c r="T71" s="736"/>
      <c r="U71" s="736"/>
      <c r="V71" s="736"/>
      <c r="W71" s="736"/>
      <c r="X71" s="736"/>
      <c r="Y71" s="736"/>
      <c r="Z71" s="736"/>
      <c r="AA71" s="736"/>
      <c r="AB71" s="736"/>
      <c r="AC71" s="736"/>
      <c r="AD71" s="736"/>
      <c r="AE71" s="736"/>
      <c r="AF71" s="736"/>
      <c r="AG71" s="736"/>
      <c r="AH71" s="736"/>
      <c r="AI71" s="520"/>
      <c r="AJ71" s="520"/>
      <c r="AK71" s="520"/>
      <c r="AL71" s="520"/>
      <c r="AM71" s="520"/>
      <c r="AN71" s="520"/>
      <c r="AO71" s="520"/>
      <c r="AP71" s="520"/>
      <c r="AQ71" s="520"/>
      <c r="AR71" s="520"/>
      <c r="AS71" s="520"/>
      <c r="AT71" s="520"/>
      <c r="AU71" s="520"/>
      <c r="AV71" s="520"/>
      <c r="AW71" s="504"/>
    </row>
    <row collapsed="false" customFormat="false" customHeight="true" hidden="false" ht="30" outlineLevel="0" r="72">
      <c r="A72" s="613" t="s">
        <v>265</v>
      </c>
      <c r="B72" s="613"/>
      <c r="C72" s="613"/>
      <c r="D72" s="613"/>
      <c r="E72" s="613"/>
      <c r="F72" s="613"/>
      <c r="G72" s="738" t="s">
        <v>1327</v>
      </c>
      <c r="H72" s="738"/>
      <c r="I72" s="738"/>
      <c r="J72" s="738"/>
      <c r="K72" s="738"/>
      <c r="L72" s="738"/>
      <c r="M72" s="738"/>
      <c r="N72" s="738"/>
      <c r="O72" s="738"/>
      <c r="P72" s="738"/>
      <c r="Q72" s="738"/>
      <c r="R72" s="738"/>
      <c r="S72" s="738"/>
      <c r="T72" s="738"/>
      <c r="U72" s="738"/>
      <c r="V72" s="738"/>
      <c r="W72" s="738"/>
      <c r="X72" s="738"/>
      <c r="Y72" s="738"/>
      <c r="Z72" s="738"/>
      <c r="AA72" s="738"/>
      <c r="AB72" s="738"/>
      <c r="AC72" s="738"/>
      <c r="AD72" s="738"/>
      <c r="AE72" s="738"/>
      <c r="AF72" s="738"/>
      <c r="AG72" s="738"/>
      <c r="AH72" s="738"/>
      <c r="AI72" s="520"/>
      <c r="AJ72" s="520"/>
      <c r="AK72" s="520"/>
      <c r="AL72" s="520"/>
      <c r="AM72" s="520"/>
      <c r="AN72" s="520"/>
      <c r="AO72" s="520"/>
      <c r="AP72" s="520"/>
      <c r="AQ72" s="520"/>
      <c r="AR72" s="520"/>
      <c r="AS72" s="520"/>
      <c r="AT72" s="520"/>
      <c r="AU72" s="520"/>
      <c r="AV72" s="520"/>
      <c r="AW72" s="504"/>
    </row>
    <row collapsed="false" customFormat="false" customHeight="true" hidden="false" ht="27.75" outlineLevel="0" r="73">
      <c r="A73" s="548" t="s">
        <v>1328</v>
      </c>
      <c r="B73" s="548"/>
      <c r="C73" s="548"/>
      <c r="D73" s="548"/>
      <c r="E73" s="548"/>
      <c r="F73" s="548"/>
      <c r="G73" s="736" t="s">
        <v>1329</v>
      </c>
      <c r="H73" s="736"/>
      <c r="I73" s="736"/>
      <c r="J73" s="736"/>
      <c r="K73" s="736"/>
      <c r="L73" s="736"/>
      <c r="M73" s="736"/>
      <c r="N73" s="736"/>
      <c r="O73" s="736"/>
      <c r="P73" s="736"/>
      <c r="Q73" s="736"/>
      <c r="R73" s="736"/>
      <c r="S73" s="736"/>
      <c r="T73" s="736"/>
      <c r="U73" s="736"/>
      <c r="V73" s="736"/>
      <c r="W73" s="736"/>
      <c r="X73" s="736"/>
      <c r="Y73" s="736"/>
      <c r="Z73" s="736"/>
      <c r="AA73" s="736"/>
      <c r="AB73" s="736"/>
      <c r="AC73" s="736"/>
      <c r="AD73" s="736"/>
      <c r="AE73" s="736"/>
      <c r="AF73" s="736"/>
      <c r="AG73" s="736"/>
      <c r="AH73" s="736"/>
      <c r="AI73" s="520"/>
      <c r="AJ73" s="520"/>
      <c r="AK73" s="520"/>
      <c r="AL73" s="520"/>
      <c r="AM73" s="520"/>
      <c r="AN73" s="520"/>
      <c r="AO73" s="520"/>
      <c r="AP73" s="520"/>
      <c r="AQ73" s="520"/>
      <c r="AR73" s="520"/>
      <c r="AS73" s="520"/>
      <c r="AT73" s="520"/>
      <c r="AU73" s="520"/>
      <c r="AV73" s="520"/>
      <c r="AW73" s="504"/>
    </row>
    <row collapsed="false" customFormat="false" customHeight="true" hidden="false" ht="15.95" outlineLevel="0" r="74">
      <c r="A74" s="548" t="s">
        <v>1330</v>
      </c>
      <c r="B74" s="548"/>
      <c r="C74" s="548"/>
      <c r="D74" s="548"/>
      <c r="E74" s="548"/>
      <c r="F74" s="548"/>
      <c r="G74" s="736" t="s">
        <v>1331</v>
      </c>
      <c r="H74" s="736"/>
      <c r="I74" s="736"/>
      <c r="J74" s="736"/>
      <c r="K74" s="736"/>
      <c r="L74" s="736"/>
      <c r="M74" s="736"/>
      <c r="N74" s="736"/>
      <c r="O74" s="736"/>
      <c r="P74" s="736"/>
      <c r="Q74" s="736"/>
      <c r="R74" s="736"/>
      <c r="S74" s="736"/>
      <c r="T74" s="736"/>
      <c r="U74" s="736"/>
      <c r="V74" s="736"/>
      <c r="W74" s="736"/>
      <c r="X74" s="736"/>
      <c r="Y74" s="736"/>
      <c r="Z74" s="736"/>
      <c r="AA74" s="736"/>
      <c r="AB74" s="736"/>
      <c r="AC74" s="736"/>
      <c r="AD74" s="736"/>
      <c r="AE74" s="736"/>
      <c r="AF74" s="736"/>
      <c r="AG74" s="736"/>
      <c r="AH74" s="736"/>
      <c r="AI74" s="520"/>
      <c r="AJ74" s="520"/>
      <c r="AK74" s="520"/>
      <c r="AL74" s="520"/>
      <c r="AM74" s="520"/>
      <c r="AN74" s="520"/>
      <c r="AO74" s="520"/>
      <c r="AP74" s="520"/>
      <c r="AQ74" s="520"/>
      <c r="AR74" s="520"/>
      <c r="AS74" s="520"/>
      <c r="AT74" s="520"/>
      <c r="AU74" s="520"/>
      <c r="AV74" s="520"/>
      <c r="AW74" s="504"/>
    </row>
    <row collapsed="false" customFormat="true" customHeight="true" hidden="false" ht="30" outlineLevel="0" r="75" s="408">
      <c r="A75" s="548" t="s">
        <v>1332</v>
      </c>
      <c r="B75" s="548"/>
      <c r="C75" s="548"/>
      <c r="D75" s="548"/>
      <c r="E75" s="548"/>
      <c r="F75" s="548"/>
      <c r="G75" s="736" t="s">
        <v>1333</v>
      </c>
      <c r="H75" s="736"/>
      <c r="I75" s="736"/>
      <c r="J75" s="736"/>
      <c r="K75" s="736"/>
      <c r="L75" s="736"/>
      <c r="M75" s="736"/>
      <c r="N75" s="736"/>
      <c r="O75" s="736"/>
      <c r="P75" s="736"/>
      <c r="Q75" s="736"/>
      <c r="R75" s="736"/>
      <c r="S75" s="736"/>
      <c r="T75" s="736"/>
      <c r="U75" s="736"/>
      <c r="V75" s="736"/>
      <c r="W75" s="736"/>
      <c r="X75" s="736"/>
      <c r="Y75" s="736"/>
      <c r="Z75" s="736"/>
      <c r="AA75" s="736"/>
      <c r="AB75" s="736"/>
      <c r="AC75" s="736"/>
      <c r="AD75" s="736"/>
      <c r="AE75" s="736"/>
      <c r="AF75" s="736"/>
      <c r="AG75" s="736"/>
      <c r="AH75" s="736"/>
      <c r="AI75" s="520"/>
      <c r="AJ75" s="520"/>
      <c r="AK75" s="520"/>
      <c r="AL75" s="520"/>
      <c r="AM75" s="520"/>
      <c r="AN75" s="520"/>
      <c r="AO75" s="520"/>
      <c r="AP75" s="520"/>
      <c r="AQ75" s="520"/>
      <c r="AR75" s="520"/>
      <c r="AS75" s="520"/>
      <c r="AT75" s="520"/>
      <c r="AU75" s="520"/>
      <c r="AV75" s="520"/>
      <c r="AW75" s="737"/>
    </row>
    <row collapsed="false" customFormat="false" customHeight="true" hidden="false" ht="15.95" outlineLevel="0" r="76">
      <c r="A76" s="548" t="s">
        <v>1334</v>
      </c>
      <c r="B76" s="548"/>
      <c r="C76" s="548"/>
      <c r="D76" s="548"/>
      <c r="E76" s="548"/>
      <c r="F76" s="548"/>
      <c r="G76" s="736" t="s">
        <v>1335</v>
      </c>
      <c r="H76" s="736"/>
      <c r="I76" s="736"/>
      <c r="J76" s="736"/>
      <c r="K76" s="736"/>
      <c r="L76" s="736"/>
      <c r="M76" s="736"/>
      <c r="N76" s="736"/>
      <c r="O76" s="736"/>
      <c r="P76" s="736"/>
      <c r="Q76" s="736"/>
      <c r="R76" s="736"/>
      <c r="S76" s="736"/>
      <c r="T76" s="736"/>
      <c r="U76" s="736"/>
      <c r="V76" s="736"/>
      <c r="W76" s="736"/>
      <c r="X76" s="736"/>
      <c r="Y76" s="736"/>
      <c r="Z76" s="736"/>
      <c r="AA76" s="736"/>
      <c r="AB76" s="736"/>
      <c r="AC76" s="736"/>
      <c r="AD76" s="736"/>
      <c r="AE76" s="736"/>
      <c r="AF76" s="736"/>
      <c r="AG76" s="736"/>
      <c r="AH76" s="736"/>
      <c r="AI76" s="520"/>
      <c r="AJ76" s="520"/>
      <c r="AK76" s="520"/>
      <c r="AL76" s="520"/>
      <c r="AM76" s="520"/>
      <c r="AN76" s="520"/>
      <c r="AO76" s="520"/>
      <c r="AP76" s="520"/>
      <c r="AQ76" s="520"/>
      <c r="AR76" s="520"/>
      <c r="AS76" s="520"/>
      <c r="AT76" s="520"/>
      <c r="AU76" s="520"/>
      <c r="AV76" s="520"/>
      <c r="AW76" s="504"/>
    </row>
    <row collapsed="false" customFormat="false" customHeight="true" hidden="false" ht="15.95" outlineLevel="0" r="77">
      <c r="A77" s="548" t="s">
        <v>1336</v>
      </c>
      <c r="B77" s="548"/>
      <c r="C77" s="548"/>
      <c r="D77" s="548"/>
      <c r="E77" s="548"/>
      <c r="F77" s="548"/>
      <c r="G77" s="736" t="s">
        <v>1337</v>
      </c>
      <c r="H77" s="736"/>
      <c r="I77" s="736"/>
      <c r="J77" s="736"/>
      <c r="K77" s="736"/>
      <c r="L77" s="736"/>
      <c r="M77" s="736"/>
      <c r="N77" s="736"/>
      <c r="O77" s="736"/>
      <c r="P77" s="736"/>
      <c r="Q77" s="736"/>
      <c r="R77" s="736"/>
      <c r="S77" s="736"/>
      <c r="T77" s="736"/>
      <c r="U77" s="736"/>
      <c r="V77" s="736"/>
      <c r="W77" s="736"/>
      <c r="X77" s="736"/>
      <c r="Y77" s="736"/>
      <c r="Z77" s="736"/>
      <c r="AA77" s="736"/>
      <c r="AB77" s="736"/>
      <c r="AC77" s="736"/>
      <c r="AD77" s="736"/>
      <c r="AE77" s="736"/>
      <c r="AF77" s="736"/>
      <c r="AG77" s="736"/>
      <c r="AH77" s="736"/>
      <c r="AI77" s="520"/>
      <c r="AJ77" s="520"/>
      <c r="AK77" s="520"/>
      <c r="AL77" s="520"/>
      <c r="AM77" s="520"/>
      <c r="AN77" s="520"/>
      <c r="AO77" s="520"/>
      <c r="AP77" s="520"/>
      <c r="AQ77" s="520"/>
      <c r="AR77" s="520"/>
      <c r="AS77" s="520"/>
      <c r="AT77" s="520"/>
      <c r="AU77" s="520"/>
      <c r="AV77" s="520"/>
      <c r="AW77" s="504"/>
    </row>
    <row collapsed="false" customFormat="true" customHeight="true" hidden="false" ht="30" outlineLevel="0" r="78" s="408">
      <c r="A78" s="548" t="s">
        <v>1338</v>
      </c>
      <c r="B78" s="548"/>
      <c r="C78" s="548"/>
      <c r="D78" s="548"/>
      <c r="E78" s="548"/>
      <c r="F78" s="548"/>
      <c r="G78" s="736" t="s">
        <v>1339</v>
      </c>
      <c r="H78" s="736"/>
      <c r="I78" s="736"/>
      <c r="J78" s="736"/>
      <c r="K78" s="736"/>
      <c r="L78" s="736"/>
      <c r="M78" s="736"/>
      <c r="N78" s="736"/>
      <c r="O78" s="736"/>
      <c r="P78" s="736"/>
      <c r="Q78" s="736"/>
      <c r="R78" s="736"/>
      <c r="S78" s="736"/>
      <c r="T78" s="736"/>
      <c r="U78" s="736"/>
      <c r="V78" s="736"/>
      <c r="W78" s="736"/>
      <c r="X78" s="736"/>
      <c r="Y78" s="736"/>
      <c r="Z78" s="736"/>
      <c r="AA78" s="736"/>
      <c r="AB78" s="736"/>
      <c r="AC78" s="736"/>
      <c r="AD78" s="736"/>
      <c r="AE78" s="736"/>
      <c r="AF78" s="736"/>
      <c r="AG78" s="736"/>
      <c r="AH78" s="736"/>
      <c r="AI78" s="520"/>
      <c r="AJ78" s="520"/>
      <c r="AK78" s="520"/>
      <c r="AL78" s="520"/>
      <c r="AM78" s="520"/>
      <c r="AN78" s="520"/>
      <c r="AO78" s="520"/>
      <c r="AP78" s="520"/>
      <c r="AQ78" s="520"/>
      <c r="AR78" s="520"/>
      <c r="AS78" s="520"/>
      <c r="AT78" s="520"/>
      <c r="AU78" s="520"/>
      <c r="AV78" s="520"/>
      <c r="AW78" s="737"/>
    </row>
    <row collapsed="false" customFormat="false" customHeight="true" hidden="false" ht="15.95" outlineLevel="0" r="79">
      <c r="A79" s="548" t="s">
        <v>1340</v>
      </c>
      <c r="B79" s="548"/>
      <c r="C79" s="548"/>
      <c r="D79" s="548"/>
      <c r="E79" s="548"/>
      <c r="F79" s="548"/>
      <c r="G79" s="736" t="s">
        <v>1341</v>
      </c>
      <c r="H79" s="736"/>
      <c r="I79" s="736"/>
      <c r="J79" s="736"/>
      <c r="K79" s="736"/>
      <c r="L79" s="736"/>
      <c r="M79" s="736"/>
      <c r="N79" s="736"/>
      <c r="O79" s="736"/>
      <c r="P79" s="736"/>
      <c r="Q79" s="736"/>
      <c r="R79" s="736"/>
      <c r="S79" s="736"/>
      <c r="T79" s="736"/>
      <c r="U79" s="736"/>
      <c r="V79" s="736"/>
      <c r="W79" s="736"/>
      <c r="X79" s="736"/>
      <c r="Y79" s="736"/>
      <c r="Z79" s="736"/>
      <c r="AA79" s="736"/>
      <c r="AB79" s="736"/>
      <c r="AC79" s="736"/>
      <c r="AD79" s="736"/>
      <c r="AE79" s="736"/>
      <c r="AF79" s="736"/>
      <c r="AG79" s="736"/>
      <c r="AH79" s="736"/>
      <c r="AI79" s="520"/>
      <c r="AJ79" s="520"/>
      <c r="AK79" s="520"/>
      <c r="AL79" s="520"/>
      <c r="AM79" s="520"/>
      <c r="AN79" s="520"/>
      <c r="AO79" s="520"/>
      <c r="AP79" s="520"/>
      <c r="AQ79" s="520"/>
      <c r="AR79" s="520"/>
      <c r="AS79" s="520"/>
      <c r="AT79" s="520"/>
      <c r="AU79" s="520"/>
      <c r="AV79" s="520"/>
      <c r="AW79" s="504"/>
    </row>
    <row collapsed="false" customFormat="true" customHeight="true" hidden="false" ht="30" outlineLevel="0" r="80" s="408">
      <c r="A80" s="548" t="s">
        <v>1342</v>
      </c>
      <c r="B80" s="548"/>
      <c r="C80" s="548"/>
      <c r="D80" s="548"/>
      <c r="E80" s="548"/>
      <c r="F80" s="548"/>
      <c r="G80" s="736" t="s">
        <v>1343</v>
      </c>
      <c r="H80" s="736"/>
      <c r="I80" s="736"/>
      <c r="J80" s="736"/>
      <c r="K80" s="736"/>
      <c r="L80" s="736"/>
      <c r="M80" s="736"/>
      <c r="N80" s="736"/>
      <c r="O80" s="736"/>
      <c r="P80" s="736"/>
      <c r="Q80" s="736"/>
      <c r="R80" s="736"/>
      <c r="S80" s="736"/>
      <c r="T80" s="736"/>
      <c r="U80" s="736"/>
      <c r="V80" s="736"/>
      <c r="W80" s="736"/>
      <c r="X80" s="736"/>
      <c r="Y80" s="736"/>
      <c r="Z80" s="736"/>
      <c r="AA80" s="736"/>
      <c r="AB80" s="736"/>
      <c r="AC80" s="736"/>
      <c r="AD80" s="736"/>
      <c r="AE80" s="736"/>
      <c r="AF80" s="736"/>
      <c r="AG80" s="736"/>
      <c r="AH80" s="736"/>
      <c r="AI80" s="520"/>
      <c r="AJ80" s="520"/>
      <c r="AK80" s="520"/>
      <c r="AL80" s="520"/>
      <c r="AM80" s="520"/>
      <c r="AN80" s="520"/>
      <c r="AO80" s="520"/>
      <c r="AP80" s="520"/>
      <c r="AQ80" s="520"/>
      <c r="AR80" s="520"/>
      <c r="AS80" s="520"/>
      <c r="AT80" s="520"/>
      <c r="AU80" s="520"/>
      <c r="AV80" s="520"/>
      <c r="AW80" s="737"/>
    </row>
    <row collapsed="false" customFormat="false" customHeight="true" hidden="false" ht="15.95" outlineLevel="0" r="81">
      <c r="A81" s="548" t="s">
        <v>1344</v>
      </c>
      <c r="B81" s="548"/>
      <c r="C81" s="548"/>
      <c r="D81" s="548"/>
      <c r="E81" s="548"/>
      <c r="F81" s="548"/>
      <c r="G81" s="736" t="s">
        <v>1345</v>
      </c>
      <c r="H81" s="736"/>
      <c r="I81" s="736"/>
      <c r="J81" s="736"/>
      <c r="K81" s="736"/>
      <c r="L81" s="736"/>
      <c r="M81" s="736"/>
      <c r="N81" s="736"/>
      <c r="O81" s="736"/>
      <c r="P81" s="736"/>
      <c r="Q81" s="736"/>
      <c r="R81" s="736"/>
      <c r="S81" s="736"/>
      <c r="T81" s="736"/>
      <c r="U81" s="736"/>
      <c r="V81" s="736"/>
      <c r="W81" s="736"/>
      <c r="X81" s="736"/>
      <c r="Y81" s="736"/>
      <c r="Z81" s="736"/>
      <c r="AA81" s="736"/>
      <c r="AB81" s="736"/>
      <c r="AC81" s="736"/>
      <c r="AD81" s="736"/>
      <c r="AE81" s="736"/>
      <c r="AF81" s="736"/>
      <c r="AG81" s="736"/>
      <c r="AH81" s="736"/>
      <c r="AI81" s="520"/>
      <c r="AJ81" s="520"/>
      <c r="AK81" s="520"/>
      <c r="AL81" s="520"/>
      <c r="AM81" s="520"/>
      <c r="AN81" s="520"/>
      <c r="AO81" s="520"/>
      <c r="AP81" s="520"/>
      <c r="AQ81" s="520"/>
      <c r="AR81" s="520"/>
      <c r="AS81" s="520"/>
      <c r="AT81" s="520"/>
      <c r="AU81" s="520"/>
      <c r="AV81" s="520"/>
      <c r="AW81" s="504"/>
    </row>
    <row collapsed="false" customFormat="true" customHeight="true" hidden="false" ht="30" outlineLevel="0" r="82" s="408">
      <c r="A82" s="548" t="s">
        <v>1346</v>
      </c>
      <c r="B82" s="548"/>
      <c r="C82" s="548"/>
      <c r="D82" s="548"/>
      <c r="E82" s="548"/>
      <c r="F82" s="548"/>
      <c r="G82" s="736" t="s">
        <v>1347</v>
      </c>
      <c r="H82" s="736"/>
      <c r="I82" s="736"/>
      <c r="J82" s="736"/>
      <c r="K82" s="736"/>
      <c r="L82" s="736"/>
      <c r="M82" s="736"/>
      <c r="N82" s="736"/>
      <c r="O82" s="736"/>
      <c r="P82" s="736"/>
      <c r="Q82" s="736"/>
      <c r="R82" s="736"/>
      <c r="S82" s="736"/>
      <c r="T82" s="736"/>
      <c r="U82" s="736"/>
      <c r="V82" s="736"/>
      <c r="W82" s="736"/>
      <c r="X82" s="736"/>
      <c r="Y82" s="736"/>
      <c r="Z82" s="736"/>
      <c r="AA82" s="736"/>
      <c r="AB82" s="736"/>
      <c r="AC82" s="736"/>
      <c r="AD82" s="736"/>
      <c r="AE82" s="736"/>
      <c r="AF82" s="736"/>
      <c r="AG82" s="736"/>
      <c r="AH82" s="736"/>
      <c r="AI82" s="520"/>
      <c r="AJ82" s="520"/>
      <c r="AK82" s="520"/>
      <c r="AL82" s="520"/>
      <c r="AM82" s="520"/>
      <c r="AN82" s="520"/>
      <c r="AO82" s="520"/>
      <c r="AP82" s="520"/>
      <c r="AQ82" s="520"/>
      <c r="AR82" s="520"/>
      <c r="AS82" s="520"/>
      <c r="AT82" s="520"/>
      <c r="AU82" s="520"/>
      <c r="AV82" s="520"/>
      <c r="AW82" s="737"/>
    </row>
    <row collapsed="false" customFormat="false" customHeight="true" hidden="false" ht="15.95" outlineLevel="0" r="83">
      <c r="A83" s="548" t="s">
        <v>1348</v>
      </c>
      <c r="B83" s="548"/>
      <c r="C83" s="548"/>
      <c r="D83" s="548"/>
      <c r="E83" s="548"/>
      <c r="F83" s="548"/>
      <c r="G83" s="736" t="s">
        <v>1349</v>
      </c>
      <c r="H83" s="736"/>
      <c r="I83" s="736"/>
      <c r="J83" s="736"/>
      <c r="K83" s="736"/>
      <c r="L83" s="736"/>
      <c r="M83" s="736"/>
      <c r="N83" s="736"/>
      <c r="O83" s="736"/>
      <c r="P83" s="736"/>
      <c r="Q83" s="736"/>
      <c r="R83" s="736"/>
      <c r="S83" s="736"/>
      <c r="T83" s="736"/>
      <c r="U83" s="736"/>
      <c r="V83" s="736"/>
      <c r="W83" s="736"/>
      <c r="X83" s="736"/>
      <c r="Y83" s="736"/>
      <c r="Z83" s="736"/>
      <c r="AA83" s="736"/>
      <c r="AB83" s="736"/>
      <c r="AC83" s="736"/>
      <c r="AD83" s="736"/>
      <c r="AE83" s="736"/>
      <c r="AF83" s="736"/>
      <c r="AG83" s="736"/>
      <c r="AH83" s="736"/>
      <c r="AI83" s="520"/>
      <c r="AJ83" s="520"/>
      <c r="AK83" s="520"/>
      <c r="AL83" s="520"/>
      <c r="AM83" s="520"/>
      <c r="AN83" s="520"/>
      <c r="AO83" s="520"/>
      <c r="AP83" s="520"/>
      <c r="AQ83" s="520"/>
      <c r="AR83" s="520"/>
      <c r="AS83" s="520"/>
      <c r="AT83" s="520"/>
      <c r="AU83" s="520"/>
      <c r="AV83" s="520"/>
      <c r="AW83" s="504"/>
    </row>
    <row collapsed="false" customFormat="false" customHeight="true" hidden="false" ht="15.95" outlineLevel="0" r="84">
      <c r="A84" s="548" t="s">
        <v>1350</v>
      </c>
      <c r="B84" s="548"/>
      <c r="C84" s="548"/>
      <c r="D84" s="548"/>
      <c r="E84" s="548"/>
      <c r="F84" s="548"/>
      <c r="G84" s="736" t="s">
        <v>1351</v>
      </c>
      <c r="H84" s="736"/>
      <c r="I84" s="736"/>
      <c r="J84" s="736"/>
      <c r="K84" s="736"/>
      <c r="L84" s="736"/>
      <c r="M84" s="736"/>
      <c r="N84" s="736"/>
      <c r="O84" s="736"/>
      <c r="P84" s="736"/>
      <c r="Q84" s="736"/>
      <c r="R84" s="736"/>
      <c r="S84" s="736"/>
      <c r="T84" s="736"/>
      <c r="U84" s="736"/>
      <c r="V84" s="736"/>
      <c r="W84" s="736"/>
      <c r="X84" s="736"/>
      <c r="Y84" s="736"/>
      <c r="Z84" s="736"/>
      <c r="AA84" s="736"/>
      <c r="AB84" s="736"/>
      <c r="AC84" s="736"/>
      <c r="AD84" s="736"/>
      <c r="AE84" s="736"/>
      <c r="AF84" s="736"/>
      <c r="AG84" s="736"/>
      <c r="AH84" s="736"/>
      <c r="AI84" s="520"/>
      <c r="AJ84" s="520"/>
      <c r="AK84" s="520"/>
      <c r="AL84" s="520"/>
      <c r="AM84" s="520"/>
      <c r="AN84" s="520"/>
      <c r="AO84" s="520"/>
      <c r="AP84" s="520"/>
      <c r="AQ84" s="520"/>
      <c r="AR84" s="520"/>
      <c r="AS84" s="520"/>
      <c r="AT84" s="520"/>
      <c r="AU84" s="520"/>
      <c r="AV84" s="520"/>
      <c r="AW84" s="504"/>
    </row>
    <row collapsed="false" customFormat="false" customHeight="true" hidden="false" ht="45" outlineLevel="0" r="85">
      <c r="A85" s="548" t="s">
        <v>1352</v>
      </c>
      <c r="B85" s="548"/>
      <c r="C85" s="548"/>
      <c r="D85" s="548"/>
      <c r="E85" s="548"/>
      <c r="F85" s="548"/>
      <c r="G85" s="736" t="s">
        <v>1353</v>
      </c>
      <c r="H85" s="736"/>
      <c r="I85" s="736"/>
      <c r="J85" s="736"/>
      <c r="K85" s="736"/>
      <c r="L85" s="736"/>
      <c r="M85" s="736"/>
      <c r="N85" s="736"/>
      <c r="O85" s="736"/>
      <c r="P85" s="736"/>
      <c r="Q85" s="736"/>
      <c r="R85" s="736"/>
      <c r="S85" s="736"/>
      <c r="T85" s="736"/>
      <c r="U85" s="736"/>
      <c r="V85" s="736"/>
      <c r="W85" s="736"/>
      <c r="X85" s="736"/>
      <c r="Y85" s="736"/>
      <c r="Z85" s="736"/>
      <c r="AA85" s="736"/>
      <c r="AB85" s="736"/>
      <c r="AC85" s="736"/>
      <c r="AD85" s="736"/>
      <c r="AE85" s="736"/>
      <c r="AF85" s="736"/>
      <c r="AG85" s="736"/>
      <c r="AH85" s="736"/>
      <c r="AI85" s="520"/>
      <c r="AJ85" s="520"/>
      <c r="AK85" s="520"/>
      <c r="AL85" s="520"/>
      <c r="AM85" s="520"/>
      <c r="AN85" s="520"/>
      <c r="AO85" s="520"/>
      <c r="AP85" s="520"/>
      <c r="AQ85" s="520"/>
      <c r="AR85" s="520"/>
      <c r="AS85" s="520"/>
      <c r="AT85" s="520"/>
      <c r="AU85" s="520"/>
      <c r="AV85" s="520"/>
      <c r="AW85" s="504"/>
    </row>
    <row collapsed="false" customFormat="false" customHeight="true" hidden="false" ht="45" outlineLevel="0" r="86">
      <c r="A86" s="548" t="s">
        <v>1354</v>
      </c>
      <c r="B86" s="548"/>
      <c r="C86" s="548"/>
      <c r="D86" s="548"/>
      <c r="E86" s="548"/>
      <c r="F86" s="548"/>
      <c r="G86" s="736" t="s">
        <v>1355</v>
      </c>
      <c r="H86" s="736"/>
      <c r="I86" s="736"/>
      <c r="J86" s="736"/>
      <c r="K86" s="736"/>
      <c r="L86" s="736"/>
      <c r="M86" s="736"/>
      <c r="N86" s="736"/>
      <c r="O86" s="736"/>
      <c r="P86" s="736"/>
      <c r="Q86" s="736"/>
      <c r="R86" s="736"/>
      <c r="S86" s="736"/>
      <c r="T86" s="736"/>
      <c r="U86" s="736"/>
      <c r="V86" s="736"/>
      <c r="W86" s="736"/>
      <c r="X86" s="736"/>
      <c r="Y86" s="736"/>
      <c r="Z86" s="736"/>
      <c r="AA86" s="736"/>
      <c r="AB86" s="736"/>
      <c r="AC86" s="736"/>
      <c r="AD86" s="736"/>
      <c r="AE86" s="736"/>
      <c r="AF86" s="736"/>
      <c r="AG86" s="736"/>
      <c r="AH86" s="736"/>
      <c r="AI86" s="520"/>
      <c r="AJ86" s="520"/>
      <c r="AK86" s="520"/>
      <c r="AL86" s="520"/>
      <c r="AM86" s="520"/>
      <c r="AN86" s="520"/>
      <c r="AO86" s="520"/>
      <c r="AP86" s="520"/>
      <c r="AQ86" s="520"/>
      <c r="AR86" s="520"/>
      <c r="AS86" s="520"/>
      <c r="AT86" s="520"/>
      <c r="AU86" s="520"/>
      <c r="AV86" s="520"/>
      <c r="AW86" s="504"/>
    </row>
    <row collapsed="false" customFormat="false" customHeight="true" hidden="false" ht="15.95" outlineLevel="0" r="87">
      <c r="A87" s="548" t="s">
        <v>1356</v>
      </c>
      <c r="B87" s="548"/>
      <c r="C87" s="548"/>
      <c r="D87" s="548"/>
      <c r="E87" s="548"/>
      <c r="F87" s="548"/>
      <c r="G87" s="736" t="s">
        <v>1357</v>
      </c>
      <c r="H87" s="736"/>
      <c r="I87" s="736"/>
      <c r="J87" s="736"/>
      <c r="K87" s="736"/>
      <c r="L87" s="736"/>
      <c r="M87" s="736"/>
      <c r="N87" s="736"/>
      <c r="O87" s="736"/>
      <c r="P87" s="736"/>
      <c r="Q87" s="736"/>
      <c r="R87" s="736"/>
      <c r="S87" s="736"/>
      <c r="T87" s="736"/>
      <c r="U87" s="736"/>
      <c r="V87" s="736"/>
      <c r="W87" s="736"/>
      <c r="X87" s="736"/>
      <c r="Y87" s="736"/>
      <c r="Z87" s="736"/>
      <c r="AA87" s="736"/>
      <c r="AB87" s="736"/>
      <c r="AC87" s="736"/>
      <c r="AD87" s="736"/>
      <c r="AE87" s="736"/>
      <c r="AF87" s="736"/>
      <c r="AG87" s="736"/>
      <c r="AH87" s="736"/>
      <c r="AI87" s="520"/>
      <c r="AJ87" s="520"/>
      <c r="AK87" s="520"/>
      <c r="AL87" s="520"/>
      <c r="AM87" s="520"/>
      <c r="AN87" s="520"/>
      <c r="AO87" s="520"/>
      <c r="AP87" s="520"/>
      <c r="AQ87" s="520"/>
      <c r="AR87" s="520"/>
      <c r="AS87" s="520"/>
      <c r="AT87" s="520"/>
      <c r="AU87" s="520"/>
      <c r="AV87" s="520"/>
      <c r="AW87" s="504"/>
    </row>
    <row collapsed="false" customFormat="false" customHeight="true" hidden="false" ht="15.95" outlineLevel="0" r="88">
      <c r="A88" s="548" t="s">
        <v>1358</v>
      </c>
      <c r="B88" s="548"/>
      <c r="C88" s="548"/>
      <c r="D88" s="548"/>
      <c r="E88" s="548"/>
      <c r="F88" s="548"/>
      <c r="G88" s="736" t="s">
        <v>1359</v>
      </c>
      <c r="H88" s="736"/>
      <c r="I88" s="736"/>
      <c r="J88" s="736"/>
      <c r="K88" s="736"/>
      <c r="L88" s="736"/>
      <c r="M88" s="736"/>
      <c r="N88" s="736"/>
      <c r="O88" s="736"/>
      <c r="P88" s="736"/>
      <c r="Q88" s="736"/>
      <c r="R88" s="736"/>
      <c r="S88" s="736"/>
      <c r="T88" s="736"/>
      <c r="U88" s="736"/>
      <c r="V88" s="736"/>
      <c r="W88" s="736"/>
      <c r="X88" s="736"/>
      <c r="Y88" s="736"/>
      <c r="Z88" s="736"/>
      <c r="AA88" s="736"/>
      <c r="AB88" s="736"/>
      <c r="AC88" s="736"/>
      <c r="AD88" s="736"/>
      <c r="AE88" s="736"/>
      <c r="AF88" s="736"/>
      <c r="AG88" s="736"/>
      <c r="AH88" s="736"/>
      <c r="AI88" s="520"/>
      <c r="AJ88" s="520"/>
      <c r="AK88" s="520"/>
      <c r="AL88" s="520"/>
      <c r="AM88" s="520"/>
      <c r="AN88" s="520"/>
      <c r="AO88" s="520"/>
      <c r="AP88" s="520"/>
      <c r="AQ88" s="520"/>
      <c r="AR88" s="520"/>
      <c r="AS88" s="520"/>
      <c r="AT88" s="520"/>
      <c r="AU88" s="520"/>
      <c r="AV88" s="520"/>
      <c r="AW88" s="504"/>
    </row>
    <row collapsed="false" customFormat="true" customHeight="true" hidden="false" ht="30" outlineLevel="0" r="89" s="408">
      <c r="A89" s="548" t="s">
        <v>1360</v>
      </c>
      <c r="B89" s="548"/>
      <c r="C89" s="548"/>
      <c r="D89" s="548"/>
      <c r="E89" s="548"/>
      <c r="F89" s="548"/>
      <c r="G89" s="736" t="s">
        <v>1361</v>
      </c>
      <c r="H89" s="736"/>
      <c r="I89" s="736"/>
      <c r="J89" s="736"/>
      <c r="K89" s="736"/>
      <c r="L89" s="736"/>
      <c r="M89" s="736"/>
      <c r="N89" s="736"/>
      <c r="O89" s="736"/>
      <c r="P89" s="736"/>
      <c r="Q89" s="736"/>
      <c r="R89" s="736"/>
      <c r="S89" s="736"/>
      <c r="T89" s="736"/>
      <c r="U89" s="736"/>
      <c r="V89" s="736"/>
      <c r="W89" s="736"/>
      <c r="X89" s="736"/>
      <c r="Y89" s="736"/>
      <c r="Z89" s="736"/>
      <c r="AA89" s="736"/>
      <c r="AB89" s="736"/>
      <c r="AC89" s="736"/>
      <c r="AD89" s="736"/>
      <c r="AE89" s="736"/>
      <c r="AF89" s="736"/>
      <c r="AG89" s="736"/>
      <c r="AH89" s="736"/>
      <c r="AI89" s="520"/>
      <c r="AJ89" s="520"/>
      <c r="AK89" s="520"/>
      <c r="AL89" s="520"/>
      <c r="AM89" s="520"/>
      <c r="AN89" s="520"/>
      <c r="AO89" s="520"/>
      <c r="AP89" s="520"/>
      <c r="AQ89" s="520"/>
      <c r="AR89" s="520"/>
      <c r="AS89" s="520" t="s">
        <v>1362</v>
      </c>
      <c r="AT89" s="520"/>
      <c r="AU89" s="520"/>
      <c r="AV89" s="520"/>
      <c r="AW89" s="737"/>
    </row>
    <row collapsed="false" customFormat="false" customHeight="true" hidden="false" ht="45" outlineLevel="0" r="90">
      <c r="A90" s="548" t="s">
        <v>1363</v>
      </c>
      <c r="B90" s="548"/>
      <c r="C90" s="548"/>
      <c r="D90" s="548"/>
      <c r="E90" s="548"/>
      <c r="F90" s="548"/>
      <c r="G90" s="736" t="s">
        <v>1364</v>
      </c>
      <c r="H90" s="736"/>
      <c r="I90" s="736"/>
      <c r="J90" s="736"/>
      <c r="K90" s="736"/>
      <c r="L90" s="736"/>
      <c r="M90" s="736"/>
      <c r="N90" s="736"/>
      <c r="O90" s="736"/>
      <c r="P90" s="736"/>
      <c r="Q90" s="736"/>
      <c r="R90" s="736"/>
      <c r="S90" s="736"/>
      <c r="T90" s="736"/>
      <c r="U90" s="736"/>
      <c r="V90" s="736"/>
      <c r="W90" s="736"/>
      <c r="X90" s="736"/>
      <c r="Y90" s="736"/>
      <c r="Z90" s="736"/>
      <c r="AA90" s="736"/>
      <c r="AB90" s="736"/>
      <c r="AC90" s="736"/>
      <c r="AD90" s="736"/>
      <c r="AE90" s="736"/>
      <c r="AF90" s="736"/>
      <c r="AG90" s="736"/>
      <c r="AH90" s="736"/>
      <c r="AI90" s="520"/>
      <c r="AJ90" s="520"/>
      <c r="AK90" s="520"/>
      <c r="AL90" s="520"/>
      <c r="AM90" s="520"/>
      <c r="AN90" s="520"/>
      <c r="AO90" s="520"/>
      <c r="AP90" s="520"/>
      <c r="AQ90" s="520"/>
      <c r="AR90" s="520"/>
      <c r="AS90" s="520"/>
      <c r="AT90" s="520"/>
      <c r="AU90" s="520"/>
      <c r="AV90" s="520"/>
      <c r="AW90" s="504"/>
    </row>
    <row collapsed="false" customFormat="true" customHeight="true" hidden="false" ht="14.85" outlineLevel="0" r="91" s="408">
      <c r="A91" s="414"/>
      <c r="H91" s="504"/>
      <c r="I91" s="504"/>
      <c r="J91" s="504"/>
      <c r="K91" s="504"/>
      <c r="L91" s="504"/>
      <c r="M91" s="504"/>
      <c r="N91" s="504"/>
      <c r="O91" s="504"/>
      <c r="P91" s="504"/>
      <c r="Q91" s="504"/>
      <c r="R91" s="504"/>
      <c r="S91" s="504"/>
      <c r="T91" s="504"/>
      <c r="U91" s="504"/>
      <c r="V91" s="504"/>
      <c r="W91" s="504"/>
      <c r="X91" s="504"/>
      <c r="Y91" s="504"/>
      <c r="Z91" s="504"/>
      <c r="AA91" s="504"/>
      <c r="AB91" s="504"/>
      <c r="AC91" s="504"/>
      <c r="AD91" s="504"/>
      <c r="AE91" s="504"/>
      <c r="AF91" s="504"/>
      <c r="AG91" s="504"/>
      <c r="AH91" s="504"/>
      <c r="AI91" s="504"/>
      <c r="AJ91" s="504"/>
      <c r="AK91" s="504"/>
      <c r="AL91" s="504"/>
      <c r="AM91" s="504"/>
      <c r="AN91" s="504"/>
      <c r="AO91" s="504"/>
      <c r="AP91" s="504"/>
      <c r="AQ91" s="504"/>
      <c r="AR91" s="504"/>
      <c r="AS91" s="504"/>
      <c r="AT91" s="504"/>
      <c r="AU91" s="504"/>
      <c r="AV91" s="504"/>
      <c r="AW91" s="504"/>
    </row>
    <row collapsed="false" customFormat="true" customHeight="true" hidden="false" ht="14.85" outlineLevel="0" r="92" s="408"/>
    <row collapsed="false" customFormat="false" customHeight="true" hidden="false" ht="14.85" outlineLevel="0" r="93">
      <c r="A93" s="408"/>
    </row>
    <row collapsed="false" customFormat="false" customHeight="true" hidden="false" ht="15.95" outlineLevel="0" r="95">
      <c r="A95" s="429" t="s">
        <v>50</v>
      </c>
      <c r="B95" s="430"/>
      <c r="C95" s="430"/>
      <c r="D95" s="430"/>
      <c r="E95" s="430"/>
      <c r="F95" s="430"/>
      <c r="G95" s="430"/>
      <c r="H95" s="430"/>
      <c r="I95" s="430"/>
      <c r="J95" s="430"/>
      <c r="K95" s="430"/>
      <c r="L95" s="430"/>
      <c r="M95" s="430"/>
      <c r="N95" s="430"/>
      <c r="O95" s="430"/>
      <c r="P95" s="430"/>
      <c r="Q95" s="431"/>
      <c r="AE95" s="89" t="s">
        <v>29</v>
      </c>
      <c r="AH95" s="731" t="n">
        <f aca="false">AH2</f>
        <v>0</v>
      </c>
      <c r="AI95" s="731" t="n">
        <f aca="false">AI2</f>
        <v>0</v>
      </c>
      <c r="AJ95" s="731" t="n">
        <f aca="false">AJ2</f>
        <v>0</v>
      </c>
      <c r="AK95" s="731" t="n">
        <f aca="false">AK2</f>
        <v>0</v>
      </c>
      <c r="AL95" s="731" t="n">
        <f aca="false">AL2</f>
        <v>0</v>
      </c>
      <c r="AM95" s="731" t="n">
        <f aca="false">AM2</f>
        <v>0</v>
      </c>
      <c r="AN95" s="731" t="n">
        <f aca="false">AN2</f>
        <v>0</v>
      </c>
      <c r="AO95" s="731" t="n">
        <f aca="false">AO2</f>
        <v>0</v>
      </c>
      <c r="AP95" s="731" t="n">
        <f aca="false">AP2</f>
        <v>0</v>
      </c>
      <c r="AQ95" s="731" t="n">
        <f aca="false">AQ2</f>
        <v>0</v>
      </c>
    </row>
    <row collapsed="false" customFormat="true" customHeight="true" hidden="false" ht="14.85" outlineLevel="0" r="97" s="408">
      <c r="A97" s="623" t="s">
        <v>1236</v>
      </c>
      <c r="B97" s="623"/>
      <c r="C97" s="623"/>
      <c r="D97" s="623"/>
      <c r="E97" s="623"/>
      <c r="F97" s="623"/>
      <c r="G97" s="623" t="s">
        <v>1237</v>
      </c>
      <c r="H97" s="623"/>
      <c r="I97" s="623"/>
      <c r="J97" s="623"/>
      <c r="K97" s="623"/>
      <c r="L97" s="623"/>
      <c r="M97" s="623"/>
      <c r="N97" s="623"/>
      <c r="O97" s="623"/>
      <c r="P97" s="623"/>
      <c r="Q97" s="623"/>
      <c r="R97" s="623"/>
      <c r="S97" s="623"/>
      <c r="T97" s="623"/>
      <c r="U97" s="623"/>
      <c r="V97" s="623"/>
      <c r="W97" s="623"/>
      <c r="X97" s="623"/>
      <c r="Y97" s="623"/>
      <c r="Z97" s="623"/>
      <c r="AA97" s="623"/>
      <c r="AB97" s="623"/>
      <c r="AC97" s="623"/>
      <c r="AD97" s="623"/>
      <c r="AE97" s="623"/>
      <c r="AF97" s="623"/>
      <c r="AG97" s="623"/>
      <c r="AH97" s="623"/>
      <c r="AI97" s="623" t="s">
        <v>435</v>
      </c>
      <c r="AJ97" s="623"/>
      <c r="AK97" s="623"/>
      <c r="AL97" s="623"/>
      <c r="AM97" s="623"/>
      <c r="AN97" s="623"/>
      <c r="AO97" s="623"/>
      <c r="AP97" s="623" t="s">
        <v>495</v>
      </c>
      <c r="AQ97" s="623"/>
      <c r="AR97" s="623"/>
      <c r="AS97" s="623"/>
      <c r="AT97" s="623"/>
      <c r="AU97" s="623"/>
      <c r="AV97" s="623"/>
      <c r="AW97" s="457"/>
    </row>
    <row collapsed="false" customFormat="true" customHeight="true" hidden="false" ht="30.75" outlineLevel="0" r="98" s="408">
      <c r="A98" s="623"/>
      <c r="B98" s="623"/>
      <c r="C98" s="623"/>
      <c r="D98" s="623"/>
      <c r="E98" s="623"/>
      <c r="F98" s="623"/>
      <c r="G98" s="623"/>
      <c r="H98" s="623"/>
      <c r="I98" s="623"/>
      <c r="J98" s="623"/>
      <c r="K98" s="623"/>
      <c r="L98" s="623"/>
      <c r="M98" s="623"/>
      <c r="N98" s="623"/>
      <c r="O98" s="623"/>
      <c r="P98" s="623"/>
      <c r="Q98" s="623"/>
      <c r="R98" s="623"/>
      <c r="S98" s="623"/>
      <c r="T98" s="623"/>
      <c r="U98" s="623"/>
      <c r="V98" s="623"/>
      <c r="W98" s="623"/>
      <c r="X98" s="623"/>
      <c r="Y98" s="623"/>
      <c r="Z98" s="623"/>
      <c r="AA98" s="623"/>
      <c r="AB98" s="623"/>
      <c r="AC98" s="623"/>
      <c r="AD98" s="623"/>
      <c r="AE98" s="623"/>
      <c r="AF98" s="623"/>
      <c r="AG98" s="623"/>
      <c r="AH98" s="623"/>
      <c r="AI98" s="623"/>
      <c r="AJ98" s="623"/>
      <c r="AK98" s="623"/>
      <c r="AL98" s="623"/>
      <c r="AM98" s="623"/>
      <c r="AN98" s="623"/>
      <c r="AO98" s="623"/>
      <c r="AP98" s="623"/>
      <c r="AQ98" s="623"/>
      <c r="AR98" s="623"/>
      <c r="AS98" s="623"/>
      <c r="AT98" s="623"/>
      <c r="AU98" s="623"/>
      <c r="AV98" s="623"/>
      <c r="AW98" s="457"/>
    </row>
    <row collapsed="false" customFormat="false" customHeight="true" hidden="false" ht="45" outlineLevel="0" r="99">
      <c r="A99" s="548" t="s">
        <v>1365</v>
      </c>
      <c r="B99" s="548"/>
      <c r="C99" s="548"/>
      <c r="D99" s="548"/>
      <c r="E99" s="548"/>
      <c r="F99" s="548"/>
      <c r="G99" s="736" t="s">
        <v>1366</v>
      </c>
      <c r="H99" s="736"/>
      <c r="I99" s="736"/>
      <c r="J99" s="736"/>
      <c r="K99" s="736"/>
      <c r="L99" s="736"/>
      <c r="M99" s="736"/>
      <c r="N99" s="736"/>
      <c r="O99" s="736"/>
      <c r="P99" s="736"/>
      <c r="Q99" s="736"/>
      <c r="R99" s="736"/>
      <c r="S99" s="736"/>
      <c r="T99" s="736"/>
      <c r="U99" s="736"/>
      <c r="V99" s="736"/>
      <c r="W99" s="736"/>
      <c r="X99" s="736"/>
      <c r="Y99" s="736"/>
      <c r="Z99" s="736"/>
      <c r="AA99" s="736"/>
      <c r="AB99" s="736"/>
      <c r="AC99" s="736"/>
      <c r="AD99" s="736"/>
      <c r="AE99" s="736"/>
      <c r="AF99" s="736"/>
      <c r="AG99" s="736"/>
      <c r="AH99" s="736"/>
      <c r="AI99" s="520"/>
      <c r="AJ99" s="520"/>
      <c r="AK99" s="520"/>
      <c r="AL99" s="520"/>
      <c r="AM99" s="520"/>
      <c r="AN99" s="520"/>
      <c r="AO99" s="520"/>
      <c r="AP99" s="520"/>
      <c r="AQ99" s="520"/>
      <c r="AR99" s="520"/>
      <c r="AS99" s="520"/>
      <c r="AT99" s="520"/>
      <c r="AU99" s="520"/>
      <c r="AV99" s="520"/>
      <c r="AW99" s="504"/>
    </row>
    <row collapsed="false" customFormat="true" customHeight="true" hidden="false" ht="30" outlineLevel="0" r="100" s="408">
      <c r="A100" s="548" t="s">
        <v>1367</v>
      </c>
      <c r="B100" s="548"/>
      <c r="C100" s="548"/>
      <c r="D100" s="548"/>
      <c r="E100" s="548"/>
      <c r="F100" s="548"/>
      <c r="G100" s="736" t="s">
        <v>1368</v>
      </c>
      <c r="H100" s="736"/>
      <c r="I100" s="736"/>
      <c r="J100" s="736"/>
      <c r="K100" s="736"/>
      <c r="L100" s="736"/>
      <c r="M100" s="736"/>
      <c r="N100" s="736"/>
      <c r="O100" s="736"/>
      <c r="P100" s="736"/>
      <c r="Q100" s="736"/>
      <c r="R100" s="736"/>
      <c r="S100" s="736"/>
      <c r="T100" s="736"/>
      <c r="U100" s="736"/>
      <c r="V100" s="736"/>
      <c r="W100" s="736"/>
      <c r="X100" s="736"/>
      <c r="Y100" s="736"/>
      <c r="Z100" s="736"/>
      <c r="AA100" s="736"/>
      <c r="AB100" s="736"/>
      <c r="AC100" s="736"/>
      <c r="AD100" s="736"/>
      <c r="AE100" s="736"/>
      <c r="AF100" s="736"/>
      <c r="AG100" s="736"/>
      <c r="AH100" s="736"/>
      <c r="AI100" s="520"/>
      <c r="AJ100" s="520"/>
      <c r="AK100" s="520"/>
      <c r="AL100" s="520"/>
      <c r="AM100" s="520"/>
      <c r="AN100" s="520"/>
      <c r="AO100" s="520"/>
      <c r="AP100" s="520"/>
      <c r="AQ100" s="520"/>
      <c r="AR100" s="520"/>
      <c r="AS100" s="520"/>
      <c r="AT100" s="520"/>
      <c r="AU100" s="520"/>
      <c r="AV100" s="520"/>
      <c r="AW100" s="737"/>
    </row>
    <row collapsed="false" customFormat="true" customHeight="true" hidden="false" ht="30" outlineLevel="0" r="101" s="408">
      <c r="A101" s="548" t="s">
        <v>1369</v>
      </c>
      <c r="B101" s="548"/>
      <c r="C101" s="548"/>
      <c r="D101" s="548"/>
      <c r="E101" s="548"/>
      <c r="F101" s="548"/>
      <c r="G101" s="736" t="s">
        <v>1370</v>
      </c>
      <c r="H101" s="736"/>
      <c r="I101" s="736"/>
      <c r="J101" s="736"/>
      <c r="K101" s="736"/>
      <c r="L101" s="736"/>
      <c r="M101" s="736"/>
      <c r="N101" s="736"/>
      <c r="O101" s="736"/>
      <c r="P101" s="736"/>
      <c r="Q101" s="736"/>
      <c r="R101" s="736"/>
      <c r="S101" s="736"/>
      <c r="T101" s="736"/>
      <c r="U101" s="736"/>
      <c r="V101" s="736"/>
      <c r="W101" s="736"/>
      <c r="X101" s="736"/>
      <c r="Y101" s="736"/>
      <c r="Z101" s="736"/>
      <c r="AA101" s="736"/>
      <c r="AB101" s="736"/>
      <c r="AC101" s="736"/>
      <c r="AD101" s="736"/>
      <c r="AE101" s="736"/>
      <c r="AF101" s="736"/>
      <c r="AG101" s="736"/>
      <c r="AH101" s="736"/>
      <c r="AI101" s="520"/>
      <c r="AJ101" s="520"/>
      <c r="AK101" s="520"/>
      <c r="AL101" s="520"/>
      <c r="AM101" s="520"/>
      <c r="AN101" s="520"/>
      <c r="AO101" s="520"/>
      <c r="AP101" s="520"/>
      <c r="AQ101" s="520"/>
      <c r="AR101" s="520"/>
      <c r="AS101" s="520"/>
      <c r="AT101" s="520"/>
      <c r="AU101" s="520"/>
      <c r="AV101" s="520"/>
      <c r="AW101" s="737"/>
    </row>
    <row collapsed="false" customFormat="true" customHeight="true" hidden="false" ht="30" outlineLevel="0" r="102" s="408">
      <c r="A102" s="548" t="s">
        <v>1371</v>
      </c>
      <c r="B102" s="548"/>
      <c r="C102" s="548"/>
      <c r="D102" s="548"/>
      <c r="E102" s="548"/>
      <c r="F102" s="548"/>
      <c r="G102" s="736" t="s">
        <v>1372</v>
      </c>
      <c r="H102" s="736"/>
      <c r="I102" s="736"/>
      <c r="J102" s="736"/>
      <c r="K102" s="736"/>
      <c r="L102" s="736"/>
      <c r="M102" s="736"/>
      <c r="N102" s="736"/>
      <c r="O102" s="736"/>
      <c r="P102" s="736"/>
      <c r="Q102" s="736"/>
      <c r="R102" s="736"/>
      <c r="S102" s="736"/>
      <c r="T102" s="736"/>
      <c r="U102" s="736"/>
      <c r="V102" s="736"/>
      <c r="W102" s="736"/>
      <c r="X102" s="736"/>
      <c r="Y102" s="736"/>
      <c r="Z102" s="736"/>
      <c r="AA102" s="736"/>
      <c r="AB102" s="736"/>
      <c r="AC102" s="736"/>
      <c r="AD102" s="736"/>
      <c r="AE102" s="736"/>
      <c r="AF102" s="736"/>
      <c r="AG102" s="736"/>
      <c r="AH102" s="736"/>
      <c r="AI102" s="520"/>
      <c r="AJ102" s="520"/>
      <c r="AK102" s="520"/>
      <c r="AL102" s="520"/>
      <c r="AM102" s="520"/>
      <c r="AN102" s="520"/>
      <c r="AO102" s="520"/>
      <c r="AP102" s="520"/>
      <c r="AQ102" s="520"/>
      <c r="AR102" s="520"/>
      <c r="AS102" s="520"/>
      <c r="AT102" s="520"/>
      <c r="AU102" s="520"/>
      <c r="AV102" s="520"/>
      <c r="AW102" s="737"/>
    </row>
    <row collapsed="false" customFormat="true" customHeight="true" hidden="false" ht="30" outlineLevel="0" r="103" s="408">
      <c r="A103" s="548" t="s">
        <v>1373</v>
      </c>
      <c r="B103" s="548"/>
      <c r="C103" s="548"/>
      <c r="D103" s="548"/>
      <c r="E103" s="548"/>
      <c r="F103" s="548"/>
      <c r="G103" s="736" t="s">
        <v>1374</v>
      </c>
      <c r="H103" s="736"/>
      <c r="I103" s="736"/>
      <c r="J103" s="736"/>
      <c r="K103" s="736"/>
      <c r="L103" s="736"/>
      <c r="M103" s="736"/>
      <c r="N103" s="736"/>
      <c r="O103" s="736"/>
      <c r="P103" s="736"/>
      <c r="Q103" s="736"/>
      <c r="R103" s="736"/>
      <c r="S103" s="736"/>
      <c r="T103" s="736"/>
      <c r="U103" s="736"/>
      <c r="V103" s="736"/>
      <c r="W103" s="736"/>
      <c r="X103" s="736"/>
      <c r="Y103" s="736"/>
      <c r="Z103" s="736"/>
      <c r="AA103" s="736"/>
      <c r="AB103" s="736"/>
      <c r="AC103" s="736"/>
      <c r="AD103" s="736"/>
      <c r="AE103" s="736"/>
      <c r="AF103" s="736"/>
      <c r="AG103" s="736"/>
      <c r="AH103" s="736"/>
      <c r="AI103" s="520"/>
      <c r="AJ103" s="520"/>
      <c r="AK103" s="520"/>
      <c r="AL103" s="520"/>
      <c r="AM103" s="520"/>
      <c r="AN103" s="520"/>
      <c r="AO103" s="520"/>
      <c r="AP103" s="520"/>
      <c r="AQ103" s="520"/>
      <c r="AR103" s="520"/>
      <c r="AS103" s="520"/>
      <c r="AT103" s="520"/>
      <c r="AU103" s="520"/>
      <c r="AV103" s="520"/>
      <c r="AW103" s="737"/>
    </row>
    <row collapsed="false" customFormat="true" customHeight="true" hidden="false" ht="30" outlineLevel="0" r="104" s="408">
      <c r="A104" s="548" t="s">
        <v>1375</v>
      </c>
      <c r="B104" s="548"/>
      <c r="C104" s="548"/>
      <c r="D104" s="548"/>
      <c r="E104" s="548"/>
      <c r="F104" s="548"/>
      <c r="G104" s="736" t="s">
        <v>1376</v>
      </c>
      <c r="H104" s="736"/>
      <c r="I104" s="736"/>
      <c r="J104" s="736"/>
      <c r="K104" s="736"/>
      <c r="L104" s="736"/>
      <c r="M104" s="736"/>
      <c r="N104" s="736"/>
      <c r="O104" s="736"/>
      <c r="P104" s="736"/>
      <c r="Q104" s="736"/>
      <c r="R104" s="736"/>
      <c r="S104" s="736"/>
      <c r="T104" s="736"/>
      <c r="U104" s="736"/>
      <c r="V104" s="736"/>
      <c r="W104" s="736"/>
      <c r="X104" s="736"/>
      <c r="Y104" s="736"/>
      <c r="Z104" s="736"/>
      <c r="AA104" s="736"/>
      <c r="AB104" s="736"/>
      <c r="AC104" s="736"/>
      <c r="AD104" s="736"/>
      <c r="AE104" s="736"/>
      <c r="AF104" s="736"/>
      <c r="AG104" s="736"/>
      <c r="AH104" s="736"/>
      <c r="AI104" s="520"/>
      <c r="AJ104" s="520"/>
      <c r="AK104" s="520"/>
      <c r="AL104" s="520"/>
      <c r="AM104" s="520"/>
      <c r="AN104" s="520"/>
      <c r="AO104" s="520"/>
      <c r="AP104" s="520"/>
      <c r="AQ104" s="520"/>
      <c r="AR104" s="520"/>
      <c r="AS104" s="520"/>
      <c r="AT104" s="520"/>
      <c r="AU104" s="520"/>
      <c r="AV104" s="520"/>
      <c r="AW104" s="737"/>
    </row>
    <row collapsed="false" customFormat="false" customHeight="true" hidden="false" ht="15.95" outlineLevel="0" r="105">
      <c r="A105" s="548" t="s">
        <v>1377</v>
      </c>
      <c r="B105" s="548"/>
      <c r="C105" s="548"/>
      <c r="D105" s="548"/>
      <c r="E105" s="548"/>
      <c r="F105" s="548"/>
      <c r="G105" s="736" t="s">
        <v>1378</v>
      </c>
      <c r="H105" s="736"/>
      <c r="I105" s="736"/>
      <c r="J105" s="736"/>
      <c r="K105" s="736"/>
      <c r="L105" s="736"/>
      <c r="M105" s="736"/>
      <c r="N105" s="736"/>
      <c r="O105" s="736"/>
      <c r="P105" s="736"/>
      <c r="Q105" s="736"/>
      <c r="R105" s="736"/>
      <c r="S105" s="736"/>
      <c r="T105" s="736"/>
      <c r="U105" s="736"/>
      <c r="V105" s="736"/>
      <c r="W105" s="736"/>
      <c r="X105" s="736"/>
      <c r="Y105" s="736"/>
      <c r="Z105" s="736"/>
      <c r="AA105" s="736"/>
      <c r="AB105" s="736"/>
      <c r="AC105" s="736"/>
      <c r="AD105" s="736"/>
      <c r="AE105" s="736"/>
      <c r="AF105" s="736"/>
      <c r="AG105" s="736"/>
      <c r="AH105" s="736"/>
      <c r="AI105" s="520"/>
      <c r="AJ105" s="520"/>
      <c r="AK105" s="520"/>
      <c r="AL105" s="520"/>
      <c r="AM105" s="520"/>
      <c r="AN105" s="520"/>
      <c r="AO105" s="520"/>
      <c r="AP105" s="520"/>
      <c r="AQ105" s="520"/>
      <c r="AR105" s="520"/>
      <c r="AS105" s="520"/>
      <c r="AT105" s="520"/>
      <c r="AU105" s="520"/>
      <c r="AV105" s="520"/>
      <c r="AW105" s="504"/>
    </row>
    <row collapsed="false" customFormat="false" customHeight="true" hidden="false" ht="15.95" outlineLevel="0" r="106">
      <c r="A106" s="548" t="s">
        <v>1379</v>
      </c>
      <c r="B106" s="548"/>
      <c r="C106" s="548"/>
      <c r="D106" s="548"/>
      <c r="E106" s="548"/>
      <c r="F106" s="548"/>
      <c r="G106" s="736" t="s">
        <v>1380</v>
      </c>
      <c r="H106" s="736"/>
      <c r="I106" s="736"/>
      <c r="J106" s="736"/>
      <c r="K106" s="736"/>
      <c r="L106" s="736"/>
      <c r="M106" s="736"/>
      <c r="N106" s="736"/>
      <c r="O106" s="736"/>
      <c r="P106" s="736"/>
      <c r="Q106" s="736"/>
      <c r="R106" s="736"/>
      <c r="S106" s="736"/>
      <c r="T106" s="736"/>
      <c r="U106" s="736"/>
      <c r="V106" s="736"/>
      <c r="W106" s="736"/>
      <c r="X106" s="736"/>
      <c r="Y106" s="736"/>
      <c r="Z106" s="736"/>
      <c r="AA106" s="736"/>
      <c r="AB106" s="736"/>
      <c r="AC106" s="736"/>
      <c r="AD106" s="736"/>
      <c r="AE106" s="736"/>
      <c r="AF106" s="736"/>
      <c r="AG106" s="736"/>
      <c r="AH106" s="736"/>
      <c r="AI106" s="520"/>
      <c r="AJ106" s="520"/>
      <c r="AK106" s="520"/>
      <c r="AL106" s="520"/>
      <c r="AM106" s="520"/>
      <c r="AN106" s="520"/>
      <c r="AO106" s="520"/>
      <c r="AP106" s="520"/>
      <c r="AQ106" s="520"/>
      <c r="AR106" s="520"/>
      <c r="AS106" s="520"/>
      <c r="AT106" s="520"/>
      <c r="AU106" s="520"/>
      <c r="AV106" s="520"/>
      <c r="AW106" s="504"/>
    </row>
    <row collapsed="false" customFormat="false" customHeight="true" hidden="false" ht="30" outlineLevel="0" r="107">
      <c r="A107" s="613" t="s">
        <v>297</v>
      </c>
      <c r="B107" s="613"/>
      <c r="C107" s="613"/>
      <c r="D107" s="613"/>
      <c r="E107" s="613"/>
      <c r="F107" s="613"/>
      <c r="G107" s="738" t="s">
        <v>1381</v>
      </c>
      <c r="H107" s="738"/>
      <c r="I107" s="738"/>
      <c r="J107" s="738"/>
      <c r="K107" s="738"/>
      <c r="L107" s="738"/>
      <c r="M107" s="738"/>
      <c r="N107" s="738"/>
      <c r="O107" s="738"/>
      <c r="P107" s="738"/>
      <c r="Q107" s="738"/>
      <c r="R107" s="738"/>
      <c r="S107" s="738"/>
      <c r="T107" s="738"/>
      <c r="U107" s="738"/>
      <c r="V107" s="738"/>
      <c r="W107" s="738"/>
      <c r="X107" s="738"/>
      <c r="Y107" s="738"/>
      <c r="Z107" s="738"/>
      <c r="AA107" s="738"/>
      <c r="AB107" s="738"/>
      <c r="AC107" s="738"/>
      <c r="AD107" s="738"/>
      <c r="AE107" s="738"/>
      <c r="AF107" s="738"/>
      <c r="AG107" s="738"/>
      <c r="AH107" s="738"/>
      <c r="AI107" s="520"/>
      <c r="AJ107" s="520"/>
      <c r="AK107" s="520"/>
      <c r="AL107" s="520"/>
      <c r="AM107" s="520"/>
      <c r="AN107" s="520"/>
      <c r="AO107" s="520"/>
      <c r="AP107" s="520"/>
      <c r="AQ107" s="520"/>
      <c r="AR107" s="520"/>
      <c r="AS107" s="520"/>
      <c r="AT107" s="520"/>
      <c r="AU107" s="520"/>
      <c r="AV107" s="520"/>
      <c r="AW107" s="504"/>
    </row>
    <row collapsed="false" customFormat="false" customHeight="true" hidden="false" ht="30" outlineLevel="0" r="108">
      <c r="A108" s="613" t="s">
        <v>387</v>
      </c>
      <c r="B108" s="613"/>
      <c r="C108" s="613"/>
      <c r="D108" s="613"/>
      <c r="E108" s="613"/>
      <c r="F108" s="613"/>
      <c r="G108" s="738" t="s">
        <v>1382</v>
      </c>
      <c r="H108" s="738"/>
      <c r="I108" s="738"/>
      <c r="J108" s="738"/>
      <c r="K108" s="738"/>
      <c r="L108" s="738"/>
      <c r="M108" s="738"/>
      <c r="N108" s="738"/>
      <c r="O108" s="738"/>
      <c r="P108" s="738"/>
      <c r="Q108" s="738"/>
      <c r="R108" s="738"/>
      <c r="S108" s="738"/>
      <c r="T108" s="738"/>
      <c r="U108" s="738"/>
      <c r="V108" s="738"/>
      <c r="W108" s="738"/>
      <c r="X108" s="738"/>
      <c r="Y108" s="738"/>
      <c r="Z108" s="738"/>
      <c r="AA108" s="738"/>
      <c r="AB108" s="738"/>
      <c r="AC108" s="738"/>
      <c r="AD108" s="738"/>
      <c r="AE108" s="738"/>
      <c r="AF108" s="738"/>
      <c r="AG108" s="738"/>
      <c r="AH108" s="738"/>
      <c r="AI108" s="520"/>
      <c r="AJ108" s="520"/>
      <c r="AK108" s="520"/>
      <c r="AL108" s="520"/>
      <c r="AM108" s="520"/>
      <c r="AN108" s="520"/>
      <c r="AO108" s="520"/>
      <c r="AP108" s="520"/>
      <c r="AQ108" s="520"/>
      <c r="AR108" s="520"/>
      <c r="AS108" s="520"/>
      <c r="AT108" s="520"/>
      <c r="AU108" s="520"/>
      <c r="AV108" s="520"/>
      <c r="AW108" s="504"/>
    </row>
    <row collapsed="false" customFormat="false" customHeight="true" hidden="false" ht="30" outlineLevel="0" r="109">
      <c r="A109" s="613" t="s">
        <v>388</v>
      </c>
      <c r="B109" s="613"/>
      <c r="C109" s="613"/>
      <c r="D109" s="613"/>
      <c r="E109" s="613"/>
      <c r="F109" s="613"/>
      <c r="G109" s="738" t="s">
        <v>1383</v>
      </c>
      <c r="H109" s="738"/>
      <c r="I109" s="738"/>
      <c r="J109" s="738"/>
      <c r="K109" s="738"/>
      <c r="L109" s="738"/>
      <c r="M109" s="738"/>
      <c r="N109" s="738"/>
      <c r="O109" s="738"/>
      <c r="P109" s="738"/>
      <c r="Q109" s="738"/>
      <c r="R109" s="738"/>
      <c r="S109" s="738"/>
      <c r="T109" s="738"/>
      <c r="U109" s="738"/>
      <c r="V109" s="738"/>
      <c r="W109" s="738"/>
      <c r="X109" s="738"/>
      <c r="Y109" s="738"/>
      <c r="Z109" s="738"/>
      <c r="AA109" s="738"/>
      <c r="AB109" s="738"/>
      <c r="AC109" s="738"/>
      <c r="AD109" s="738"/>
      <c r="AE109" s="738"/>
      <c r="AF109" s="738"/>
      <c r="AG109" s="738"/>
      <c r="AH109" s="738"/>
      <c r="AI109" s="520"/>
      <c r="AJ109" s="520"/>
      <c r="AK109" s="520"/>
      <c r="AL109" s="520"/>
      <c r="AM109" s="520"/>
      <c r="AN109" s="520"/>
      <c r="AO109" s="520"/>
      <c r="AP109" s="520"/>
      <c r="AQ109" s="520"/>
      <c r="AR109" s="520"/>
      <c r="AS109" s="520"/>
      <c r="AT109" s="520"/>
      <c r="AU109" s="520"/>
      <c r="AV109" s="520"/>
      <c r="AW109" s="504"/>
    </row>
    <row collapsed="false" customFormat="false" customHeight="true" hidden="false" ht="45" outlineLevel="0" r="110">
      <c r="A110" s="613" t="s">
        <v>390</v>
      </c>
      <c r="B110" s="613"/>
      <c r="C110" s="613"/>
      <c r="D110" s="613"/>
      <c r="E110" s="613"/>
      <c r="F110" s="613"/>
      <c r="G110" s="738" t="s">
        <v>1384</v>
      </c>
      <c r="H110" s="738"/>
      <c r="I110" s="738"/>
      <c r="J110" s="738"/>
      <c r="K110" s="738"/>
      <c r="L110" s="738"/>
      <c r="M110" s="738"/>
      <c r="N110" s="738"/>
      <c r="O110" s="738"/>
      <c r="P110" s="738"/>
      <c r="Q110" s="738"/>
      <c r="R110" s="738"/>
      <c r="S110" s="738"/>
      <c r="T110" s="738"/>
      <c r="U110" s="738"/>
      <c r="V110" s="738"/>
      <c r="W110" s="738"/>
      <c r="X110" s="738"/>
      <c r="Y110" s="738"/>
      <c r="Z110" s="738"/>
      <c r="AA110" s="738"/>
      <c r="AB110" s="738"/>
      <c r="AC110" s="738"/>
      <c r="AD110" s="738"/>
      <c r="AE110" s="738"/>
      <c r="AF110" s="738"/>
      <c r="AG110" s="738"/>
      <c r="AH110" s="738"/>
      <c r="AI110" s="520"/>
      <c r="AJ110" s="520"/>
      <c r="AK110" s="520"/>
      <c r="AL110" s="520"/>
      <c r="AM110" s="520"/>
      <c r="AN110" s="520"/>
      <c r="AO110" s="520"/>
      <c r="AP110" s="520"/>
      <c r="AQ110" s="520"/>
      <c r="AR110" s="520"/>
      <c r="AS110" s="520"/>
      <c r="AT110" s="520"/>
      <c r="AU110" s="520"/>
      <c r="AV110" s="520"/>
      <c r="AW110" s="492"/>
    </row>
    <row collapsed="false" customFormat="false" customHeight="true" hidden="false" ht="30" outlineLevel="0" r="111">
      <c r="A111" s="613" t="s">
        <v>391</v>
      </c>
      <c r="B111" s="613"/>
      <c r="C111" s="613"/>
      <c r="D111" s="613"/>
      <c r="E111" s="613"/>
      <c r="F111" s="613"/>
      <c r="G111" s="738" t="s">
        <v>1385</v>
      </c>
      <c r="H111" s="738"/>
      <c r="I111" s="738"/>
      <c r="J111" s="738"/>
      <c r="K111" s="738"/>
      <c r="L111" s="738"/>
      <c r="M111" s="738"/>
      <c r="N111" s="738"/>
      <c r="O111" s="738"/>
      <c r="P111" s="738"/>
      <c r="Q111" s="738"/>
      <c r="R111" s="738"/>
      <c r="S111" s="738"/>
      <c r="T111" s="738"/>
      <c r="U111" s="738"/>
      <c r="V111" s="738"/>
      <c r="W111" s="738"/>
      <c r="X111" s="738"/>
      <c r="Y111" s="738"/>
      <c r="Z111" s="738"/>
      <c r="AA111" s="738"/>
      <c r="AB111" s="738"/>
      <c r="AC111" s="738"/>
      <c r="AD111" s="738"/>
      <c r="AE111" s="738"/>
      <c r="AF111" s="738"/>
      <c r="AG111" s="738"/>
      <c r="AH111" s="738"/>
      <c r="AI111" s="520"/>
      <c r="AJ111" s="520"/>
      <c r="AK111" s="520"/>
      <c r="AL111" s="520"/>
      <c r="AM111" s="520"/>
      <c r="AN111" s="520"/>
      <c r="AO111" s="520"/>
      <c r="AP111" s="520"/>
      <c r="AQ111" s="520"/>
      <c r="AR111" s="520"/>
      <c r="AS111" s="520"/>
      <c r="AT111" s="520"/>
      <c r="AU111" s="520"/>
      <c r="AV111" s="520"/>
      <c r="AW111" s="504"/>
    </row>
    <row collapsed="false" customFormat="false" customHeight="true" hidden="false" ht="45" outlineLevel="0" r="112">
      <c r="A112" s="613" t="s">
        <v>393</v>
      </c>
      <c r="B112" s="613"/>
      <c r="C112" s="613"/>
      <c r="D112" s="613"/>
      <c r="E112" s="613"/>
      <c r="F112" s="613"/>
      <c r="G112" s="738" t="s">
        <v>1386</v>
      </c>
      <c r="H112" s="738"/>
      <c r="I112" s="738"/>
      <c r="J112" s="738"/>
      <c r="K112" s="738"/>
      <c r="L112" s="738"/>
      <c r="M112" s="738"/>
      <c r="N112" s="738"/>
      <c r="O112" s="738"/>
      <c r="P112" s="738"/>
      <c r="Q112" s="738"/>
      <c r="R112" s="738"/>
      <c r="S112" s="738"/>
      <c r="T112" s="738"/>
      <c r="U112" s="738"/>
      <c r="V112" s="738"/>
      <c r="W112" s="738"/>
      <c r="X112" s="738"/>
      <c r="Y112" s="738"/>
      <c r="Z112" s="738"/>
      <c r="AA112" s="738"/>
      <c r="AB112" s="738"/>
      <c r="AC112" s="738"/>
      <c r="AD112" s="738"/>
      <c r="AE112" s="738"/>
      <c r="AF112" s="738"/>
      <c r="AG112" s="738"/>
      <c r="AH112" s="738"/>
      <c r="AI112" s="520"/>
      <c r="AJ112" s="520"/>
      <c r="AK112" s="520"/>
      <c r="AL112" s="520"/>
      <c r="AM112" s="520"/>
      <c r="AN112" s="520"/>
      <c r="AO112" s="520"/>
      <c r="AP112" s="520"/>
      <c r="AQ112" s="520"/>
      <c r="AR112" s="520"/>
      <c r="AS112" s="520"/>
      <c r="AT112" s="520"/>
      <c r="AU112" s="520"/>
      <c r="AV112" s="520"/>
      <c r="AW112" s="504"/>
    </row>
  </sheetData>
  <mergeCells count="336">
    <mergeCell ref="A5:F6"/>
    <mergeCell ref="G5:AH6"/>
    <mergeCell ref="AI5:AO6"/>
    <mergeCell ref="AP5:AV6"/>
    <mergeCell ref="A7:F7"/>
    <mergeCell ref="G7:AH7"/>
    <mergeCell ref="AI7:AO7"/>
    <mergeCell ref="AP7:AV7"/>
    <mergeCell ref="A8:F8"/>
    <mergeCell ref="G8:AH8"/>
    <mergeCell ref="AI8:AO8"/>
    <mergeCell ref="AP8:AV8"/>
    <mergeCell ref="A9:F9"/>
    <mergeCell ref="G9:AH9"/>
    <mergeCell ref="AI9:AO9"/>
    <mergeCell ref="AP9:AV9"/>
    <mergeCell ref="A10:F10"/>
    <mergeCell ref="G10:AH10"/>
    <mergeCell ref="AI10:AO10"/>
    <mergeCell ref="AP10:AV10"/>
    <mergeCell ref="A11:F11"/>
    <mergeCell ref="G11:AH11"/>
    <mergeCell ref="AI11:AO11"/>
    <mergeCell ref="AP11:AV11"/>
    <mergeCell ref="A12:F12"/>
    <mergeCell ref="G12:AH12"/>
    <mergeCell ref="AI12:AO12"/>
    <mergeCell ref="AP12:AV12"/>
    <mergeCell ref="A13:F13"/>
    <mergeCell ref="G13:AH13"/>
    <mergeCell ref="AI13:AO13"/>
    <mergeCell ref="AP13:AV13"/>
    <mergeCell ref="A14:F14"/>
    <mergeCell ref="G14:AH14"/>
    <mergeCell ref="AI14:AO14"/>
    <mergeCell ref="AP14:AV14"/>
    <mergeCell ref="A15:F15"/>
    <mergeCell ref="G15:AH15"/>
    <mergeCell ref="AI15:AO15"/>
    <mergeCell ref="AP15:AV15"/>
    <mergeCell ref="A16:F16"/>
    <mergeCell ref="G16:AH16"/>
    <mergeCell ref="AI16:AO16"/>
    <mergeCell ref="AP16:AV16"/>
    <mergeCell ref="A17:F17"/>
    <mergeCell ref="G17:AH17"/>
    <mergeCell ref="AI17:AO17"/>
    <mergeCell ref="AP17:AV17"/>
    <mergeCell ref="A18:F18"/>
    <mergeCell ref="G18:AH18"/>
    <mergeCell ref="AI18:AO18"/>
    <mergeCell ref="AP18:AV18"/>
    <mergeCell ref="A19:F19"/>
    <mergeCell ref="G19:AH19"/>
    <mergeCell ref="AI19:AO19"/>
    <mergeCell ref="AP19:AV19"/>
    <mergeCell ref="A20:F20"/>
    <mergeCell ref="G20:AH20"/>
    <mergeCell ref="AI20:AO20"/>
    <mergeCell ref="AP20:AV20"/>
    <mergeCell ref="A21:F21"/>
    <mergeCell ref="G21:AH21"/>
    <mergeCell ref="AI21:AO21"/>
    <mergeCell ref="AP21:AV21"/>
    <mergeCell ref="A22:F22"/>
    <mergeCell ref="G22:AH22"/>
    <mergeCell ref="AI22:AO22"/>
    <mergeCell ref="AP22:AV22"/>
    <mergeCell ref="A23:F23"/>
    <mergeCell ref="G23:AH23"/>
    <mergeCell ref="AI23:AO23"/>
    <mergeCell ref="AP23:AV23"/>
    <mergeCell ref="A24:F24"/>
    <mergeCell ref="G24:AH24"/>
    <mergeCell ref="AI24:AO24"/>
    <mergeCell ref="AP24:AV24"/>
    <mergeCell ref="A25:F25"/>
    <mergeCell ref="G25:AH25"/>
    <mergeCell ref="AI25:AO25"/>
    <mergeCell ref="AP25:AV25"/>
    <mergeCell ref="A26:F26"/>
    <mergeCell ref="G26:AH26"/>
    <mergeCell ref="AI26:AO26"/>
    <mergeCell ref="AP26:AV26"/>
    <mergeCell ref="A27:F27"/>
    <mergeCell ref="G27:AH27"/>
    <mergeCell ref="AI27:AO27"/>
    <mergeCell ref="AP27:AV27"/>
    <mergeCell ref="A28:F28"/>
    <mergeCell ref="G28:AH28"/>
    <mergeCell ref="AI28:AO28"/>
    <mergeCell ref="AP28:AV28"/>
    <mergeCell ref="A29:F29"/>
    <mergeCell ref="G29:AH29"/>
    <mergeCell ref="AI29:AO29"/>
    <mergeCell ref="AP29:AV29"/>
    <mergeCell ref="A30:F30"/>
    <mergeCell ref="G30:AH30"/>
    <mergeCell ref="AI30:AO30"/>
    <mergeCell ref="AP30:AV30"/>
    <mergeCell ref="A37:F38"/>
    <mergeCell ref="G37:AH38"/>
    <mergeCell ref="AI37:AO38"/>
    <mergeCell ref="AP37:AV38"/>
    <mergeCell ref="A39:F39"/>
    <mergeCell ref="G39:AH39"/>
    <mergeCell ref="AI39:AO39"/>
    <mergeCell ref="AP39:AV39"/>
    <mergeCell ref="A40:F40"/>
    <mergeCell ref="G40:AH40"/>
    <mergeCell ref="AI40:AO40"/>
    <mergeCell ref="AP40:AV40"/>
    <mergeCell ref="A41:F41"/>
    <mergeCell ref="G41:AH41"/>
    <mergeCell ref="AI41:AO41"/>
    <mergeCell ref="AP41:AV41"/>
    <mergeCell ref="A42:F42"/>
    <mergeCell ref="G42:AH42"/>
    <mergeCell ref="AI42:AO42"/>
    <mergeCell ref="AP42:AV42"/>
    <mergeCell ref="A43:F43"/>
    <mergeCell ref="G43:AH43"/>
    <mergeCell ref="AI43:AO43"/>
    <mergeCell ref="AP43:AV43"/>
    <mergeCell ref="A44:F44"/>
    <mergeCell ref="G44:AH44"/>
    <mergeCell ref="AI44:AO44"/>
    <mergeCell ref="AP44:AV44"/>
    <mergeCell ref="A45:F45"/>
    <mergeCell ref="G45:AH45"/>
    <mergeCell ref="AI45:AO45"/>
    <mergeCell ref="AP45:AV45"/>
    <mergeCell ref="A46:F46"/>
    <mergeCell ref="G46:AH46"/>
    <mergeCell ref="AI46:AO46"/>
    <mergeCell ref="AP46:AV46"/>
    <mergeCell ref="A47:F47"/>
    <mergeCell ref="G47:AH47"/>
    <mergeCell ref="AI47:AO47"/>
    <mergeCell ref="AP47:AV47"/>
    <mergeCell ref="A48:F48"/>
    <mergeCell ref="G48:AH48"/>
    <mergeCell ref="AI48:AO48"/>
    <mergeCell ref="AP48:AV48"/>
    <mergeCell ref="A49:F49"/>
    <mergeCell ref="G49:AH49"/>
    <mergeCell ref="AI49:AO49"/>
    <mergeCell ref="AP49:AV49"/>
    <mergeCell ref="A50:F50"/>
    <mergeCell ref="G50:AH50"/>
    <mergeCell ref="AI50:AO50"/>
    <mergeCell ref="AP50:AV50"/>
    <mergeCell ref="A51:F51"/>
    <mergeCell ref="G51:AH51"/>
    <mergeCell ref="AI51:AO51"/>
    <mergeCell ref="AP51:AV51"/>
    <mergeCell ref="A52:F52"/>
    <mergeCell ref="G52:AH52"/>
    <mergeCell ref="AI52:AO52"/>
    <mergeCell ref="AP52:AV52"/>
    <mergeCell ref="A53:F53"/>
    <mergeCell ref="G53:AH53"/>
    <mergeCell ref="AI53:AO53"/>
    <mergeCell ref="AP53:AV53"/>
    <mergeCell ref="A54:F54"/>
    <mergeCell ref="G54:AH54"/>
    <mergeCell ref="AI54:AO54"/>
    <mergeCell ref="AP54:AV54"/>
    <mergeCell ref="A55:F55"/>
    <mergeCell ref="G55:AH55"/>
    <mergeCell ref="AI55:AO55"/>
    <mergeCell ref="AP55:AV55"/>
    <mergeCell ref="A56:F56"/>
    <mergeCell ref="G56:AH56"/>
    <mergeCell ref="AI56:AO56"/>
    <mergeCell ref="AP56:AV56"/>
    <mergeCell ref="A57:F57"/>
    <mergeCell ref="G57:AH57"/>
    <mergeCell ref="AI57:AO57"/>
    <mergeCell ref="AP57:AV57"/>
    <mergeCell ref="A66:F67"/>
    <mergeCell ref="G66:AH67"/>
    <mergeCell ref="AI66:AO67"/>
    <mergeCell ref="AP66:AV67"/>
    <mergeCell ref="A68:F68"/>
    <mergeCell ref="G68:AH68"/>
    <mergeCell ref="AI68:AO68"/>
    <mergeCell ref="AP68:AV68"/>
    <mergeCell ref="A69:F69"/>
    <mergeCell ref="G69:AH69"/>
    <mergeCell ref="AI69:AO69"/>
    <mergeCell ref="AP69:AV69"/>
    <mergeCell ref="A70:F70"/>
    <mergeCell ref="G70:AH70"/>
    <mergeCell ref="AI70:AO70"/>
    <mergeCell ref="AP70:AV70"/>
    <mergeCell ref="A71:F71"/>
    <mergeCell ref="G71:AH71"/>
    <mergeCell ref="AI71:AO71"/>
    <mergeCell ref="AP71:AV71"/>
    <mergeCell ref="A72:F72"/>
    <mergeCell ref="G72:AH72"/>
    <mergeCell ref="AI72:AO72"/>
    <mergeCell ref="AP72:AV72"/>
    <mergeCell ref="A73:F73"/>
    <mergeCell ref="G73:AH73"/>
    <mergeCell ref="AI73:AO73"/>
    <mergeCell ref="AP73:AV73"/>
    <mergeCell ref="A74:F74"/>
    <mergeCell ref="G74:AH74"/>
    <mergeCell ref="AI74:AO74"/>
    <mergeCell ref="AP74:AV74"/>
    <mergeCell ref="A75:F75"/>
    <mergeCell ref="G75:AH75"/>
    <mergeCell ref="AI75:AO75"/>
    <mergeCell ref="AP75:AV75"/>
    <mergeCell ref="A76:F76"/>
    <mergeCell ref="G76:AH76"/>
    <mergeCell ref="AI76:AO76"/>
    <mergeCell ref="AP76:AV76"/>
    <mergeCell ref="A77:F77"/>
    <mergeCell ref="G77:AH77"/>
    <mergeCell ref="AI77:AO77"/>
    <mergeCell ref="AP77:AV77"/>
    <mergeCell ref="A78:F78"/>
    <mergeCell ref="G78:AH78"/>
    <mergeCell ref="AI78:AO78"/>
    <mergeCell ref="AP78:AV78"/>
    <mergeCell ref="A79:F79"/>
    <mergeCell ref="G79:AH79"/>
    <mergeCell ref="AI79:AO79"/>
    <mergeCell ref="AP79:AV79"/>
    <mergeCell ref="A80:F80"/>
    <mergeCell ref="G80:AH80"/>
    <mergeCell ref="AI80:AO80"/>
    <mergeCell ref="AP80:AV80"/>
    <mergeCell ref="A81:F81"/>
    <mergeCell ref="G81:AH81"/>
    <mergeCell ref="AI81:AO81"/>
    <mergeCell ref="AP81:AV81"/>
    <mergeCell ref="A82:F82"/>
    <mergeCell ref="G82:AH82"/>
    <mergeCell ref="AI82:AO82"/>
    <mergeCell ref="AP82:AV82"/>
    <mergeCell ref="A83:F83"/>
    <mergeCell ref="G83:AH83"/>
    <mergeCell ref="AI83:AO83"/>
    <mergeCell ref="AP83:AV83"/>
    <mergeCell ref="A84:F84"/>
    <mergeCell ref="G84:AH84"/>
    <mergeCell ref="AI84:AO84"/>
    <mergeCell ref="AP84:AV84"/>
    <mergeCell ref="A85:F85"/>
    <mergeCell ref="G85:AH85"/>
    <mergeCell ref="AI85:AO85"/>
    <mergeCell ref="AP85:AV85"/>
    <mergeCell ref="A86:F86"/>
    <mergeCell ref="G86:AH86"/>
    <mergeCell ref="AI86:AO86"/>
    <mergeCell ref="AP86:AV86"/>
    <mergeCell ref="A87:F87"/>
    <mergeCell ref="G87:AH87"/>
    <mergeCell ref="AI87:AO87"/>
    <mergeCell ref="AP87:AV87"/>
    <mergeCell ref="A88:F88"/>
    <mergeCell ref="G88:AH88"/>
    <mergeCell ref="AI88:AO88"/>
    <mergeCell ref="AP88:AV88"/>
    <mergeCell ref="A89:F89"/>
    <mergeCell ref="G89:AH89"/>
    <mergeCell ref="AI89:AO89"/>
    <mergeCell ref="AP89:AV89"/>
    <mergeCell ref="A90:F90"/>
    <mergeCell ref="G90:AH90"/>
    <mergeCell ref="AI90:AO90"/>
    <mergeCell ref="AP90:AV90"/>
    <mergeCell ref="A97:F98"/>
    <mergeCell ref="G97:AH98"/>
    <mergeCell ref="AI97:AO98"/>
    <mergeCell ref="AP97:AV98"/>
    <mergeCell ref="A99:F99"/>
    <mergeCell ref="G99:AH99"/>
    <mergeCell ref="AI99:AO99"/>
    <mergeCell ref="AP99:AV99"/>
    <mergeCell ref="A100:F100"/>
    <mergeCell ref="G100:AH100"/>
    <mergeCell ref="AI100:AO100"/>
    <mergeCell ref="AP100:AV100"/>
    <mergeCell ref="A101:F101"/>
    <mergeCell ref="G101:AH101"/>
    <mergeCell ref="AI101:AO101"/>
    <mergeCell ref="AP101:AV101"/>
    <mergeCell ref="A102:F102"/>
    <mergeCell ref="G102:AH102"/>
    <mergeCell ref="AI102:AO102"/>
    <mergeCell ref="AP102:AV102"/>
    <mergeCell ref="A103:F103"/>
    <mergeCell ref="G103:AH103"/>
    <mergeCell ref="AI103:AO103"/>
    <mergeCell ref="AP103:AV103"/>
    <mergeCell ref="A104:F104"/>
    <mergeCell ref="G104:AH104"/>
    <mergeCell ref="AI104:AO104"/>
    <mergeCell ref="AP104:AV104"/>
    <mergeCell ref="A105:F105"/>
    <mergeCell ref="G105:AH105"/>
    <mergeCell ref="AI105:AO105"/>
    <mergeCell ref="AP105:AV105"/>
    <mergeCell ref="A106:F106"/>
    <mergeCell ref="G106:AH106"/>
    <mergeCell ref="AI106:AO106"/>
    <mergeCell ref="AP106:AV106"/>
    <mergeCell ref="A107:F107"/>
    <mergeCell ref="G107:AH107"/>
    <mergeCell ref="AI107:AO107"/>
    <mergeCell ref="AP107:AV107"/>
    <mergeCell ref="A108:F108"/>
    <mergeCell ref="G108:AH108"/>
    <mergeCell ref="AI108:AO108"/>
    <mergeCell ref="AP108:AV108"/>
    <mergeCell ref="A109:F109"/>
    <mergeCell ref="G109:AH109"/>
    <mergeCell ref="AI109:AO109"/>
    <mergeCell ref="AP109:AV109"/>
    <mergeCell ref="A110:F110"/>
    <mergeCell ref="G110:AH110"/>
    <mergeCell ref="AI110:AO110"/>
    <mergeCell ref="AP110:AV110"/>
    <mergeCell ref="A111:F111"/>
    <mergeCell ref="G111:AH111"/>
    <mergeCell ref="AI111:AO111"/>
    <mergeCell ref="AP111:AV111"/>
    <mergeCell ref="A112:F112"/>
    <mergeCell ref="G112:AH112"/>
    <mergeCell ref="AI112:AO112"/>
    <mergeCell ref="AP112:AV112"/>
  </mergeCells>
  <printOptions headings="false" gridLines="false" gridLinesSet="true" horizontalCentered="false" verticalCentered="false"/>
  <pageMargins left="0.7" right="0.7" top="0.75" bottom="0.75" header="0.511805555555555" footer="0.3"/>
  <pageSetup blackAndWhite="false" cellComments="none" copies="1" draft="false" firstPageNumber="0" fitToHeight="1" fitToWidth="1" horizontalDpi="300" orientation="portrait" pageOrder="downThenOver" paperSize="9" scale="100" useFirstPageNumber="false" usePrinterDefaults="false" verticalDpi="300"/>
  <headerFooter differentFirst="false" differentOddEven="false">
    <oddHeader/>
    <oddFooter>&amp;Rstrana &amp;P</oddFooter>
  </headerFooter>
  <rowBreaks count="3" manualBreakCount="3">
    <brk id="32" man="true" max="16383" min="0"/>
    <brk id="61" man="true" max="16383" min="0"/>
    <brk id="93" man="true" max="16383" min="0"/>
  </rowBreaks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2:AX118"/>
  <sheetViews>
    <sheetView colorId="64" defaultGridColor="true" rightToLeft="false" showFormulas="false" showGridLines="true" showOutlineSymbols="true" showRowColHeaders="true" showZeros="fals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sheetFormatPr defaultRowHeight="14.85"/>
  <cols>
    <col collapsed="false" hidden="false" max="1025" min="1" style="407" width="1.85204081632653"/>
  </cols>
  <sheetData>
    <row collapsed="false" customFormat="false" customHeight="true" hidden="false" ht="15.95" outlineLevel="0" r="2">
      <c r="A2" s="429" t="s">
        <v>50</v>
      </c>
      <c r="B2" s="430"/>
      <c r="C2" s="430"/>
      <c r="D2" s="430"/>
      <c r="E2" s="430"/>
      <c r="F2" s="430"/>
      <c r="G2" s="430"/>
      <c r="H2" s="430"/>
      <c r="I2" s="430"/>
      <c r="J2" s="430"/>
      <c r="K2" s="430"/>
      <c r="L2" s="430"/>
      <c r="M2" s="430"/>
      <c r="N2" s="430"/>
      <c r="O2" s="430"/>
      <c r="P2" s="430"/>
      <c r="Q2" s="431"/>
      <c r="AE2" s="89" t="s">
        <v>29</v>
      </c>
      <c r="AG2" s="413"/>
      <c r="AH2" s="740"/>
      <c r="AI2" s="740"/>
      <c r="AJ2" s="740"/>
      <c r="AK2" s="740"/>
      <c r="AL2" s="740"/>
      <c r="AM2" s="740"/>
      <c r="AN2" s="740"/>
      <c r="AO2" s="740"/>
      <c r="AP2" s="740"/>
      <c r="AQ2" s="740"/>
      <c r="AR2" s="413"/>
    </row>
    <row collapsed="false" customFormat="true" customHeight="true" hidden="false" ht="14.85" outlineLevel="0" r="4" s="408">
      <c r="A4" s="732" t="s">
        <v>1387</v>
      </c>
    </row>
    <row collapsed="false" customFormat="true" customHeight="true" hidden="false" ht="14.85" outlineLevel="0" r="5" s="408">
      <c r="A5" s="623" t="s">
        <v>1236</v>
      </c>
      <c r="B5" s="623"/>
      <c r="C5" s="623"/>
      <c r="D5" s="623"/>
      <c r="E5" s="623"/>
      <c r="F5" s="623"/>
      <c r="G5" s="623" t="s">
        <v>1237</v>
      </c>
      <c r="H5" s="623"/>
      <c r="I5" s="623"/>
      <c r="J5" s="623"/>
      <c r="K5" s="623"/>
      <c r="L5" s="623"/>
      <c r="M5" s="623"/>
      <c r="N5" s="623"/>
      <c r="O5" s="623"/>
      <c r="P5" s="623"/>
      <c r="Q5" s="623"/>
      <c r="R5" s="623"/>
      <c r="S5" s="623"/>
      <c r="T5" s="623"/>
      <c r="U5" s="623"/>
      <c r="V5" s="623"/>
      <c r="W5" s="623"/>
      <c r="X5" s="623"/>
      <c r="Y5" s="623"/>
      <c r="Z5" s="623"/>
      <c r="AA5" s="623"/>
      <c r="AB5" s="623"/>
      <c r="AC5" s="623"/>
      <c r="AD5" s="623"/>
      <c r="AE5" s="623"/>
      <c r="AF5" s="623"/>
      <c r="AG5" s="623"/>
      <c r="AH5" s="623"/>
      <c r="AI5" s="623" t="s">
        <v>435</v>
      </c>
      <c r="AJ5" s="623"/>
      <c r="AK5" s="623"/>
      <c r="AL5" s="623"/>
      <c r="AM5" s="623"/>
      <c r="AN5" s="623"/>
      <c r="AO5" s="623"/>
      <c r="AP5" s="623" t="s">
        <v>495</v>
      </c>
      <c r="AQ5" s="623"/>
      <c r="AR5" s="623"/>
      <c r="AS5" s="623"/>
      <c r="AT5" s="623"/>
      <c r="AU5" s="623"/>
      <c r="AV5" s="623"/>
      <c r="AW5" s="457"/>
    </row>
    <row collapsed="false" customFormat="true" customHeight="true" hidden="false" ht="30.75" outlineLevel="0" r="6" s="408">
      <c r="A6" s="623"/>
      <c r="B6" s="623"/>
      <c r="C6" s="623"/>
      <c r="D6" s="623"/>
      <c r="E6" s="623"/>
      <c r="F6" s="623"/>
      <c r="G6" s="623"/>
      <c r="H6" s="623"/>
      <c r="I6" s="623"/>
      <c r="J6" s="623"/>
      <c r="K6" s="623"/>
      <c r="L6" s="623"/>
      <c r="M6" s="623"/>
      <c r="N6" s="623"/>
      <c r="O6" s="623"/>
      <c r="P6" s="623"/>
      <c r="Q6" s="623"/>
      <c r="R6" s="623"/>
      <c r="S6" s="623"/>
      <c r="T6" s="623"/>
      <c r="U6" s="623"/>
      <c r="V6" s="623"/>
      <c r="W6" s="623"/>
      <c r="X6" s="623"/>
      <c r="Y6" s="623"/>
      <c r="Z6" s="623"/>
      <c r="AA6" s="623"/>
      <c r="AB6" s="623"/>
      <c r="AC6" s="623"/>
      <c r="AD6" s="623"/>
      <c r="AE6" s="623"/>
      <c r="AF6" s="623"/>
      <c r="AG6" s="623"/>
      <c r="AH6" s="623"/>
      <c r="AI6" s="623"/>
      <c r="AJ6" s="623"/>
      <c r="AK6" s="623"/>
      <c r="AL6" s="623"/>
      <c r="AM6" s="623"/>
      <c r="AN6" s="623"/>
      <c r="AO6" s="623"/>
      <c r="AP6" s="623"/>
      <c r="AQ6" s="623"/>
      <c r="AR6" s="623"/>
      <c r="AS6" s="623"/>
      <c r="AT6" s="623"/>
      <c r="AU6" s="623"/>
      <c r="AV6" s="623"/>
      <c r="AW6" s="457"/>
    </row>
    <row collapsed="false" customFormat="true" customHeight="true" hidden="false" ht="14.85" outlineLevel="0" r="7" s="408">
      <c r="A7" s="741"/>
      <c r="B7" s="741"/>
      <c r="C7" s="741"/>
      <c r="D7" s="741"/>
      <c r="E7" s="741"/>
      <c r="F7" s="741"/>
      <c r="G7" s="742" t="s">
        <v>1238</v>
      </c>
      <c r="H7" s="742"/>
      <c r="I7" s="742"/>
      <c r="J7" s="742"/>
      <c r="K7" s="742"/>
      <c r="L7" s="742"/>
      <c r="M7" s="742"/>
      <c r="N7" s="742"/>
      <c r="O7" s="742"/>
      <c r="P7" s="742"/>
      <c r="Q7" s="742"/>
      <c r="R7" s="742"/>
      <c r="S7" s="742"/>
      <c r="T7" s="742"/>
      <c r="U7" s="742"/>
      <c r="V7" s="742"/>
      <c r="W7" s="742"/>
      <c r="X7" s="742"/>
      <c r="Y7" s="742"/>
      <c r="Z7" s="742"/>
      <c r="AA7" s="742"/>
      <c r="AB7" s="742"/>
      <c r="AC7" s="742"/>
      <c r="AD7" s="742"/>
      <c r="AE7" s="742"/>
      <c r="AF7" s="742"/>
      <c r="AG7" s="742"/>
      <c r="AH7" s="742"/>
      <c r="AI7" s="743"/>
      <c r="AJ7" s="743"/>
      <c r="AK7" s="743"/>
      <c r="AL7" s="743"/>
      <c r="AM7" s="743"/>
      <c r="AN7" s="743"/>
      <c r="AO7" s="743"/>
      <c r="AP7" s="743"/>
      <c r="AQ7" s="743"/>
      <c r="AR7" s="743"/>
      <c r="AS7" s="743"/>
      <c r="AT7" s="743"/>
      <c r="AU7" s="743"/>
      <c r="AV7" s="743"/>
      <c r="AW7" s="504"/>
      <c r="AX7" s="434"/>
    </row>
    <row collapsed="false" customFormat="true" customHeight="true" hidden="false" ht="15.95" outlineLevel="0" r="8" s="408">
      <c r="A8" s="548" t="s">
        <v>1388</v>
      </c>
      <c r="B8" s="548"/>
      <c r="C8" s="548"/>
      <c r="D8" s="548"/>
      <c r="E8" s="548"/>
      <c r="F8" s="548"/>
      <c r="G8" s="735" t="s">
        <v>1389</v>
      </c>
      <c r="H8" s="735"/>
      <c r="I8" s="735"/>
      <c r="J8" s="735"/>
      <c r="K8" s="735"/>
      <c r="L8" s="735"/>
      <c r="M8" s="735"/>
      <c r="N8" s="735"/>
      <c r="O8" s="735"/>
      <c r="P8" s="735"/>
      <c r="Q8" s="735"/>
      <c r="R8" s="735"/>
      <c r="S8" s="735"/>
      <c r="T8" s="735"/>
      <c r="U8" s="735"/>
      <c r="V8" s="735"/>
      <c r="W8" s="735"/>
      <c r="X8" s="735"/>
      <c r="Y8" s="735"/>
      <c r="Z8" s="735"/>
      <c r="AA8" s="735"/>
      <c r="AB8" s="735"/>
      <c r="AC8" s="735"/>
      <c r="AD8" s="735"/>
      <c r="AE8" s="735"/>
      <c r="AF8" s="735"/>
      <c r="AG8" s="735"/>
      <c r="AH8" s="735"/>
      <c r="AI8" s="744"/>
      <c r="AJ8" s="744"/>
      <c r="AK8" s="744"/>
      <c r="AL8" s="744"/>
      <c r="AM8" s="744"/>
      <c r="AN8" s="744"/>
      <c r="AO8" s="744"/>
      <c r="AP8" s="744"/>
      <c r="AQ8" s="744"/>
      <c r="AR8" s="744"/>
      <c r="AS8" s="744"/>
      <c r="AT8" s="744"/>
      <c r="AU8" s="744"/>
      <c r="AV8" s="744"/>
      <c r="AW8" s="504"/>
      <c r="AX8" s="434"/>
    </row>
    <row collapsed="false" customFormat="true" customHeight="true" hidden="false" ht="30" outlineLevel="0" r="9" s="408">
      <c r="A9" s="548" t="s">
        <v>1239</v>
      </c>
      <c r="B9" s="548"/>
      <c r="C9" s="548"/>
      <c r="D9" s="548"/>
      <c r="E9" s="548"/>
      <c r="F9" s="548"/>
      <c r="G9" s="736" t="s">
        <v>1390</v>
      </c>
      <c r="H9" s="736"/>
      <c r="I9" s="736"/>
      <c r="J9" s="736"/>
      <c r="K9" s="736"/>
      <c r="L9" s="736"/>
      <c r="M9" s="736"/>
      <c r="N9" s="736"/>
      <c r="O9" s="736"/>
      <c r="P9" s="736"/>
      <c r="Q9" s="736"/>
      <c r="R9" s="736"/>
      <c r="S9" s="736"/>
      <c r="T9" s="736"/>
      <c r="U9" s="736"/>
      <c r="V9" s="736"/>
      <c r="W9" s="736"/>
      <c r="X9" s="736"/>
      <c r="Y9" s="736"/>
      <c r="Z9" s="736"/>
      <c r="AA9" s="736"/>
      <c r="AB9" s="736"/>
      <c r="AC9" s="736"/>
      <c r="AD9" s="736"/>
      <c r="AE9" s="736"/>
      <c r="AF9" s="736"/>
      <c r="AG9" s="736"/>
      <c r="AH9" s="736"/>
      <c r="AI9" s="744"/>
      <c r="AJ9" s="744"/>
      <c r="AK9" s="744"/>
      <c r="AL9" s="744"/>
      <c r="AM9" s="744"/>
      <c r="AN9" s="744"/>
      <c r="AO9" s="744"/>
      <c r="AP9" s="744"/>
      <c r="AQ9" s="744"/>
      <c r="AR9" s="744"/>
      <c r="AS9" s="744"/>
      <c r="AT9" s="744"/>
      <c r="AU9" s="744"/>
      <c r="AV9" s="744"/>
      <c r="AW9" s="504"/>
      <c r="AX9" s="434"/>
    </row>
    <row collapsed="false" customFormat="true" customHeight="true" hidden="false" ht="15.95" outlineLevel="0" r="10" s="408">
      <c r="A10" s="548" t="s">
        <v>1391</v>
      </c>
      <c r="B10" s="548"/>
      <c r="C10" s="548"/>
      <c r="D10" s="548"/>
      <c r="E10" s="548"/>
      <c r="F10" s="548"/>
      <c r="G10" s="735" t="s">
        <v>1392</v>
      </c>
      <c r="H10" s="735"/>
      <c r="I10" s="735"/>
      <c r="J10" s="735"/>
      <c r="K10" s="735"/>
      <c r="L10" s="735"/>
      <c r="M10" s="735"/>
      <c r="N10" s="735"/>
      <c r="O10" s="735"/>
      <c r="P10" s="735"/>
      <c r="Q10" s="735"/>
      <c r="R10" s="735"/>
      <c r="S10" s="735"/>
      <c r="T10" s="735"/>
      <c r="U10" s="735"/>
      <c r="V10" s="735"/>
      <c r="W10" s="735"/>
      <c r="X10" s="735"/>
      <c r="Y10" s="735"/>
      <c r="Z10" s="735"/>
      <c r="AA10" s="735"/>
      <c r="AB10" s="735"/>
      <c r="AC10" s="735"/>
      <c r="AD10" s="735"/>
      <c r="AE10" s="735"/>
      <c r="AF10" s="735"/>
      <c r="AG10" s="735"/>
      <c r="AH10" s="735"/>
      <c r="AI10" s="744"/>
      <c r="AJ10" s="744"/>
      <c r="AK10" s="744"/>
      <c r="AL10" s="744"/>
      <c r="AM10" s="744"/>
      <c r="AN10" s="744"/>
      <c r="AO10" s="744"/>
      <c r="AP10" s="744"/>
      <c r="AQ10" s="744"/>
      <c r="AR10" s="744"/>
      <c r="AS10" s="744"/>
      <c r="AT10" s="744"/>
      <c r="AU10" s="744"/>
      <c r="AV10" s="744"/>
      <c r="AW10" s="504"/>
      <c r="AX10" s="434"/>
    </row>
    <row collapsed="false" customFormat="true" customHeight="true" hidden="false" ht="45" outlineLevel="0" r="11" s="408">
      <c r="A11" s="548" t="s">
        <v>1393</v>
      </c>
      <c r="B11" s="548"/>
      <c r="C11" s="548"/>
      <c r="D11" s="548"/>
      <c r="E11" s="548"/>
      <c r="F11" s="548"/>
      <c r="G11" s="736" t="s">
        <v>1394</v>
      </c>
      <c r="H11" s="736"/>
      <c r="I11" s="736"/>
      <c r="J11" s="736"/>
      <c r="K11" s="736"/>
      <c r="L11" s="736"/>
      <c r="M11" s="736"/>
      <c r="N11" s="736"/>
      <c r="O11" s="736"/>
      <c r="P11" s="736"/>
      <c r="Q11" s="736"/>
      <c r="R11" s="736"/>
      <c r="S11" s="736"/>
      <c r="T11" s="736"/>
      <c r="U11" s="736"/>
      <c r="V11" s="736"/>
      <c r="W11" s="736"/>
      <c r="X11" s="736"/>
      <c r="Y11" s="736"/>
      <c r="Z11" s="736"/>
      <c r="AA11" s="736"/>
      <c r="AB11" s="736"/>
      <c r="AC11" s="736"/>
      <c r="AD11" s="736"/>
      <c r="AE11" s="736"/>
      <c r="AF11" s="736"/>
      <c r="AG11" s="736"/>
      <c r="AH11" s="736"/>
      <c r="AI11" s="744"/>
      <c r="AJ11" s="744"/>
      <c r="AK11" s="744"/>
      <c r="AL11" s="744"/>
      <c r="AM11" s="744"/>
      <c r="AN11" s="744"/>
      <c r="AO11" s="744"/>
      <c r="AP11" s="744"/>
      <c r="AQ11" s="744"/>
      <c r="AR11" s="744"/>
      <c r="AS11" s="744"/>
      <c r="AT11" s="744"/>
      <c r="AU11" s="744"/>
      <c r="AV11" s="744"/>
    </row>
    <row collapsed="false" customFormat="true" customHeight="true" hidden="false" ht="15.95" outlineLevel="0" r="12" s="408">
      <c r="A12" s="548" t="s">
        <v>1395</v>
      </c>
      <c r="B12" s="548"/>
      <c r="C12" s="548"/>
      <c r="D12" s="548"/>
      <c r="E12" s="548"/>
      <c r="F12" s="548"/>
      <c r="G12" s="735" t="s">
        <v>1396</v>
      </c>
      <c r="H12" s="735"/>
      <c r="I12" s="735"/>
      <c r="J12" s="735"/>
      <c r="K12" s="735"/>
      <c r="L12" s="735"/>
      <c r="M12" s="735"/>
      <c r="N12" s="735"/>
      <c r="O12" s="735"/>
      <c r="P12" s="735"/>
      <c r="Q12" s="735"/>
      <c r="R12" s="735"/>
      <c r="S12" s="735"/>
      <c r="T12" s="735"/>
      <c r="U12" s="735"/>
      <c r="V12" s="735"/>
      <c r="W12" s="735"/>
      <c r="X12" s="735"/>
      <c r="Y12" s="735"/>
      <c r="Z12" s="735"/>
      <c r="AA12" s="735"/>
      <c r="AB12" s="735"/>
      <c r="AC12" s="735"/>
      <c r="AD12" s="735"/>
      <c r="AE12" s="735"/>
      <c r="AF12" s="735"/>
      <c r="AG12" s="735"/>
      <c r="AH12" s="735"/>
      <c r="AI12" s="744"/>
      <c r="AJ12" s="744"/>
      <c r="AK12" s="744"/>
      <c r="AL12" s="744"/>
      <c r="AM12" s="744"/>
      <c r="AN12" s="744"/>
      <c r="AO12" s="744"/>
      <c r="AP12" s="744"/>
      <c r="AQ12" s="744"/>
      <c r="AR12" s="744"/>
      <c r="AS12" s="744"/>
      <c r="AT12" s="744"/>
      <c r="AU12" s="744"/>
      <c r="AV12" s="744"/>
      <c r="AW12" s="504"/>
      <c r="AX12" s="434"/>
    </row>
    <row collapsed="false" customFormat="true" customHeight="true" hidden="false" ht="15.95" outlineLevel="0" r="13" s="408">
      <c r="A13" s="548" t="s">
        <v>1397</v>
      </c>
      <c r="B13" s="548"/>
      <c r="C13" s="548"/>
      <c r="D13" s="548"/>
      <c r="E13" s="548"/>
      <c r="F13" s="548"/>
      <c r="G13" s="735" t="s">
        <v>1398</v>
      </c>
      <c r="H13" s="735"/>
      <c r="I13" s="735"/>
      <c r="J13" s="735"/>
      <c r="K13" s="735"/>
      <c r="L13" s="735"/>
      <c r="M13" s="735"/>
      <c r="N13" s="735"/>
      <c r="O13" s="735"/>
      <c r="P13" s="735"/>
      <c r="Q13" s="735"/>
      <c r="R13" s="735"/>
      <c r="S13" s="735"/>
      <c r="T13" s="735"/>
      <c r="U13" s="735"/>
      <c r="V13" s="735"/>
      <c r="W13" s="735"/>
      <c r="X13" s="735"/>
      <c r="Y13" s="735"/>
      <c r="Z13" s="735"/>
      <c r="AA13" s="735"/>
      <c r="AB13" s="735"/>
      <c r="AC13" s="735"/>
      <c r="AD13" s="735"/>
      <c r="AE13" s="735"/>
      <c r="AF13" s="735"/>
      <c r="AG13" s="735"/>
      <c r="AH13" s="735"/>
      <c r="AI13" s="744"/>
      <c r="AJ13" s="744"/>
      <c r="AK13" s="744"/>
      <c r="AL13" s="744"/>
      <c r="AM13" s="744"/>
      <c r="AN13" s="744"/>
      <c r="AO13" s="744"/>
      <c r="AP13" s="744"/>
      <c r="AQ13" s="744"/>
      <c r="AR13" s="744"/>
      <c r="AS13" s="744"/>
      <c r="AT13" s="744"/>
      <c r="AU13" s="744"/>
      <c r="AV13" s="744"/>
      <c r="AW13" s="504"/>
      <c r="AX13" s="434"/>
    </row>
    <row collapsed="false" customFormat="true" customHeight="true" hidden="false" ht="15.95" outlineLevel="0" r="14" s="408">
      <c r="A14" s="548" t="s">
        <v>1399</v>
      </c>
      <c r="B14" s="548"/>
      <c r="C14" s="548"/>
      <c r="D14" s="548"/>
      <c r="E14" s="548"/>
      <c r="F14" s="548"/>
      <c r="G14" s="735" t="s">
        <v>1400</v>
      </c>
      <c r="H14" s="735"/>
      <c r="I14" s="735"/>
      <c r="J14" s="735"/>
      <c r="K14" s="735"/>
      <c r="L14" s="735"/>
      <c r="M14" s="735"/>
      <c r="N14" s="735"/>
      <c r="O14" s="735"/>
      <c r="P14" s="735"/>
      <c r="Q14" s="735"/>
      <c r="R14" s="735"/>
      <c r="S14" s="735"/>
      <c r="T14" s="735"/>
      <c r="U14" s="735"/>
      <c r="V14" s="735"/>
      <c r="W14" s="735"/>
      <c r="X14" s="735"/>
      <c r="Y14" s="735"/>
      <c r="Z14" s="735"/>
      <c r="AA14" s="735"/>
      <c r="AB14" s="735"/>
      <c r="AC14" s="735"/>
      <c r="AD14" s="735"/>
      <c r="AE14" s="735"/>
      <c r="AF14" s="735"/>
      <c r="AG14" s="735"/>
      <c r="AH14" s="735"/>
      <c r="AI14" s="744"/>
      <c r="AJ14" s="744"/>
      <c r="AK14" s="744"/>
      <c r="AL14" s="744"/>
      <c r="AM14" s="744"/>
      <c r="AN14" s="744"/>
      <c r="AO14" s="744"/>
      <c r="AP14" s="744"/>
      <c r="AQ14" s="744"/>
      <c r="AR14" s="744"/>
      <c r="AS14" s="744"/>
      <c r="AT14" s="744"/>
      <c r="AU14" s="744"/>
      <c r="AV14" s="744"/>
      <c r="AW14" s="504"/>
      <c r="AX14" s="434"/>
    </row>
    <row collapsed="false" customFormat="true" customHeight="true" hidden="false" ht="15.95" outlineLevel="0" r="15" s="408">
      <c r="A15" s="548" t="s">
        <v>1401</v>
      </c>
      <c r="B15" s="548"/>
      <c r="C15" s="548"/>
      <c r="D15" s="548"/>
      <c r="E15" s="548"/>
      <c r="F15" s="548"/>
      <c r="G15" s="735" t="s">
        <v>1402</v>
      </c>
      <c r="H15" s="735"/>
      <c r="I15" s="735"/>
      <c r="J15" s="735"/>
      <c r="K15" s="735"/>
      <c r="L15" s="735"/>
      <c r="M15" s="735"/>
      <c r="N15" s="735"/>
      <c r="O15" s="735"/>
      <c r="P15" s="735"/>
      <c r="Q15" s="735"/>
      <c r="R15" s="735"/>
      <c r="S15" s="735"/>
      <c r="T15" s="735"/>
      <c r="U15" s="735"/>
      <c r="V15" s="735"/>
      <c r="W15" s="735"/>
      <c r="X15" s="735"/>
      <c r="Y15" s="735"/>
      <c r="Z15" s="735"/>
      <c r="AA15" s="735"/>
      <c r="AB15" s="735"/>
      <c r="AC15" s="735"/>
      <c r="AD15" s="735"/>
      <c r="AE15" s="735"/>
      <c r="AF15" s="735"/>
      <c r="AG15" s="735"/>
      <c r="AH15" s="735"/>
      <c r="AI15" s="744"/>
      <c r="AJ15" s="744"/>
      <c r="AK15" s="744"/>
      <c r="AL15" s="744"/>
      <c r="AM15" s="744"/>
      <c r="AN15" s="744"/>
      <c r="AO15" s="744"/>
      <c r="AP15" s="744"/>
      <c r="AQ15" s="744"/>
      <c r="AR15" s="744"/>
      <c r="AS15" s="744"/>
      <c r="AT15" s="744"/>
      <c r="AU15" s="744"/>
      <c r="AV15" s="744"/>
      <c r="AW15" s="504"/>
      <c r="AX15" s="434"/>
    </row>
    <row collapsed="false" customFormat="true" customHeight="true" hidden="false" ht="15.95" outlineLevel="0" r="16" s="408">
      <c r="A16" s="548" t="s">
        <v>1403</v>
      </c>
      <c r="B16" s="548"/>
      <c r="C16" s="548"/>
      <c r="D16" s="548"/>
      <c r="E16" s="548"/>
      <c r="F16" s="548"/>
      <c r="G16" s="735" t="s">
        <v>1404</v>
      </c>
      <c r="H16" s="735"/>
      <c r="I16" s="735"/>
      <c r="J16" s="735"/>
      <c r="K16" s="735"/>
      <c r="L16" s="735"/>
      <c r="M16" s="735"/>
      <c r="N16" s="735"/>
      <c r="O16" s="735"/>
      <c r="P16" s="735"/>
      <c r="Q16" s="735"/>
      <c r="R16" s="735"/>
      <c r="S16" s="735"/>
      <c r="T16" s="735"/>
      <c r="U16" s="735"/>
      <c r="V16" s="735"/>
      <c r="W16" s="735"/>
      <c r="X16" s="735"/>
      <c r="Y16" s="735"/>
      <c r="Z16" s="735"/>
      <c r="AA16" s="735"/>
      <c r="AB16" s="735"/>
      <c r="AC16" s="735"/>
      <c r="AD16" s="735"/>
      <c r="AE16" s="735"/>
      <c r="AF16" s="735"/>
      <c r="AG16" s="735"/>
      <c r="AH16" s="735"/>
      <c r="AI16" s="744"/>
      <c r="AJ16" s="744"/>
      <c r="AK16" s="744"/>
      <c r="AL16" s="744"/>
      <c r="AM16" s="744"/>
      <c r="AN16" s="744"/>
      <c r="AO16" s="744"/>
      <c r="AP16" s="744"/>
      <c r="AQ16" s="744"/>
      <c r="AR16" s="744"/>
      <c r="AS16" s="744"/>
      <c r="AT16" s="744"/>
      <c r="AU16" s="744"/>
      <c r="AV16" s="744"/>
      <c r="AW16" s="504"/>
      <c r="AX16" s="434"/>
    </row>
    <row collapsed="false" customFormat="true" customHeight="true" hidden="false" ht="15.95" outlineLevel="0" r="17" s="408">
      <c r="A17" s="548" t="s">
        <v>1405</v>
      </c>
      <c r="B17" s="548"/>
      <c r="C17" s="548"/>
      <c r="D17" s="548"/>
      <c r="E17" s="548"/>
      <c r="F17" s="548"/>
      <c r="G17" s="735" t="s">
        <v>1406</v>
      </c>
      <c r="H17" s="735"/>
      <c r="I17" s="735"/>
      <c r="J17" s="735"/>
      <c r="K17" s="735"/>
      <c r="L17" s="735"/>
      <c r="M17" s="735"/>
      <c r="N17" s="735"/>
      <c r="O17" s="735"/>
      <c r="P17" s="735"/>
      <c r="Q17" s="735"/>
      <c r="R17" s="735"/>
      <c r="S17" s="735"/>
      <c r="T17" s="735"/>
      <c r="U17" s="735"/>
      <c r="V17" s="735"/>
      <c r="W17" s="735"/>
      <c r="X17" s="735"/>
      <c r="Y17" s="735"/>
      <c r="Z17" s="735"/>
      <c r="AA17" s="735"/>
      <c r="AB17" s="735"/>
      <c r="AC17" s="735"/>
      <c r="AD17" s="735"/>
      <c r="AE17" s="735"/>
      <c r="AF17" s="735"/>
      <c r="AG17" s="735"/>
      <c r="AH17" s="735"/>
      <c r="AI17" s="744"/>
      <c r="AJ17" s="744"/>
      <c r="AK17" s="744"/>
      <c r="AL17" s="744"/>
      <c r="AM17" s="744"/>
      <c r="AN17" s="744"/>
      <c r="AO17" s="744"/>
      <c r="AP17" s="744"/>
      <c r="AQ17" s="744"/>
      <c r="AR17" s="744"/>
      <c r="AS17" s="744"/>
      <c r="AT17" s="744"/>
      <c r="AU17" s="744"/>
      <c r="AV17" s="744"/>
      <c r="AW17" s="504"/>
      <c r="AX17" s="434"/>
    </row>
    <row collapsed="false" customFormat="true" customHeight="true" hidden="false" ht="15.95" outlineLevel="0" r="18" s="408">
      <c r="A18" s="548" t="s">
        <v>1407</v>
      </c>
      <c r="B18" s="548"/>
      <c r="C18" s="548"/>
      <c r="D18" s="548"/>
      <c r="E18" s="548"/>
      <c r="F18" s="548"/>
      <c r="G18" s="735" t="s">
        <v>1408</v>
      </c>
      <c r="H18" s="735"/>
      <c r="I18" s="735"/>
      <c r="J18" s="735"/>
      <c r="K18" s="735"/>
      <c r="L18" s="735"/>
      <c r="M18" s="735"/>
      <c r="N18" s="735"/>
      <c r="O18" s="735"/>
      <c r="P18" s="735"/>
      <c r="Q18" s="735"/>
      <c r="R18" s="735"/>
      <c r="S18" s="735"/>
      <c r="T18" s="735"/>
      <c r="U18" s="735"/>
      <c r="V18" s="735"/>
      <c r="W18" s="735"/>
      <c r="X18" s="735"/>
      <c r="Y18" s="735"/>
      <c r="Z18" s="735"/>
      <c r="AA18" s="735"/>
      <c r="AB18" s="735"/>
      <c r="AC18" s="735"/>
      <c r="AD18" s="735"/>
      <c r="AE18" s="735"/>
      <c r="AF18" s="735"/>
      <c r="AG18" s="735"/>
      <c r="AH18" s="735"/>
      <c r="AI18" s="744"/>
      <c r="AJ18" s="744"/>
      <c r="AK18" s="744"/>
      <c r="AL18" s="744"/>
      <c r="AM18" s="744"/>
      <c r="AN18" s="744"/>
      <c r="AO18" s="744"/>
      <c r="AP18" s="744"/>
      <c r="AQ18" s="744"/>
      <c r="AR18" s="744"/>
      <c r="AS18" s="744"/>
      <c r="AT18" s="744"/>
      <c r="AU18" s="744"/>
      <c r="AV18" s="744"/>
      <c r="AW18" s="504"/>
      <c r="AX18" s="434"/>
    </row>
    <row collapsed="false" customFormat="true" customHeight="true" hidden="false" ht="30" outlineLevel="0" r="19" s="408">
      <c r="A19" s="548" t="s">
        <v>1409</v>
      </c>
      <c r="B19" s="548"/>
      <c r="C19" s="548"/>
      <c r="D19" s="548"/>
      <c r="E19" s="548"/>
      <c r="F19" s="548"/>
      <c r="G19" s="736" t="s">
        <v>1410</v>
      </c>
      <c r="H19" s="736"/>
      <c r="I19" s="736"/>
      <c r="J19" s="736"/>
      <c r="K19" s="736"/>
      <c r="L19" s="736"/>
      <c r="M19" s="736"/>
      <c r="N19" s="736"/>
      <c r="O19" s="736"/>
      <c r="P19" s="736"/>
      <c r="Q19" s="736"/>
      <c r="R19" s="736"/>
      <c r="S19" s="736"/>
      <c r="T19" s="736"/>
      <c r="U19" s="736"/>
      <c r="V19" s="736"/>
      <c r="W19" s="736"/>
      <c r="X19" s="736"/>
      <c r="Y19" s="736"/>
      <c r="Z19" s="736"/>
      <c r="AA19" s="736"/>
      <c r="AB19" s="736"/>
      <c r="AC19" s="736"/>
      <c r="AD19" s="736"/>
      <c r="AE19" s="736"/>
      <c r="AF19" s="736"/>
      <c r="AG19" s="736"/>
      <c r="AH19" s="736"/>
      <c r="AI19" s="744"/>
      <c r="AJ19" s="744"/>
      <c r="AK19" s="744"/>
      <c r="AL19" s="744"/>
      <c r="AM19" s="744"/>
      <c r="AN19" s="744"/>
      <c r="AO19" s="744"/>
      <c r="AP19" s="744"/>
      <c r="AQ19" s="744"/>
      <c r="AR19" s="744"/>
      <c r="AS19" s="744"/>
      <c r="AT19" s="744"/>
      <c r="AU19" s="744"/>
      <c r="AV19" s="744"/>
      <c r="AW19" s="504"/>
      <c r="AX19" s="434"/>
    </row>
    <row collapsed="false" customFormat="true" customHeight="true" hidden="false" ht="30" outlineLevel="0" r="20" s="408">
      <c r="A20" s="548" t="s">
        <v>1411</v>
      </c>
      <c r="B20" s="548"/>
      <c r="C20" s="548"/>
      <c r="D20" s="548"/>
      <c r="E20" s="548"/>
      <c r="F20" s="548"/>
      <c r="G20" s="736" t="s">
        <v>1412</v>
      </c>
      <c r="H20" s="736"/>
      <c r="I20" s="736"/>
      <c r="J20" s="736"/>
      <c r="K20" s="736"/>
      <c r="L20" s="736"/>
      <c r="M20" s="736"/>
      <c r="N20" s="736"/>
      <c r="O20" s="736"/>
      <c r="P20" s="736"/>
      <c r="Q20" s="736"/>
      <c r="R20" s="736"/>
      <c r="S20" s="736"/>
      <c r="T20" s="736"/>
      <c r="U20" s="736"/>
      <c r="V20" s="736"/>
      <c r="W20" s="736"/>
      <c r="X20" s="736"/>
      <c r="Y20" s="736"/>
      <c r="Z20" s="736"/>
      <c r="AA20" s="736"/>
      <c r="AB20" s="736"/>
      <c r="AC20" s="736"/>
      <c r="AD20" s="736"/>
      <c r="AE20" s="736"/>
      <c r="AF20" s="736"/>
      <c r="AG20" s="736"/>
      <c r="AH20" s="736"/>
      <c r="AI20" s="744"/>
      <c r="AJ20" s="744"/>
      <c r="AK20" s="744"/>
      <c r="AL20" s="744"/>
      <c r="AM20" s="744"/>
      <c r="AN20" s="744"/>
      <c r="AO20" s="744"/>
      <c r="AP20" s="744"/>
      <c r="AQ20" s="744"/>
      <c r="AR20" s="744"/>
      <c r="AS20" s="744"/>
      <c r="AT20" s="744"/>
      <c r="AU20" s="744"/>
      <c r="AV20" s="744"/>
      <c r="AW20" s="504"/>
      <c r="AX20" s="434"/>
    </row>
    <row collapsed="false" customFormat="true" customHeight="true" hidden="false" ht="30" outlineLevel="0" r="21" s="408">
      <c r="A21" s="548" t="s">
        <v>1413</v>
      </c>
      <c r="B21" s="548"/>
      <c r="C21" s="548"/>
      <c r="D21" s="548"/>
      <c r="E21" s="548"/>
      <c r="F21" s="548"/>
      <c r="G21" s="736" t="s">
        <v>1414</v>
      </c>
      <c r="H21" s="736"/>
      <c r="I21" s="736"/>
      <c r="J21" s="736"/>
      <c r="K21" s="736"/>
      <c r="L21" s="736"/>
      <c r="M21" s="736"/>
      <c r="N21" s="736"/>
      <c r="O21" s="736"/>
      <c r="P21" s="736"/>
      <c r="Q21" s="736"/>
      <c r="R21" s="736"/>
      <c r="S21" s="736"/>
      <c r="T21" s="736"/>
      <c r="U21" s="736"/>
      <c r="V21" s="736"/>
      <c r="W21" s="736"/>
      <c r="X21" s="736"/>
      <c r="Y21" s="736"/>
      <c r="Z21" s="736"/>
      <c r="AA21" s="736"/>
      <c r="AB21" s="736"/>
      <c r="AC21" s="736"/>
      <c r="AD21" s="736"/>
      <c r="AE21" s="736"/>
      <c r="AF21" s="736"/>
      <c r="AG21" s="736"/>
      <c r="AH21" s="736"/>
      <c r="AI21" s="744"/>
      <c r="AJ21" s="744"/>
      <c r="AK21" s="744"/>
      <c r="AL21" s="744"/>
      <c r="AM21" s="744"/>
      <c r="AN21" s="744"/>
      <c r="AO21" s="744"/>
      <c r="AP21" s="744"/>
      <c r="AQ21" s="744"/>
      <c r="AR21" s="744"/>
      <c r="AS21" s="744"/>
      <c r="AT21" s="744"/>
      <c r="AU21" s="744"/>
      <c r="AV21" s="744"/>
      <c r="AW21" s="504"/>
      <c r="AX21" s="434"/>
    </row>
    <row collapsed="false" customFormat="true" customHeight="true" hidden="false" ht="45" outlineLevel="0" r="22" s="408">
      <c r="A22" s="548" t="s">
        <v>1415</v>
      </c>
      <c r="B22" s="548"/>
      <c r="C22" s="548"/>
      <c r="D22" s="548"/>
      <c r="E22" s="548"/>
      <c r="F22" s="548"/>
      <c r="G22" s="736" t="s">
        <v>1416</v>
      </c>
      <c r="H22" s="736"/>
      <c r="I22" s="736"/>
      <c r="J22" s="736"/>
      <c r="K22" s="736"/>
      <c r="L22" s="736"/>
      <c r="M22" s="736"/>
      <c r="N22" s="736"/>
      <c r="O22" s="736"/>
      <c r="P22" s="736"/>
      <c r="Q22" s="736"/>
      <c r="R22" s="736"/>
      <c r="S22" s="736"/>
      <c r="T22" s="736"/>
      <c r="U22" s="736"/>
      <c r="V22" s="736"/>
      <c r="W22" s="736"/>
      <c r="X22" s="736"/>
      <c r="Y22" s="736"/>
      <c r="Z22" s="736"/>
      <c r="AA22" s="736"/>
      <c r="AB22" s="736"/>
      <c r="AC22" s="736"/>
      <c r="AD22" s="736"/>
      <c r="AE22" s="736"/>
      <c r="AF22" s="736"/>
      <c r="AG22" s="736"/>
      <c r="AH22" s="736"/>
      <c r="AI22" s="744"/>
      <c r="AJ22" s="744"/>
      <c r="AK22" s="744"/>
      <c r="AL22" s="744"/>
      <c r="AM22" s="744"/>
      <c r="AN22" s="744"/>
      <c r="AO22" s="744"/>
      <c r="AP22" s="744"/>
      <c r="AQ22" s="744"/>
      <c r="AR22" s="744"/>
      <c r="AS22" s="744"/>
      <c r="AT22" s="744"/>
      <c r="AU22" s="744"/>
      <c r="AV22" s="744"/>
    </row>
    <row collapsed="false" customFormat="true" customHeight="true" hidden="false" ht="75" outlineLevel="0" r="23" s="408">
      <c r="A23" s="548" t="s">
        <v>1241</v>
      </c>
      <c r="B23" s="548"/>
      <c r="C23" s="548"/>
      <c r="D23" s="548"/>
      <c r="E23" s="548"/>
      <c r="F23" s="548"/>
      <c r="G23" s="736" t="s">
        <v>1417</v>
      </c>
      <c r="H23" s="736"/>
      <c r="I23" s="736"/>
      <c r="J23" s="736"/>
      <c r="K23" s="736"/>
      <c r="L23" s="736"/>
      <c r="M23" s="736"/>
      <c r="N23" s="736"/>
      <c r="O23" s="736"/>
      <c r="P23" s="736"/>
      <c r="Q23" s="736"/>
      <c r="R23" s="736"/>
      <c r="S23" s="736"/>
      <c r="T23" s="736"/>
      <c r="U23" s="736"/>
      <c r="V23" s="736"/>
      <c r="W23" s="736"/>
      <c r="X23" s="736"/>
      <c r="Y23" s="736"/>
      <c r="Z23" s="736"/>
      <c r="AA23" s="736"/>
      <c r="AB23" s="736"/>
      <c r="AC23" s="736"/>
      <c r="AD23" s="736"/>
      <c r="AE23" s="736"/>
      <c r="AF23" s="736"/>
      <c r="AG23" s="736"/>
      <c r="AH23" s="736"/>
      <c r="AI23" s="744"/>
      <c r="AJ23" s="744"/>
      <c r="AK23" s="744"/>
      <c r="AL23" s="744"/>
      <c r="AM23" s="744"/>
      <c r="AN23" s="744"/>
      <c r="AO23" s="744"/>
      <c r="AP23" s="744"/>
      <c r="AQ23" s="744"/>
      <c r="AR23" s="744"/>
      <c r="AS23" s="744"/>
      <c r="AT23" s="744"/>
      <c r="AU23" s="744"/>
      <c r="AV23" s="744"/>
      <c r="AW23" s="504"/>
    </row>
    <row collapsed="false" customFormat="true" customHeight="true" hidden="false" ht="15.95" outlineLevel="0" r="24" s="408">
      <c r="A24" s="548" t="s">
        <v>1418</v>
      </c>
      <c r="B24" s="548"/>
      <c r="C24" s="548"/>
      <c r="D24" s="548"/>
      <c r="E24" s="548"/>
      <c r="F24" s="548"/>
      <c r="G24" s="735" t="s">
        <v>1419</v>
      </c>
      <c r="H24" s="735"/>
      <c r="I24" s="735"/>
      <c r="J24" s="735"/>
      <c r="K24" s="735"/>
      <c r="L24" s="735"/>
      <c r="M24" s="735"/>
      <c r="N24" s="735"/>
      <c r="O24" s="735"/>
      <c r="P24" s="735"/>
      <c r="Q24" s="735"/>
      <c r="R24" s="735"/>
      <c r="S24" s="735"/>
      <c r="T24" s="735"/>
      <c r="U24" s="735"/>
      <c r="V24" s="735"/>
      <c r="W24" s="735"/>
      <c r="X24" s="735"/>
      <c r="Y24" s="735"/>
      <c r="Z24" s="735"/>
      <c r="AA24" s="735"/>
      <c r="AB24" s="735"/>
      <c r="AC24" s="735"/>
      <c r="AD24" s="735"/>
      <c r="AE24" s="735"/>
      <c r="AF24" s="735"/>
      <c r="AG24" s="735"/>
      <c r="AH24" s="735"/>
      <c r="AI24" s="744"/>
      <c r="AJ24" s="744"/>
      <c r="AK24" s="744"/>
      <c r="AL24" s="744"/>
      <c r="AM24" s="744"/>
      <c r="AN24" s="744"/>
      <c r="AO24" s="744"/>
      <c r="AP24" s="744"/>
      <c r="AQ24" s="744"/>
      <c r="AR24" s="744"/>
      <c r="AS24" s="744"/>
      <c r="AT24" s="744"/>
      <c r="AU24" s="744"/>
      <c r="AV24" s="744"/>
      <c r="AW24" s="504"/>
      <c r="AX24" s="434"/>
    </row>
    <row collapsed="false" customFormat="true" customHeight="true" hidden="false" ht="15.95" outlineLevel="0" r="25" s="408">
      <c r="A25" s="548" t="s">
        <v>1420</v>
      </c>
      <c r="B25" s="548"/>
      <c r="C25" s="548"/>
      <c r="D25" s="548"/>
      <c r="E25" s="548"/>
      <c r="F25" s="548"/>
      <c r="G25" s="735" t="s">
        <v>1421</v>
      </c>
      <c r="H25" s="735"/>
      <c r="I25" s="735"/>
      <c r="J25" s="735"/>
      <c r="K25" s="735"/>
      <c r="L25" s="735"/>
      <c r="M25" s="735"/>
      <c r="N25" s="735"/>
      <c r="O25" s="735"/>
      <c r="P25" s="735"/>
      <c r="Q25" s="735"/>
      <c r="R25" s="735"/>
      <c r="S25" s="735"/>
      <c r="T25" s="735"/>
      <c r="U25" s="735"/>
      <c r="V25" s="735"/>
      <c r="W25" s="735"/>
      <c r="X25" s="735"/>
      <c r="Y25" s="735"/>
      <c r="Z25" s="735"/>
      <c r="AA25" s="735"/>
      <c r="AB25" s="735"/>
      <c r="AC25" s="735"/>
      <c r="AD25" s="735"/>
      <c r="AE25" s="735"/>
      <c r="AF25" s="735"/>
      <c r="AG25" s="735"/>
      <c r="AH25" s="735"/>
      <c r="AI25" s="744"/>
      <c r="AJ25" s="744"/>
      <c r="AK25" s="744"/>
      <c r="AL25" s="744"/>
      <c r="AM25" s="744"/>
      <c r="AN25" s="744"/>
      <c r="AO25" s="744"/>
      <c r="AP25" s="744"/>
      <c r="AQ25" s="744"/>
      <c r="AR25" s="744"/>
      <c r="AS25" s="744"/>
      <c r="AT25" s="744"/>
      <c r="AU25" s="744"/>
      <c r="AV25" s="744"/>
      <c r="AW25" s="504"/>
      <c r="AX25" s="434"/>
    </row>
    <row collapsed="false" customFormat="true" customHeight="true" hidden="false" ht="15.95" outlineLevel="0" r="26" s="408">
      <c r="A26" s="548" t="s">
        <v>1422</v>
      </c>
      <c r="B26" s="548"/>
      <c r="C26" s="548"/>
      <c r="D26" s="548"/>
      <c r="E26" s="548"/>
      <c r="F26" s="548"/>
      <c r="G26" s="735" t="s">
        <v>1423</v>
      </c>
      <c r="H26" s="735"/>
      <c r="I26" s="735"/>
      <c r="J26" s="735"/>
      <c r="K26" s="735"/>
      <c r="L26" s="735"/>
      <c r="M26" s="735"/>
      <c r="N26" s="735"/>
      <c r="O26" s="735"/>
      <c r="P26" s="735"/>
      <c r="Q26" s="735"/>
      <c r="R26" s="735"/>
      <c r="S26" s="735"/>
      <c r="T26" s="735"/>
      <c r="U26" s="735"/>
      <c r="V26" s="735"/>
      <c r="W26" s="735"/>
      <c r="X26" s="735"/>
      <c r="Y26" s="735"/>
      <c r="Z26" s="735"/>
      <c r="AA26" s="735"/>
      <c r="AB26" s="735"/>
      <c r="AC26" s="735"/>
      <c r="AD26" s="735"/>
      <c r="AE26" s="735"/>
      <c r="AF26" s="735"/>
      <c r="AG26" s="735"/>
      <c r="AH26" s="735"/>
      <c r="AI26" s="744"/>
      <c r="AJ26" s="744"/>
      <c r="AK26" s="744"/>
      <c r="AL26" s="744"/>
      <c r="AM26" s="744"/>
      <c r="AN26" s="744"/>
      <c r="AO26" s="744"/>
      <c r="AP26" s="744"/>
      <c r="AQ26" s="744"/>
      <c r="AR26" s="744"/>
      <c r="AS26" s="744"/>
      <c r="AT26" s="744"/>
      <c r="AU26" s="744"/>
      <c r="AV26" s="744"/>
      <c r="AW26" s="504"/>
      <c r="AX26" s="434"/>
    </row>
    <row collapsed="false" customFormat="true" customHeight="true" hidden="false" ht="45" outlineLevel="0" r="27" s="408">
      <c r="A27" s="548" t="s">
        <v>1424</v>
      </c>
      <c r="B27" s="548"/>
      <c r="C27" s="548"/>
      <c r="D27" s="548"/>
      <c r="E27" s="548"/>
      <c r="F27" s="548"/>
      <c r="G27" s="736" t="s">
        <v>1425</v>
      </c>
      <c r="H27" s="736"/>
      <c r="I27" s="736"/>
      <c r="J27" s="736"/>
      <c r="K27" s="736"/>
      <c r="L27" s="736"/>
      <c r="M27" s="736"/>
      <c r="N27" s="736"/>
      <c r="O27" s="736"/>
      <c r="P27" s="736"/>
      <c r="Q27" s="736"/>
      <c r="R27" s="736"/>
      <c r="S27" s="736"/>
      <c r="T27" s="736"/>
      <c r="U27" s="736"/>
      <c r="V27" s="736"/>
      <c r="W27" s="736"/>
      <c r="X27" s="736"/>
      <c r="Y27" s="736"/>
      <c r="Z27" s="736"/>
      <c r="AA27" s="736"/>
      <c r="AB27" s="736"/>
      <c r="AC27" s="736"/>
      <c r="AD27" s="736"/>
      <c r="AE27" s="736"/>
      <c r="AF27" s="736"/>
      <c r="AG27" s="736"/>
      <c r="AH27" s="736"/>
      <c r="AI27" s="744"/>
      <c r="AJ27" s="744"/>
      <c r="AK27" s="744"/>
      <c r="AL27" s="744"/>
      <c r="AM27" s="744"/>
      <c r="AN27" s="744"/>
      <c r="AO27" s="744"/>
      <c r="AP27" s="744"/>
      <c r="AQ27" s="744"/>
      <c r="AR27" s="744"/>
      <c r="AS27" s="744"/>
      <c r="AT27" s="744"/>
      <c r="AU27" s="744"/>
      <c r="AV27" s="744"/>
    </row>
    <row collapsed="false" customFormat="true" customHeight="true" hidden="false" ht="28.5" outlineLevel="0" r="28" s="408">
      <c r="A28" s="745"/>
      <c r="B28" s="745"/>
      <c r="C28" s="745"/>
      <c r="D28" s="745"/>
      <c r="E28" s="745"/>
      <c r="F28" s="745"/>
      <c r="G28" s="746"/>
      <c r="H28" s="746"/>
      <c r="I28" s="746"/>
      <c r="J28" s="746"/>
      <c r="K28" s="746"/>
      <c r="L28" s="746"/>
      <c r="M28" s="746"/>
      <c r="N28" s="746"/>
      <c r="O28" s="746"/>
      <c r="P28" s="746"/>
      <c r="Q28" s="746"/>
      <c r="R28" s="746"/>
      <c r="S28" s="746"/>
      <c r="T28" s="746"/>
      <c r="U28" s="746"/>
      <c r="V28" s="746"/>
      <c r="W28" s="746"/>
      <c r="X28" s="746"/>
      <c r="Y28" s="746"/>
      <c r="Z28" s="746"/>
      <c r="AA28" s="746"/>
      <c r="AB28" s="746"/>
      <c r="AC28" s="746"/>
      <c r="AD28" s="746"/>
      <c r="AE28" s="746"/>
      <c r="AF28" s="746"/>
      <c r="AG28" s="746"/>
      <c r="AH28" s="746"/>
      <c r="AI28" s="734"/>
      <c r="AJ28" s="734"/>
      <c r="AK28" s="734"/>
      <c r="AL28" s="734"/>
      <c r="AM28" s="734"/>
      <c r="AN28" s="734"/>
      <c r="AO28" s="734"/>
      <c r="AP28" s="734"/>
      <c r="AQ28" s="734"/>
      <c r="AR28" s="734"/>
      <c r="AS28" s="734"/>
      <c r="AT28" s="734"/>
      <c r="AU28" s="734"/>
      <c r="AV28" s="734"/>
      <c r="AW28" s="504"/>
    </row>
    <row collapsed="false" customFormat="false" customHeight="true" hidden="false" ht="15.95" outlineLevel="0" r="32">
      <c r="A32" s="429" t="s">
        <v>50</v>
      </c>
      <c r="B32" s="430"/>
      <c r="C32" s="430"/>
      <c r="D32" s="430"/>
      <c r="E32" s="430"/>
      <c r="F32" s="430"/>
      <c r="G32" s="430"/>
      <c r="H32" s="430"/>
      <c r="I32" s="430"/>
      <c r="J32" s="430"/>
      <c r="K32" s="430"/>
      <c r="L32" s="430"/>
      <c r="M32" s="430"/>
      <c r="N32" s="430"/>
      <c r="O32" s="430"/>
      <c r="P32" s="430"/>
      <c r="Q32" s="431"/>
      <c r="AE32" s="89" t="s">
        <v>29</v>
      </c>
      <c r="AG32" s="413"/>
      <c r="AH32" s="740" t="n">
        <f aca="false">AH2</f>
        <v>0</v>
      </c>
      <c r="AI32" s="740" t="n">
        <f aca="false">AI2</f>
        <v>0</v>
      </c>
      <c r="AJ32" s="740" t="n">
        <f aca="false">AJ2</f>
        <v>0</v>
      </c>
      <c r="AK32" s="740" t="n">
        <f aca="false">AK2</f>
        <v>0</v>
      </c>
      <c r="AL32" s="740" t="n">
        <f aca="false">AL2</f>
        <v>0</v>
      </c>
      <c r="AM32" s="740" t="n">
        <f aca="false">AM2</f>
        <v>0</v>
      </c>
      <c r="AN32" s="740" t="n">
        <f aca="false">AN2</f>
        <v>0</v>
      </c>
      <c r="AO32" s="740" t="n">
        <f aca="false">AO2</f>
        <v>0</v>
      </c>
      <c r="AP32" s="740" t="n">
        <f aca="false">AP2</f>
        <v>0</v>
      </c>
      <c r="AQ32" s="740" t="n">
        <f aca="false">AQ2</f>
        <v>0</v>
      </c>
      <c r="AR32" s="413"/>
    </row>
    <row collapsed="false" customFormat="false" customHeight="true" hidden="false" ht="14.85" outlineLevel="0" r="34">
      <c r="AW34" s="457"/>
    </row>
    <row collapsed="false" customFormat="true" customHeight="true" hidden="false" ht="14.85" outlineLevel="0" r="35" s="408">
      <c r="A35" s="623" t="s">
        <v>1236</v>
      </c>
      <c r="B35" s="623"/>
      <c r="C35" s="623"/>
      <c r="D35" s="623"/>
      <c r="E35" s="623"/>
      <c r="F35" s="623"/>
      <c r="G35" s="623" t="s">
        <v>1237</v>
      </c>
      <c r="H35" s="623"/>
      <c r="I35" s="623"/>
      <c r="J35" s="623"/>
      <c r="K35" s="623"/>
      <c r="L35" s="623"/>
      <c r="M35" s="623"/>
      <c r="N35" s="623"/>
      <c r="O35" s="623"/>
      <c r="P35" s="623"/>
      <c r="Q35" s="623"/>
      <c r="R35" s="623"/>
      <c r="S35" s="623"/>
      <c r="T35" s="623"/>
      <c r="U35" s="623"/>
      <c r="V35" s="623"/>
      <c r="W35" s="623"/>
      <c r="X35" s="623"/>
      <c r="Y35" s="623"/>
      <c r="Z35" s="623"/>
      <c r="AA35" s="623"/>
      <c r="AB35" s="623"/>
      <c r="AC35" s="623"/>
      <c r="AD35" s="623"/>
      <c r="AE35" s="623"/>
      <c r="AF35" s="623"/>
      <c r="AG35" s="623"/>
      <c r="AH35" s="623"/>
      <c r="AI35" s="623" t="s">
        <v>435</v>
      </c>
      <c r="AJ35" s="623"/>
      <c r="AK35" s="623"/>
      <c r="AL35" s="623"/>
      <c r="AM35" s="623"/>
      <c r="AN35" s="623"/>
      <c r="AO35" s="623"/>
      <c r="AP35" s="623" t="s">
        <v>495</v>
      </c>
      <c r="AQ35" s="623"/>
      <c r="AR35" s="623"/>
      <c r="AS35" s="623"/>
      <c r="AT35" s="623"/>
      <c r="AU35" s="623"/>
      <c r="AV35" s="623"/>
      <c r="AW35" s="457"/>
    </row>
    <row collapsed="false" customFormat="true" customHeight="true" hidden="false" ht="30.75" outlineLevel="0" r="36" s="408">
      <c r="A36" s="623"/>
      <c r="B36" s="623"/>
      <c r="C36" s="623"/>
      <c r="D36" s="623"/>
      <c r="E36" s="623"/>
      <c r="F36" s="623"/>
      <c r="G36" s="623"/>
      <c r="H36" s="623"/>
      <c r="I36" s="623"/>
      <c r="J36" s="623"/>
      <c r="K36" s="623"/>
      <c r="L36" s="623"/>
      <c r="M36" s="623"/>
      <c r="N36" s="623"/>
      <c r="O36" s="623"/>
      <c r="P36" s="623"/>
      <c r="Q36" s="623"/>
      <c r="R36" s="623"/>
      <c r="S36" s="623"/>
      <c r="T36" s="623"/>
      <c r="U36" s="623"/>
      <c r="V36" s="623"/>
      <c r="W36" s="623"/>
      <c r="X36" s="623"/>
      <c r="Y36" s="623"/>
      <c r="Z36" s="623"/>
      <c r="AA36" s="623"/>
      <c r="AB36" s="623"/>
      <c r="AC36" s="623"/>
      <c r="AD36" s="623"/>
      <c r="AE36" s="623"/>
      <c r="AF36" s="623"/>
      <c r="AG36" s="623"/>
      <c r="AH36" s="623"/>
      <c r="AI36" s="623"/>
      <c r="AJ36" s="623"/>
      <c r="AK36" s="623"/>
      <c r="AL36" s="623"/>
      <c r="AM36" s="623"/>
      <c r="AN36" s="623"/>
      <c r="AO36" s="623"/>
      <c r="AP36" s="623"/>
      <c r="AQ36" s="623"/>
      <c r="AR36" s="623"/>
      <c r="AS36" s="623"/>
      <c r="AT36" s="623"/>
      <c r="AU36" s="623"/>
      <c r="AV36" s="623"/>
      <c r="AW36" s="457"/>
    </row>
    <row collapsed="false" customFormat="false" customHeight="true" hidden="false" ht="45" outlineLevel="0" r="37">
      <c r="A37" s="548"/>
      <c r="B37" s="548"/>
      <c r="C37" s="548"/>
      <c r="D37" s="548"/>
      <c r="E37" s="548"/>
      <c r="F37" s="548"/>
      <c r="G37" s="738" t="s">
        <v>1426</v>
      </c>
      <c r="H37" s="738"/>
      <c r="I37" s="738"/>
      <c r="J37" s="738"/>
      <c r="K37" s="738"/>
      <c r="L37" s="738"/>
      <c r="M37" s="738"/>
      <c r="N37" s="738"/>
      <c r="O37" s="738"/>
      <c r="P37" s="738"/>
      <c r="Q37" s="738"/>
      <c r="R37" s="738"/>
      <c r="S37" s="738"/>
      <c r="T37" s="738"/>
      <c r="U37" s="738"/>
      <c r="V37" s="738"/>
      <c r="W37" s="738"/>
      <c r="X37" s="738"/>
      <c r="Y37" s="738"/>
      <c r="Z37" s="738"/>
      <c r="AA37" s="738"/>
      <c r="AB37" s="738"/>
      <c r="AC37" s="738"/>
      <c r="AD37" s="738"/>
      <c r="AE37" s="738"/>
      <c r="AF37" s="738"/>
      <c r="AG37" s="738"/>
      <c r="AH37" s="738"/>
      <c r="AI37" s="744"/>
      <c r="AJ37" s="744"/>
      <c r="AK37" s="744"/>
      <c r="AL37" s="744"/>
      <c r="AM37" s="744"/>
      <c r="AN37" s="744"/>
      <c r="AO37" s="744"/>
      <c r="AP37" s="744"/>
      <c r="AQ37" s="744"/>
      <c r="AR37" s="744"/>
      <c r="AS37" s="744"/>
      <c r="AT37" s="744"/>
      <c r="AU37" s="744"/>
      <c r="AV37" s="744"/>
      <c r="AW37" s="737"/>
    </row>
    <row collapsed="false" customFormat="true" customHeight="true" hidden="false" ht="15.95" outlineLevel="0" r="38" s="408">
      <c r="A38" s="548" t="s">
        <v>1243</v>
      </c>
      <c r="B38" s="548"/>
      <c r="C38" s="548"/>
      <c r="D38" s="548"/>
      <c r="E38" s="548"/>
      <c r="F38" s="548"/>
      <c r="G38" s="735" t="s">
        <v>1273</v>
      </c>
      <c r="H38" s="735"/>
      <c r="I38" s="735"/>
      <c r="J38" s="735"/>
      <c r="K38" s="735"/>
      <c r="L38" s="735"/>
      <c r="M38" s="735"/>
      <c r="N38" s="735"/>
      <c r="O38" s="735"/>
      <c r="P38" s="735"/>
      <c r="Q38" s="735"/>
      <c r="R38" s="735"/>
      <c r="S38" s="735"/>
      <c r="T38" s="735"/>
      <c r="U38" s="735"/>
      <c r="V38" s="735"/>
      <c r="W38" s="735"/>
      <c r="X38" s="735"/>
      <c r="Y38" s="735"/>
      <c r="Z38" s="735"/>
      <c r="AA38" s="735"/>
      <c r="AB38" s="735"/>
      <c r="AC38" s="735"/>
      <c r="AD38" s="735"/>
      <c r="AE38" s="735"/>
      <c r="AF38" s="735"/>
      <c r="AG38" s="735"/>
      <c r="AH38" s="735"/>
      <c r="AI38" s="744"/>
      <c r="AJ38" s="744"/>
      <c r="AK38" s="744"/>
      <c r="AL38" s="744"/>
      <c r="AM38" s="744"/>
      <c r="AN38" s="744"/>
      <c r="AO38" s="744"/>
      <c r="AP38" s="744"/>
      <c r="AQ38" s="744"/>
      <c r="AR38" s="744"/>
      <c r="AS38" s="744"/>
      <c r="AT38" s="744"/>
      <c r="AU38" s="744"/>
      <c r="AV38" s="744"/>
      <c r="AW38" s="504"/>
      <c r="AX38" s="434"/>
    </row>
    <row collapsed="false" customFormat="true" customHeight="true" hidden="false" ht="30" outlineLevel="0" r="39" s="408">
      <c r="A39" s="548" t="s">
        <v>1245</v>
      </c>
      <c r="B39" s="548"/>
      <c r="C39" s="548"/>
      <c r="D39" s="548"/>
      <c r="E39" s="548"/>
      <c r="F39" s="548"/>
      <c r="G39" s="736" t="s">
        <v>1275</v>
      </c>
      <c r="H39" s="736"/>
      <c r="I39" s="736"/>
      <c r="J39" s="736"/>
      <c r="K39" s="736"/>
      <c r="L39" s="736"/>
      <c r="M39" s="736"/>
      <c r="N39" s="736"/>
      <c r="O39" s="736"/>
      <c r="P39" s="736"/>
      <c r="Q39" s="736"/>
      <c r="R39" s="736"/>
      <c r="S39" s="736"/>
      <c r="T39" s="736"/>
      <c r="U39" s="736"/>
      <c r="V39" s="736"/>
      <c r="W39" s="736"/>
      <c r="X39" s="736"/>
      <c r="Y39" s="736"/>
      <c r="Z39" s="736"/>
      <c r="AA39" s="736"/>
      <c r="AB39" s="736"/>
      <c r="AC39" s="736"/>
      <c r="AD39" s="736"/>
      <c r="AE39" s="736"/>
      <c r="AF39" s="736"/>
      <c r="AG39" s="736"/>
      <c r="AH39" s="736"/>
      <c r="AI39" s="744"/>
      <c r="AJ39" s="744"/>
      <c r="AK39" s="744"/>
      <c r="AL39" s="744"/>
      <c r="AM39" s="744"/>
      <c r="AN39" s="744"/>
      <c r="AO39" s="744"/>
      <c r="AP39" s="744"/>
      <c r="AQ39" s="744"/>
      <c r="AR39" s="744"/>
      <c r="AS39" s="744"/>
      <c r="AT39" s="744"/>
      <c r="AU39" s="744"/>
      <c r="AV39" s="744"/>
      <c r="AW39" s="504"/>
      <c r="AX39" s="434"/>
    </row>
    <row collapsed="false" customFormat="true" customHeight="true" hidden="false" ht="30" outlineLevel="0" r="40" s="408">
      <c r="A40" s="548" t="s">
        <v>1247</v>
      </c>
      <c r="B40" s="548"/>
      <c r="C40" s="548"/>
      <c r="D40" s="548"/>
      <c r="E40" s="548"/>
      <c r="F40" s="548"/>
      <c r="G40" s="736" t="s">
        <v>1277</v>
      </c>
      <c r="H40" s="736"/>
      <c r="I40" s="736"/>
      <c r="J40" s="736"/>
      <c r="K40" s="736"/>
      <c r="L40" s="736"/>
      <c r="M40" s="736"/>
      <c r="N40" s="736"/>
      <c r="O40" s="736"/>
      <c r="P40" s="736"/>
      <c r="Q40" s="736"/>
      <c r="R40" s="736"/>
      <c r="S40" s="736"/>
      <c r="T40" s="736"/>
      <c r="U40" s="736"/>
      <c r="V40" s="736"/>
      <c r="W40" s="736"/>
      <c r="X40" s="736"/>
      <c r="Y40" s="736"/>
      <c r="Z40" s="736"/>
      <c r="AA40" s="736"/>
      <c r="AB40" s="736"/>
      <c r="AC40" s="736"/>
      <c r="AD40" s="736"/>
      <c r="AE40" s="736"/>
      <c r="AF40" s="736"/>
      <c r="AG40" s="736"/>
      <c r="AH40" s="736"/>
      <c r="AI40" s="744"/>
      <c r="AJ40" s="744"/>
      <c r="AK40" s="744"/>
      <c r="AL40" s="744"/>
      <c r="AM40" s="744"/>
      <c r="AN40" s="744"/>
      <c r="AO40" s="744"/>
      <c r="AP40" s="744"/>
      <c r="AQ40" s="744"/>
      <c r="AR40" s="744"/>
      <c r="AS40" s="744"/>
      <c r="AT40" s="744"/>
      <c r="AU40" s="744"/>
      <c r="AV40" s="744"/>
      <c r="AW40" s="504"/>
      <c r="AX40" s="434"/>
    </row>
    <row collapsed="false" customFormat="true" customHeight="true" hidden="false" ht="30" outlineLevel="0" r="41" s="408">
      <c r="A41" s="548" t="s">
        <v>1249</v>
      </c>
      <c r="B41" s="548"/>
      <c r="C41" s="548"/>
      <c r="D41" s="548"/>
      <c r="E41" s="548"/>
      <c r="F41" s="548"/>
      <c r="G41" s="736" t="s">
        <v>1427</v>
      </c>
      <c r="H41" s="736"/>
      <c r="I41" s="736"/>
      <c r="J41" s="736"/>
      <c r="K41" s="736"/>
      <c r="L41" s="736"/>
      <c r="M41" s="736"/>
      <c r="N41" s="736"/>
      <c r="O41" s="736"/>
      <c r="P41" s="736"/>
      <c r="Q41" s="736"/>
      <c r="R41" s="736"/>
      <c r="S41" s="736"/>
      <c r="T41" s="736"/>
      <c r="U41" s="736"/>
      <c r="V41" s="736"/>
      <c r="W41" s="736"/>
      <c r="X41" s="736"/>
      <c r="Y41" s="736"/>
      <c r="Z41" s="736"/>
      <c r="AA41" s="736"/>
      <c r="AB41" s="736"/>
      <c r="AC41" s="736"/>
      <c r="AD41" s="736"/>
      <c r="AE41" s="736"/>
      <c r="AF41" s="736"/>
      <c r="AG41" s="736"/>
      <c r="AH41" s="736"/>
      <c r="AI41" s="744"/>
      <c r="AJ41" s="744"/>
      <c r="AK41" s="744"/>
      <c r="AL41" s="744"/>
      <c r="AM41" s="744"/>
      <c r="AN41" s="744"/>
      <c r="AO41" s="744"/>
      <c r="AP41" s="744"/>
      <c r="AQ41" s="744"/>
      <c r="AR41" s="744"/>
      <c r="AS41" s="744"/>
      <c r="AT41" s="744"/>
      <c r="AU41" s="744"/>
      <c r="AV41" s="744"/>
      <c r="AW41" s="504"/>
      <c r="AX41" s="434"/>
    </row>
    <row collapsed="false" customFormat="false" customHeight="true" hidden="false" ht="30" outlineLevel="0" r="42">
      <c r="A42" s="548"/>
      <c r="B42" s="548"/>
      <c r="C42" s="548"/>
      <c r="D42" s="548"/>
      <c r="E42" s="548"/>
      <c r="F42" s="548"/>
      <c r="G42" s="738" t="s">
        <v>1428</v>
      </c>
      <c r="H42" s="738"/>
      <c r="I42" s="738"/>
      <c r="J42" s="738"/>
      <c r="K42" s="738"/>
      <c r="L42" s="738"/>
      <c r="M42" s="738"/>
      <c r="N42" s="738"/>
      <c r="O42" s="738"/>
      <c r="P42" s="738"/>
      <c r="Q42" s="738"/>
      <c r="R42" s="738"/>
      <c r="S42" s="738"/>
      <c r="T42" s="738"/>
      <c r="U42" s="738"/>
      <c r="V42" s="738"/>
      <c r="W42" s="738"/>
      <c r="X42" s="738"/>
      <c r="Y42" s="738"/>
      <c r="Z42" s="738"/>
      <c r="AA42" s="738"/>
      <c r="AB42" s="738"/>
      <c r="AC42" s="738"/>
      <c r="AD42" s="738"/>
      <c r="AE42" s="738"/>
      <c r="AF42" s="738"/>
      <c r="AG42" s="738"/>
      <c r="AH42" s="738"/>
      <c r="AI42" s="744"/>
      <c r="AJ42" s="744"/>
      <c r="AK42" s="744"/>
      <c r="AL42" s="744"/>
      <c r="AM42" s="744"/>
      <c r="AN42" s="744"/>
      <c r="AO42" s="744"/>
      <c r="AP42" s="744"/>
      <c r="AQ42" s="744"/>
      <c r="AR42" s="744"/>
      <c r="AS42" s="744"/>
      <c r="AT42" s="744"/>
      <c r="AU42" s="744"/>
      <c r="AV42" s="744"/>
      <c r="AW42" s="504"/>
    </row>
    <row collapsed="false" customFormat="true" customHeight="true" hidden="false" ht="30" outlineLevel="0" r="43" s="408">
      <c r="A43" s="548" t="s">
        <v>1251</v>
      </c>
      <c r="B43" s="548"/>
      <c r="C43" s="548"/>
      <c r="D43" s="548"/>
      <c r="E43" s="548"/>
      <c r="F43" s="548"/>
      <c r="G43" s="736" t="s">
        <v>1429</v>
      </c>
      <c r="H43" s="736"/>
      <c r="I43" s="736"/>
      <c r="J43" s="736"/>
      <c r="K43" s="736"/>
      <c r="L43" s="736"/>
      <c r="M43" s="736"/>
      <c r="N43" s="736"/>
      <c r="O43" s="736"/>
      <c r="P43" s="736"/>
      <c r="Q43" s="736"/>
      <c r="R43" s="736"/>
      <c r="S43" s="736"/>
      <c r="T43" s="736"/>
      <c r="U43" s="736"/>
      <c r="V43" s="736"/>
      <c r="W43" s="736"/>
      <c r="X43" s="736"/>
      <c r="Y43" s="736"/>
      <c r="Z43" s="736"/>
      <c r="AA43" s="736"/>
      <c r="AB43" s="736"/>
      <c r="AC43" s="736"/>
      <c r="AD43" s="736"/>
      <c r="AE43" s="736"/>
      <c r="AF43" s="736"/>
      <c r="AG43" s="736"/>
      <c r="AH43" s="736"/>
      <c r="AI43" s="744"/>
      <c r="AJ43" s="744"/>
      <c r="AK43" s="744"/>
      <c r="AL43" s="744"/>
      <c r="AM43" s="744"/>
      <c r="AN43" s="744"/>
      <c r="AO43" s="744"/>
      <c r="AP43" s="744"/>
      <c r="AQ43" s="744"/>
      <c r="AR43" s="744"/>
      <c r="AS43" s="744"/>
      <c r="AT43" s="744"/>
      <c r="AU43" s="744"/>
      <c r="AV43" s="744"/>
      <c r="AW43" s="504"/>
      <c r="AX43" s="434"/>
    </row>
    <row collapsed="false" customFormat="true" customHeight="true" hidden="false" ht="15.95" outlineLevel="0" r="44" s="408">
      <c r="A44" s="548" t="s">
        <v>1253</v>
      </c>
      <c r="B44" s="548"/>
      <c r="C44" s="548"/>
      <c r="D44" s="548"/>
      <c r="E44" s="548"/>
      <c r="F44" s="548"/>
      <c r="G44" s="735" t="s">
        <v>1430</v>
      </c>
      <c r="H44" s="735"/>
      <c r="I44" s="735"/>
      <c r="J44" s="735"/>
      <c r="K44" s="735"/>
      <c r="L44" s="735"/>
      <c r="M44" s="735"/>
      <c r="N44" s="735"/>
      <c r="O44" s="735"/>
      <c r="P44" s="735"/>
      <c r="Q44" s="735"/>
      <c r="R44" s="735"/>
      <c r="S44" s="735"/>
      <c r="T44" s="735"/>
      <c r="U44" s="735"/>
      <c r="V44" s="735"/>
      <c r="W44" s="735"/>
      <c r="X44" s="735"/>
      <c r="Y44" s="735"/>
      <c r="Z44" s="735"/>
      <c r="AA44" s="735"/>
      <c r="AB44" s="735"/>
      <c r="AC44" s="735"/>
      <c r="AD44" s="735"/>
      <c r="AE44" s="735"/>
      <c r="AF44" s="735"/>
      <c r="AG44" s="735"/>
      <c r="AH44" s="735"/>
      <c r="AI44" s="744"/>
      <c r="AJ44" s="744"/>
      <c r="AK44" s="744"/>
      <c r="AL44" s="744"/>
      <c r="AM44" s="744"/>
      <c r="AN44" s="744"/>
      <c r="AO44" s="744"/>
      <c r="AP44" s="744"/>
      <c r="AQ44" s="744"/>
      <c r="AR44" s="744"/>
      <c r="AS44" s="744"/>
      <c r="AT44" s="744"/>
      <c r="AU44" s="744"/>
      <c r="AV44" s="744"/>
      <c r="AW44" s="504"/>
      <c r="AX44" s="434"/>
    </row>
    <row collapsed="false" customFormat="true" customHeight="true" hidden="false" ht="15.95" outlineLevel="0" r="45" s="408">
      <c r="A45" s="548" t="s">
        <v>1255</v>
      </c>
      <c r="B45" s="548"/>
      <c r="C45" s="548"/>
      <c r="D45" s="548"/>
      <c r="E45" s="548"/>
      <c r="F45" s="548"/>
      <c r="G45" s="735" t="s">
        <v>1431</v>
      </c>
      <c r="H45" s="735"/>
      <c r="I45" s="735"/>
      <c r="J45" s="735"/>
      <c r="K45" s="735"/>
      <c r="L45" s="735"/>
      <c r="M45" s="735"/>
      <c r="N45" s="735"/>
      <c r="O45" s="735"/>
      <c r="P45" s="735"/>
      <c r="Q45" s="735"/>
      <c r="R45" s="735"/>
      <c r="S45" s="735"/>
      <c r="T45" s="735"/>
      <c r="U45" s="735"/>
      <c r="V45" s="735"/>
      <c r="W45" s="735"/>
      <c r="X45" s="735"/>
      <c r="Y45" s="735"/>
      <c r="Z45" s="735"/>
      <c r="AA45" s="735"/>
      <c r="AB45" s="735"/>
      <c r="AC45" s="735"/>
      <c r="AD45" s="735"/>
      <c r="AE45" s="735"/>
      <c r="AF45" s="735"/>
      <c r="AG45" s="735"/>
      <c r="AH45" s="735"/>
      <c r="AI45" s="744"/>
      <c r="AJ45" s="744"/>
      <c r="AK45" s="744"/>
      <c r="AL45" s="744"/>
      <c r="AM45" s="744"/>
      <c r="AN45" s="744"/>
      <c r="AO45" s="744"/>
      <c r="AP45" s="744"/>
      <c r="AQ45" s="744"/>
      <c r="AR45" s="744"/>
      <c r="AS45" s="744"/>
      <c r="AT45" s="744"/>
      <c r="AU45" s="744"/>
      <c r="AV45" s="744"/>
      <c r="AW45" s="504"/>
      <c r="AX45" s="434"/>
    </row>
    <row collapsed="false" customFormat="false" customHeight="true" hidden="false" ht="30" outlineLevel="0" r="46">
      <c r="A46" s="613" t="s">
        <v>241</v>
      </c>
      <c r="B46" s="613"/>
      <c r="C46" s="613"/>
      <c r="D46" s="613"/>
      <c r="E46" s="613"/>
      <c r="F46" s="613"/>
      <c r="G46" s="738" t="s">
        <v>1432</v>
      </c>
      <c r="H46" s="738"/>
      <c r="I46" s="738"/>
      <c r="J46" s="738"/>
      <c r="K46" s="738"/>
      <c r="L46" s="738"/>
      <c r="M46" s="738"/>
      <c r="N46" s="738"/>
      <c r="O46" s="738"/>
      <c r="P46" s="738"/>
      <c r="Q46" s="738"/>
      <c r="R46" s="738"/>
      <c r="S46" s="738"/>
      <c r="T46" s="738"/>
      <c r="U46" s="738"/>
      <c r="V46" s="738"/>
      <c r="W46" s="738"/>
      <c r="X46" s="738"/>
      <c r="Y46" s="738"/>
      <c r="Z46" s="738"/>
      <c r="AA46" s="738"/>
      <c r="AB46" s="738"/>
      <c r="AC46" s="738"/>
      <c r="AD46" s="738"/>
      <c r="AE46" s="738"/>
      <c r="AF46" s="738"/>
      <c r="AG46" s="738"/>
      <c r="AH46" s="738"/>
      <c r="AI46" s="744"/>
      <c r="AJ46" s="744"/>
      <c r="AK46" s="744"/>
      <c r="AL46" s="744"/>
      <c r="AM46" s="744"/>
      <c r="AN46" s="744"/>
      <c r="AO46" s="744"/>
      <c r="AP46" s="744"/>
      <c r="AQ46" s="744"/>
      <c r="AR46" s="744"/>
      <c r="AS46" s="744"/>
      <c r="AT46" s="744"/>
      <c r="AU46" s="744"/>
      <c r="AV46" s="744"/>
      <c r="AW46" s="504"/>
    </row>
    <row collapsed="false" customFormat="false" customHeight="true" hidden="false" ht="15.95" outlineLevel="0" r="47">
      <c r="A47" s="548"/>
      <c r="B47" s="548"/>
      <c r="C47" s="548"/>
      <c r="D47" s="548"/>
      <c r="E47" s="548"/>
      <c r="F47" s="548"/>
      <c r="G47" s="738" t="s">
        <v>1288</v>
      </c>
      <c r="H47" s="738"/>
      <c r="I47" s="738"/>
      <c r="J47" s="738"/>
      <c r="K47" s="738"/>
      <c r="L47" s="738"/>
      <c r="M47" s="738"/>
      <c r="N47" s="738"/>
      <c r="O47" s="738"/>
      <c r="P47" s="738"/>
      <c r="Q47" s="738"/>
      <c r="R47" s="738"/>
      <c r="S47" s="738"/>
      <c r="T47" s="738"/>
      <c r="U47" s="738"/>
      <c r="V47" s="738"/>
      <c r="W47" s="738"/>
      <c r="X47" s="738"/>
      <c r="Y47" s="738"/>
      <c r="Z47" s="738"/>
      <c r="AA47" s="738"/>
      <c r="AB47" s="738"/>
      <c r="AC47" s="738"/>
      <c r="AD47" s="738"/>
      <c r="AE47" s="738"/>
      <c r="AF47" s="738"/>
      <c r="AG47" s="738"/>
      <c r="AH47" s="738"/>
      <c r="AI47" s="744"/>
      <c r="AJ47" s="744"/>
      <c r="AK47" s="744"/>
      <c r="AL47" s="744"/>
      <c r="AM47" s="744"/>
      <c r="AN47" s="744"/>
      <c r="AO47" s="744"/>
      <c r="AP47" s="744"/>
      <c r="AQ47" s="744"/>
      <c r="AR47" s="744"/>
      <c r="AS47" s="744"/>
      <c r="AT47" s="744"/>
      <c r="AU47" s="744"/>
      <c r="AV47" s="744"/>
      <c r="AW47" s="504"/>
    </row>
    <row collapsed="false" customFormat="true" customHeight="true" hidden="false" ht="15.95" outlineLevel="0" r="48" s="408">
      <c r="A48" s="548" t="s">
        <v>1289</v>
      </c>
      <c r="B48" s="548"/>
      <c r="C48" s="548"/>
      <c r="D48" s="548"/>
      <c r="E48" s="548"/>
      <c r="F48" s="548"/>
      <c r="G48" s="735" t="s">
        <v>1290</v>
      </c>
      <c r="H48" s="735"/>
      <c r="I48" s="735"/>
      <c r="J48" s="735"/>
      <c r="K48" s="735"/>
      <c r="L48" s="735"/>
      <c r="M48" s="735"/>
      <c r="N48" s="735"/>
      <c r="O48" s="735"/>
      <c r="P48" s="735"/>
      <c r="Q48" s="735"/>
      <c r="R48" s="735"/>
      <c r="S48" s="735"/>
      <c r="T48" s="735"/>
      <c r="U48" s="735"/>
      <c r="V48" s="735"/>
      <c r="W48" s="735"/>
      <c r="X48" s="735"/>
      <c r="Y48" s="735"/>
      <c r="Z48" s="735"/>
      <c r="AA48" s="735"/>
      <c r="AB48" s="735"/>
      <c r="AC48" s="735"/>
      <c r="AD48" s="735"/>
      <c r="AE48" s="735"/>
      <c r="AF48" s="735"/>
      <c r="AG48" s="735"/>
      <c r="AH48" s="735"/>
      <c r="AI48" s="744"/>
      <c r="AJ48" s="744"/>
      <c r="AK48" s="744"/>
      <c r="AL48" s="744"/>
      <c r="AM48" s="744"/>
      <c r="AN48" s="744"/>
      <c r="AO48" s="744"/>
      <c r="AP48" s="744"/>
      <c r="AQ48" s="744"/>
      <c r="AR48" s="744"/>
      <c r="AS48" s="744"/>
      <c r="AT48" s="744"/>
      <c r="AU48" s="744"/>
      <c r="AV48" s="744"/>
      <c r="AW48" s="504"/>
      <c r="AX48" s="434"/>
    </row>
    <row collapsed="false" customFormat="true" customHeight="true" hidden="false" ht="15.95" outlineLevel="0" r="49" s="408">
      <c r="A49" s="548" t="s">
        <v>1291</v>
      </c>
      <c r="B49" s="548"/>
      <c r="C49" s="548"/>
      <c r="D49" s="548"/>
      <c r="E49" s="548"/>
      <c r="F49" s="548"/>
      <c r="G49" s="735" t="s">
        <v>1292</v>
      </c>
      <c r="H49" s="735"/>
      <c r="I49" s="735"/>
      <c r="J49" s="735"/>
      <c r="K49" s="735"/>
      <c r="L49" s="735"/>
      <c r="M49" s="735"/>
      <c r="N49" s="735"/>
      <c r="O49" s="735"/>
      <c r="P49" s="735"/>
      <c r="Q49" s="735"/>
      <c r="R49" s="735"/>
      <c r="S49" s="735"/>
      <c r="T49" s="735"/>
      <c r="U49" s="735"/>
      <c r="V49" s="735"/>
      <c r="W49" s="735"/>
      <c r="X49" s="735"/>
      <c r="Y49" s="735"/>
      <c r="Z49" s="735"/>
      <c r="AA49" s="735"/>
      <c r="AB49" s="735"/>
      <c r="AC49" s="735"/>
      <c r="AD49" s="735"/>
      <c r="AE49" s="735"/>
      <c r="AF49" s="735"/>
      <c r="AG49" s="735"/>
      <c r="AH49" s="735"/>
      <c r="AI49" s="744"/>
      <c r="AJ49" s="744"/>
      <c r="AK49" s="744"/>
      <c r="AL49" s="744"/>
      <c r="AM49" s="744"/>
      <c r="AN49" s="744"/>
      <c r="AO49" s="744"/>
      <c r="AP49" s="744"/>
      <c r="AQ49" s="744"/>
      <c r="AR49" s="744"/>
      <c r="AS49" s="744"/>
      <c r="AT49" s="744"/>
      <c r="AU49" s="744"/>
      <c r="AV49" s="744"/>
      <c r="AW49" s="504"/>
      <c r="AX49" s="434"/>
    </row>
    <row collapsed="false" customFormat="false" customHeight="true" hidden="false" ht="60" outlineLevel="0" r="50">
      <c r="A50" s="548" t="s">
        <v>1293</v>
      </c>
      <c r="B50" s="548"/>
      <c r="C50" s="548"/>
      <c r="D50" s="548"/>
      <c r="E50" s="548"/>
      <c r="F50" s="548"/>
      <c r="G50" s="736" t="s">
        <v>1433</v>
      </c>
      <c r="H50" s="736"/>
      <c r="I50" s="736"/>
      <c r="J50" s="736"/>
      <c r="K50" s="736"/>
      <c r="L50" s="736"/>
      <c r="M50" s="736"/>
      <c r="N50" s="736"/>
      <c r="O50" s="736"/>
      <c r="P50" s="736"/>
      <c r="Q50" s="736"/>
      <c r="R50" s="736"/>
      <c r="S50" s="736"/>
      <c r="T50" s="736"/>
      <c r="U50" s="736"/>
      <c r="V50" s="736"/>
      <c r="W50" s="736"/>
      <c r="X50" s="736"/>
      <c r="Y50" s="736"/>
      <c r="Z50" s="736"/>
      <c r="AA50" s="736"/>
      <c r="AB50" s="736"/>
      <c r="AC50" s="736"/>
      <c r="AD50" s="736"/>
      <c r="AE50" s="736"/>
      <c r="AF50" s="736"/>
      <c r="AG50" s="736"/>
      <c r="AH50" s="736"/>
      <c r="AI50" s="744"/>
      <c r="AJ50" s="744"/>
      <c r="AK50" s="744"/>
      <c r="AL50" s="744"/>
      <c r="AM50" s="744"/>
      <c r="AN50" s="744"/>
      <c r="AO50" s="744"/>
      <c r="AP50" s="744"/>
      <c r="AQ50" s="744"/>
      <c r="AR50" s="744"/>
      <c r="AS50" s="744"/>
      <c r="AT50" s="744"/>
      <c r="AU50" s="744"/>
      <c r="AV50" s="744"/>
      <c r="AW50" s="504"/>
    </row>
    <row collapsed="false" customFormat="true" customHeight="true" hidden="false" ht="15.95" outlineLevel="0" r="51" s="408">
      <c r="A51" s="548" t="s">
        <v>1295</v>
      </c>
      <c r="B51" s="548"/>
      <c r="C51" s="548"/>
      <c r="D51" s="548"/>
      <c r="E51" s="548"/>
      <c r="F51" s="548"/>
      <c r="G51" s="735" t="s">
        <v>1296</v>
      </c>
      <c r="H51" s="735"/>
      <c r="I51" s="735"/>
      <c r="J51" s="735"/>
      <c r="K51" s="735"/>
      <c r="L51" s="735"/>
      <c r="M51" s="735"/>
      <c r="N51" s="735"/>
      <c r="O51" s="735"/>
      <c r="P51" s="735"/>
      <c r="Q51" s="735"/>
      <c r="R51" s="735"/>
      <c r="S51" s="735"/>
      <c r="T51" s="735"/>
      <c r="U51" s="735"/>
      <c r="V51" s="735"/>
      <c r="W51" s="735"/>
      <c r="X51" s="735"/>
      <c r="Y51" s="735"/>
      <c r="Z51" s="735"/>
      <c r="AA51" s="735"/>
      <c r="AB51" s="735"/>
      <c r="AC51" s="735"/>
      <c r="AD51" s="735"/>
      <c r="AE51" s="735"/>
      <c r="AF51" s="735"/>
      <c r="AG51" s="735"/>
      <c r="AH51" s="735"/>
      <c r="AI51" s="744"/>
      <c r="AJ51" s="744"/>
      <c r="AK51" s="744"/>
      <c r="AL51" s="744"/>
      <c r="AM51" s="744"/>
      <c r="AN51" s="744"/>
      <c r="AO51" s="744"/>
      <c r="AP51" s="744"/>
      <c r="AQ51" s="744"/>
      <c r="AR51" s="744"/>
      <c r="AS51" s="744"/>
      <c r="AT51" s="744"/>
      <c r="AU51" s="744"/>
      <c r="AV51" s="744"/>
      <c r="AW51" s="504"/>
      <c r="AX51" s="434"/>
    </row>
    <row collapsed="false" customFormat="true" customHeight="true" hidden="false" ht="15.95" outlineLevel="0" r="52" s="408">
      <c r="A52" s="548" t="s">
        <v>1297</v>
      </c>
      <c r="B52" s="548"/>
      <c r="C52" s="548"/>
      <c r="D52" s="548"/>
      <c r="E52" s="548"/>
      <c r="F52" s="548"/>
      <c r="G52" s="735" t="s">
        <v>1298</v>
      </c>
      <c r="H52" s="735"/>
      <c r="I52" s="735"/>
      <c r="J52" s="735"/>
      <c r="K52" s="735"/>
      <c r="L52" s="735"/>
      <c r="M52" s="735"/>
      <c r="N52" s="735"/>
      <c r="O52" s="735"/>
      <c r="P52" s="735"/>
      <c r="Q52" s="735"/>
      <c r="R52" s="735"/>
      <c r="S52" s="735"/>
      <c r="T52" s="735"/>
      <c r="U52" s="735"/>
      <c r="V52" s="735"/>
      <c r="W52" s="735"/>
      <c r="X52" s="735"/>
      <c r="Y52" s="735"/>
      <c r="Z52" s="735"/>
      <c r="AA52" s="735"/>
      <c r="AB52" s="735"/>
      <c r="AC52" s="735"/>
      <c r="AD52" s="735"/>
      <c r="AE52" s="735"/>
      <c r="AF52" s="735"/>
      <c r="AG52" s="735"/>
      <c r="AH52" s="735"/>
      <c r="AI52" s="744"/>
      <c r="AJ52" s="744"/>
      <c r="AK52" s="744"/>
      <c r="AL52" s="744"/>
      <c r="AM52" s="744"/>
      <c r="AN52" s="744"/>
      <c r="AO52" s="744"/>
      <c r="AP52" s="744"/>
      <c r="AQ52" s="744"/>
      <c r="AR52" s="744"/>
      <c r="AS52" s="744"/>
      <c r="AT52" s="744"/>
      <c r="AU52" s="744"/>
      <c r="AV52" s="744"/>
      <c r="AW52" s="504"/>
      <c r="AX52" s="434"/>
    </row>
    <row collapsed="false" customFormat="false" customHeight="true" hidden="false" ht="60" outlineLevel="0" r="53">
      <c r="A53" s="548" t="s">
        <v>1299</v>
      </c>
      <c r="B53" s="548"/>
      <c r="C53" s="548"/>
      <c r="D53" s="548"/>
      <c r="E53" s="548"/>
      <c r="F53" s="548"/>
      <c r="G53" s="736" t="s">
        <v>1434</v>
      </c>
      <c r="H53" s="736"/>
      <c r="I53" s="736"/>
      <c r="J53" s="736"/>
      <c r="K53" s="736"/>
      <c r="L53" s="736"/>
      <c r="M53" s="736"/>
      <c r="N53" s="736"/>
      <c r="O53" s="736"/>
      <c r="P53" s="736"/>
      <c r="Q53" s="736"/>
      <c r="R53" s="736"/>
      <c r="S53" s="736"/>
      <c r="T53" s="736"/>
      <c r="U53" s="736"/>
      <c r="V53" s="736"/>
      <c r="W53" s="736"/>
      <c r="X53" s="736"/>
      <c r="Y53" s="736"/>
      <c r="Z53" s="736"/>
      <c r="AA53" s="736"/>
      <c r="AB53" s="736"/>
      <c r="AC53" s="736"/>
      <c r="AD53" s="736"/>
      <c r="AE53" s="736"/>
      <c r="AF53" s="736"/>
      <c r="AG53" s="736"/>
      <c r="AH53" s="736"/>
      <c r="AI53" s="744"/>
      <c r="AJ53" s="744"/>
      <c r="AK53" s="744"/>
      <c r="AL53" s="744"/>
      <c r="AM53" s="744"/>
      <c r="AN53" s="744"/>
      <c r="AO53" s="744"/>
      <c r="AP53" s="744"/>
      <c r="AQ53" s="744"/>
      <c r="AR53" s="744"/>
      <c r="AS53" s="744"/>
      <c r="AT53" s="744"/>
      <c r="AU53" s="744"/>
      <c r="AV53" s="744"/>
      <c r="AW53" s="504"/>
    </row>
    <row collapsed="false" customFormat="true" customHeight="true" hidden="false" ht="30" outlineLevel="0" r="54" s="408">
      <c r="A54" s="548" t="s">
        <v>1301</v>
      </c>
      <c r="B54" s="548"/>
      <c r="C54" s="548"/>
      <c r="D54" s="548"/>
      <c r="E54" s="548"/>
      <c r="F54" s="548"/>
      <c r="G54" s="736" t="s">
        <v>1435</v>
      </c>
      <c r="H54" s="736"/>
      <c r="I54" s="736"/>
      <c r="J54" s="736"/>
      <c r="K54" s="736"/>
      <c r="L54" s="736"/>
      <c r="M54" s="736"/>
      <c r="N54" s="736"/>
      <c r="O54" s="736"/>
      <c r="P54" s="736"/>
      <c r="Q54" s="736"/>
      <c r="R54" s="736"/>
      <c r="S54" s="736"/>
      <c r="T54" s="736"/>
      <c r="U54" s="736"/>
      <c r="V54" s="736"/>
      <c r="W54" s="736"/>
      <c r="X54" s="736"/>
      <c r="Y54" s="736"/>
      <c r="Z54" s="736"/>
      <c r="AA54" s="736"/>
      <c r="AB54" s="736"/>
      <c r="AC54" s="736"/>
      <c r="AD54" s="736"/>
      <c r="AE54" s="736"/>
      <c r="AF54" s="736"/>
      <c r="AG54" s="736"/>
      <c r="AH54" s="736"/>
      <c r="AI54" s="744"/>
      <c r="AJ54" s="744"/>
      <c r="AK54" s="744"/>
      <c r="AL54" s="744"/>
      <c r="AM54" s="744"/>
      <c r="AN54" s="744"/>
      <c r="AO54" s="744"/>
      <c r="AP54" s="744"/>
      <c r="AQ54" s="744"/>
      <c r="AR54" s="744"/>
      <c r="AS54" s="744"/>
      <c r="AT54" s="744"/>
      <c r="AU54" s="744"/>
      <c r="AV54" s="744"/>
      <c r="AW54" s="504"/>
      <c r="AX54" s="434"/>
    </row>
    <row collapsed="false" customFormat="true" customHeight="true" hidden="false" ht="30" outlineLevel="0" r="55" s="408">
      <c r="A55" s="548" t="s">
        <v>1303</v>
      </c>
      <c r="B55" s="548"/>
      <c r="C55" s="548"/>
      <c r="D55" s="548"/>
      <c r="E55" s="548"/>
      <c r="F55" s="548"/>
      <c r="G55" s="736" t="s">
        <v>1436</v>
      </c>
      <c r="H55" s="736"/>
      <c r="I55" s="736"/>
      <c r="J55" s="736"/>
      <c r="K55" s="736"/>
      <c r="L55" s="736"/>
      <c r="M55" s="736"/>
      <c r="N55" s="736"/>
      <c r="O55" s="736"/>
      <c r="P55" s="736"/>
      <c r="Q55" s="736"/>
      <c r="R55" s="736"/>
      <c r="S55" s="736"/>
      <c r="T55" s="736"/>
      <c r="U55" s="736"/>
      <c r="V55" s="736"/>
      <c r="W55" s="736"/>
      <c r="X55" s="736"/>
      <c r="Y55" s="736"/>
      <c r="Z55" s="736"/>
      <c r="AA55" s="736"/>
      <c r="AB55" s="736"/>
      <c r="AC55" s="736"/>
      <c r="AD55" s="736"/>
      <c r="AE55" s="736"/>
      <c r="AF55" s="736"/>
      <c r="AG55" s="736"/>
      <c r="AH55" s="736"/>
      <c r="AI55" s="744"/>
      <c r="AJ55" s="744"/>
      <c r="AK55" s="744"/>
      <c r="AL55" s="744"/>
      <c r="AM55" s="744"/>
      <c r="AN55" s="744"/>
      <c r="AO55" s="744"/>
      <c r="AP55" s="744"/>
      <c r="AQ55" s="744"/>
      <c r="AR55" s="744"/>
      <c r="AS55" s="744"/>
      <c r="AT55" s="744"/>
      <c r="AU55" s="744"/>
      <c r="AV55" s="744"/>
      <c r="AW55" s="504"/>
      <c r="AX55" s="434"/>
    </row>
    <row collapsed="false" customFormat="false" customHeight="true" hidden="false" ht="14.85" outlineLevel="0" r="56">
      <c r="A56" s="408"/>
      <c r="B56" s="408"/>
      <c r="C56" s="408"/>
      <c r="D56" s="408"/>
      <c r="E56" s="408"/>
      <c r="F56" s="408"/>
      <c r="G56" s="408"/>
      <c r="H56" s="408"/>
      <c r="I56" s="408"/>
      <c r="J56" s="408"/>
      <c r="K56" s="408"/>
      <c r="L56" s="739"/>
      <c r="M56" s="739"/>
      <c r="N56" s="739"/>
      <c r="O56" s="739"/>
      <c r="P56" s="739"/>
      <c r="Q56" s="739"/>
      <c r="R56" s="739"/>
      <c r="S56" s="739"/>
      <c r="T56" s="739"/>
      <c r="U56" s="739"/>
      <c r="V56" s="739"/>
      <c r="W56" s="739"/>
      <c r="X56" s="504"/>
      <c r="Y56" s="504"/>
      <c r="Z56" s="504"/>
      <c r="AA56" s="504"/>
      <c r="AB56" s="504"/>
      <c r="AC56" s="504"/>
      <c r="AD56" s="504"/>
      <c r="AE56" s="504"/>
      <c r="AF56" s="504"/>
      <c r="AG56" s="504"/>
      <c r="AH56" s="504"/>
      <c r="AI56" s="504"/>
      <c r="AJ56" s="504"/>
      <c r="AK56" s="504"/>
      <c r="AL56" s="504"/>
      <c r="AM56" s="504"/>
      <c r="AN56" s="504"/>
      <c r="AO56" s="504"/>
      <c r="AP56" s="504"/>
      <c r="AQ56" s="504"/>
      <c r="AR56" s="504"/>
      <c r="AS56" s="504"/>
      <c r="AT56" s="504"/>
      <c r="AU56" s="504"/>
      <c r="AV56" s="504"/>
      <c r="AW56" s="504"/>
    </row>
    <row collapsed="false" customFormat="false" customHeight="true" hidden="false" ht="15.95" outlineLevel="0" r="61">
      <c r="A61" s="429" t="s">
        <v>50</v>
      </c>
      <c r="B61" s="430"/>
      <c r="C61" s="430"/>
      <c r="D61" s="430"/>
      <c r="E61" s="430"/>
      <c r="F61" s="430"/>
      <c r="G61" s="430"/>
      <c r="H61" s="430"/>
      <c r="I61" s="430"/>
      <c r="J61" s="430"/>
      <c r="K61" s="430"/>
      <c r="L61" s="430"/>
      <c r="M61" s="430"/>
      <c r="N61" s="430"/>
      <c r="O61" s="430"/>
      <c r="P61" s="430"/>
      <c r="Q61" s="431"/>
      <c r="AE61" s="89" t="s">
        <v>29</v>
      </c>
      <c r="AG61" s="413"/>
      <c r="AH61" s="740" t="n">
        <f aca="false">AH2</f>
        <v>0</v>
      </c>
      <c r="AI61" s="740" t="n">
        <f aca="false">AI2</f>
        <v>0</v>
      </c>
      <c r="AJ61" s="740" t="n">
        <f aca="false">AJ2</f>
        <v>0</v>
      </c>
      <c r="AK61" s="740" t="n">
        <f aca="false">AK2</f>
        <v>0</v>
      </c>
      <c r="AL61" s="740" t="n">
        <f aca="false">AL2</f>
        <v>0</v>
      </c>
      <c r="AM61" s="740" t="n">
        <f aca="false">AM2</f>
        <v>0</v>
      </c>
      <c r="AN61" s="740" t="n">
        <f aca="false">AN2</f>
        <v>0</v>
      </c>
      <c r="AO61" s="740" t="n">
        <f aca="false">AO2</f>
        <v>0</v>
      </c>
      <c r="AP61" s="740" t="n">
        <f aca="false">AP2</f>
        <v>0</v>
      </c>
      <c r="AQ61" s="740" t="n">
        <f aca="false">AQ2</f>
        <v>0</v>
      </c>
      <c r="AR61" s="413"/>
    </row>
    <row collapsed="false" customFormat="false" customHeight="true" hidden="false" ht="14.1" outlineLevel="0" r="63">
      <c r="AW63" s="457"/>
    </row>
    <row collapsed="false" customFormat="true" customHeight="true" hidden="false" ht="14.85" outlineLevel="0" r="64" s="408">
      <c r="A64" s="623" t="s">
        <v>1236</v>
      </c>
      <c r="B64" s="623"/>
      <c r="C64" s="623"/>
      <c r="D64" s="623"/>
      <c r="E64" s="623"/>
      <c r="F64" s="623"/>
      <c r="G64" s="623" t="s">
        <v>1237</v>
      </c>
      <c r="H64" s="623"/>
      <c r="I64" s="623"/>
      <c r="J64" s="623"/>
      <c r="K64" s="623"/>
      <c r="L64" s="623"/>
      <c r="M64" s="623"/>
      <c r="N64" s="623"/>
      <c r="O64" s="623"/>
      <c r="P64" s="623"/>
      <c r="Q64" s="623"/>
      <c r="R64" s="623"/>
      <c r="S64" s="623"/>
      <c r="T64" s="623"/>
      <c r="U64" s="623"/>
      <c r="V64" s="623"/>
      <c r="W64" s="623"/>
      <c r="X64" s="623"/>
      <c r="Y64" s="623"/>
      <c r="Z64" s="623"/>
      <c r="AA64" s="623"/>
      <c r="AB64" s="623"/>
      <c r="AC64" s="623"/>
      <c r="AD64" s="623"/>
      <c r="AE64" s="623"/>
      <c r="AF64" s="623"/>
      <c r="AG64" s="623"/>
      <c r="AH64" s="623"/>
      <c r="AI64" s="623" t="s">
        <v>435</v>
      </c>
      <c r="AJ64" s="623"/>
      <c r="AK64" s="623"/>
      <c r="AL64" s="623"/>
      <c r="AM64" s="623"/>
      <c r="AN64" s="623"/>
      <c r="AO64" s="623"/>
      <c r="AP64" s="623" t="s">
        <v>495</v>
      </c>
      <c r="AQ64" s="623"/>
      <c r="AR64" s="623"/>
      <c r="AS64" s="623"/>
      <c r="AT64" s="623"/>
      <c r="AU64" s="623"/>
      <c r="AV64" s="623"/>
      <c r="AW64" s="457"/>
    </row>
    <row collapsed="false" customFormat="true" customHeight="true" hidden="false" ht="30.75" outlineLevel="0" r="65" s="408">
      <c r="A65" s="623"/>
      <c r="B65" s="623"/>
      <c r="C65" s="623"/>
      <c r="D65" s="623"/>
      <c r="E65" s="623"/>
      <c r="F65" s="623"/>
      <c r="G65" s="623"/>
      <c r="H65" s="623"/>
      <c r="I65" s="623"/>
      <c r="J65" s="623"/>
      <c r="K65" s="623"/>
      <c r="L65" s="623"/>
      <c r="M65" s="623"/>
      <c r="N65" s="623"/>
      <c r="O65" s="623"/>
      <c r="P65" s="623"/>
      <c r="Q65" s="623"/>
      <c r="R65" s="623"/>
      <c r="S65" s="623"/>
      <c r="T65" s="623"/>
      <c r="U65" s="623"/>
      <c r="V65" s="623"/>
      <c r="W65" s="623"/>
      <c r="X65" s="623"/>
      <c r="Y65" s="623"/>
      <c r="Z65" s="623"/>
      <c r="AA65" s="623"/>
      <c r="AB65" s="623"/>
      <c r="AC65" s="623"/>
      <c r="AD65" s="623"/>
      <c r="AE65" s="623"/>
      <c r="AF65" s="623"/>
      <c r="AG65" s="623"/>
      <c r="AH65" s="623"/>
      <c r="AI65" s="623"/>
      <c r="AJ65" s="623"/>
      <c r="AK65" s="623"/>
      <c r="AL65" s="623"/>
      <c r="AM65" s="623"/>
      <c r="AN65" s="623"/>
      <c r="AO65" s="623"/>
      <c r="AP65" s="623"/>
      <c r="AQ65" s="623"/>
      <c r="AR65" s="623"/>
      <c r="AS65" s="623"/>
      <c r="AT65" s="623"/>
      <c r="AU65" s="623"/>
      <c r="AV65" s="623"/>
      <c r="AW65" s="457"/>
    </row>
    <row collapsed="false" customFormat="false" customHeight="true" hidden="false" ht="45" outlineLevel="0" r="66">
      <c r="A66" s="548" t="s">
        <v>1305</v>
      </c>
      <c r="B66" s="548"/>
      <c r="C66" s="548"/>
      <c r="D66" s="548"/>
      <c r="E66" s="548"/>
      <c r="F66" s="548"/>
      <c r="G66" s="736" t="s">
        <v>1437</v>
      </c>
      <c r="H66" s="736"/>
      <c r="I66" s="736"/>
      <c r="J66" s="736"/>
      <c r="K66" s="736"/>
      <c r="L66" s="736"/>
      <c r="M66" s="736"/>
      <c r="N66" s="736"/>
      <c r="O66" s="736"/>
      <c r="P66" s="736"/>
      <c r="Q66" s="736"/>
      <c r="R66" s="736"/>
      <c r="S66" s="736"/>
      <c r="T66" s="736"/>
      <c r="U66" s="736"/>
      <c r="V66" s="736"/>
      <c r="W66" s="736"/>
      <c r="X66" s="736"/>
      <c r="Y66" s="736"/>
      <c r="Z66" s="736"/>
      <c r="AA66" s="736"/>
      <c r="AB66" s="736"/>
      <c r="AC66" s="736"/>
      <c r="AD66" s="736"/>
      <c r="AE66" s="736"/>
      <c r="AF66" s="736"/>
      <c r="AG66" s="736"/>
      <c r="AH66" s="736"/>
      <c r="AI66" s="521"/>
      <c r="AJ66" s="521"/>
      <c r="AK66" s="521"/>
      <c r="AL66" s="521"/>
      <c r="AM66" s="521"/>
      <c r="AN66" s="521"/>
      <c r="AO66" s="521"/>
      <c r="AP66" s="521"/>
      <c r="AQ66" s="521"/>
      <c r="AR66" s="521"/>
      <c r="AS66" s="521"/>
      <c r="AT66" s="521"/>
      <c r="AU66" s="521"/>
      <c r="AV66" s="521"/>
      <c r="AW66" s="737"/>
    </row>
    <row collapsed="false" customFormat="false" customHeight="true" hidden="false" ht="27.75" outlineLevel="0" r="67">
      <c r="A67" s="548" t="s">
        <v>1307</v>
      </c>
      <c r="B67" s="548"/>
      <c r="C67" s="548"/>
      <c r="D67" s="548"/>
      <c r="E67" s="548"/>
      <c r="F67" s="548"/>
      <c r="G67" s="736" t="s">
        <v>1438</v>
      </c>
      <c r="H67" s="736"/>
      <c r="I67" s="736"/>
      <c r="J67" s="736"/>
      <c r="K67" s="736"/>
      <c r="L67" s="736"/>
      <c r="M67" s="736"/>
      <c r="N67" s="736"/>
      <c r="O67" s="736"/>
      <c r="P67" s="736"/>
      <c r="Q67" s="736"/>
      <c r="R67" s="736"/>
      <c r="S67" s="736"/>
      <c r="T67" s="736"/>
      <c r="U67" s="736"/>
      <c r="V67" s="736"/>
      <c r="W67" s="736"/>
      <c r="X67" s="736"/>
      <c r="Y67" s="736"/>
      <c r="Z67" s="736"/>
      <c r="AA67" s="736"/>
      <c r="AB67" s="736"/>
      <c r="AC67" s="736"/>
      <c r="AD67" s="736"/>
      <c r="AE67" s="736"/>
      <c r="AF67" s="736"/>
      <c r="AG67" s="736"/>
      <c r="AH67" s="736"/>
      <c r="AI67" s="521"/>
      <c r="AJ67" s="521"/>
      <c r="AK67" s="521"/>
      <c r="AL67" s="521"/>
      <c r="AM67" s="521"/>
      <c r="AN67" s="521"/>
      <c r="AO67" s="521"/>
      <c r="AP67" s="521"/>
      <c r="AQ67" s="521"/>
      <c r="AR67" s="521"/>
      <c r="AS67" s="521"/>
      <c r="AT67" s="521"/>
      <c r="AU67" s="521"/>
      <c r="AV67" s="521"/>
      <c r="AW67" s="408"/>
    </row>
    <row collapsed="false" customFormat="true" customHeight="true" hidden="false" ht="15.95" outlineLevel="0" r="68" s="408">
      <c r="A68" s="548" t="s">
        <v>1309</v>
      </c>
      <c r="B68" s="548"/>
      <c r="C68" s="548"/>
      <c r="D68" s="548"/>
      <c r="E68" s="548"/>
      <c r="F68" s="548"/>
      <c r="G68" s="735" t="s">
        <v>1439</v>
      </c>
      <c r="H68" s="735"/>
      <c r="I68" s="735"/>
      <c r="J68" s="735"/>
      <c r="K68" s="735"/>
      <c r="L68" s="735"/>
      <c r="M68" s="735"/>
      <c r="N68" s="735"/>
      <c r="O68" s="735"/>
      <c r="P68" s="735"/>
      <c r="Q68" s="735"/>
      <c r="R68" s="735"/>
      <c r="S68" s="735"/>
      <c r="T68" s="735"/>
      <c r="U68" s="735"/>
      <c r="V68" s="735"/>
      <c r="W68" s="735"/>
      <c r="X68" s="735"/>
      <c r="Y68" s="735"/>
      <c r="Z68" s="735"/>
      <c r="AA68" s="735"/>
      <c r="AB68" s="735"/>
      <c r="AC68" s="735"/>
      <c r="AD68" s="735"/>
      <c r="AE68" s="735"/>
      <c r="AF68" s="735"/>
      <c r="AG68" s="735"/>
      <c r="AH68" s="735"/>
      <c r="AI68" s="521"/>
      <c r="AJ68" s="521"/>
      <c r="AK68" s="521"/>
      <c r="AL68" s="521"/>
      <c r="AM68" s="521"/>
      <c r="AN68" s="521"/>
      <c r="AO68" s="521"/>
      <c r="AP68" s="521"/>
      <c r="AQ68" s="521"/>
      <c r="AR68" s="521"/>
      <c r="AS68" s="521"/>
      <c r="AT68" s="521"/>
      <c r="AU68" s="521"/>
      <c r="AV68" s="521"/>
      <c r="AW68" s="504"/>
      <c r="AX68" s="434"/>
    </row>
    <row collapsed="false" customFormat="false" customHeight="true" hidden="false" ht="27.75" outlineLevel="0" r="69">
      <c r="A69" s="548" t="s">
        <v>1311</v>
      </c>
      <c r="B69" s="548"/>
      <c r="C69" s="548"/>
      <c r="D69" s="548"/>
      <c r="E69" s="548"/>
      <c r="F69" s="548"/>
      <c r="G69" s="736" t="s">
        <v>1440</v>
      </c>
      <c r="H69" s="736"/>
      <c r="I69" s="736"/>
      <c r="J69" s="736"/>
      <c r="K69" s="736"/>
      <c r="L69" s="736"/>
      <c r="M69" s="736"/>
      <c r="N69" s="736"/>
      <c r="O69" s="736"/>
      <c r="P69" s="736"/>
      <c r="Q69" s="736"/>
      <c r="R69" s="736"/>
      <c r="S69" s="736"/>
      <c r="T69" s="736"/>
      <c r="U69" s="736"/>
      <c r="V69" s="736"/>
      <c r="W69" s="736"/>
      <c r="X69" s="736"/>
      <c r="Y69" s="736"/>
      <c r="Z69" s="736"/>
      <c r="AA69" s="736"/>
      <c r="AB69" s="736"/>
      <c r="AC69" s="736"/>
      <c r="AD69" s="736"/>
      <c r="AE69" s="736"/>
      <c r="AF69" s="736"/>
      <c r="AG69" s="736"/>
      <c r="AH69" s="736"/>
      <c r="AI69" s="521"/>
      <c r="AJ69" s="521"/>
      <c r="AK69" s="521"/>
      <c r="AL69" s="521"/>
      <c r="AM69" s="521"/>
      <c r="AN69" s="521"/>
      <c r="AO69" s="521"/>
      <c r="AP69" s="521"/>
      <c r="AQ69" s="521"/>
      <c r="AR69" s="521"/>
      <c r="AS69" s="521"/>
      <c r="AT69" s="521"/>
      <c r="AU69" s="521"/>
      <c r="AV69" s="521"/>
      <c r="AW69" s="408"/>
    </row>
    <row collapsed="false" customFormat="false" customHeight="true" hidden="false" ht="45" outlineLevel="0" r="70">
      <c r="A70" s="548" t="s">
        <v>1313</v>
      </c>
      <c r="B70" s="548"/>
      <c r="C70" s="548"/>
      <c r="D70" s="548"/>
      <c r="E70" s="548"/>
      <c r="F70" s="548"/>
      <c r="G70" s="736" t="s">
        <v>1441</v>
      </c>
      <c r="H70" s="736"/>
      <c r="I70" s="736"/>
      <c r="J70" s="736"/>
      <c r="K70" s="736"/>
      <c r="L70" s="736"/>
      <c r="M70" s="736"/>
      <c r="N70" s="736"/>
      <c r="O70" s="736"/>
      <c r="P70" s="736"/>
      <c r="Q70" s="736"/>
      <c r="R70" s="736"/>
      <c r="S70" s="736"/>
      <c r="T70" s="736"/>
      <c r="U70" s="736"/>
      <c r="V70" s="736"/>
      <c r="W70" s="736"/>
      <c r="X70" s="736"/>
      <c r="Y70" s="736"/>
      <c r="Z70" s="736"/>
      <c r="AA70" s="736"/>
      <c r="AB70" s="736"/>
      <c r="AC70" s="736"/>
      <c r="AD70" s="736"/>
      <c r="AE70" s="736"/>
      <c r="AF70" s="736"/>
      <c r="AG70" s="736"/>
      <c r="AH70" s="736"/>
      <c r="AI70" s="521"/>
      <c r="AJ70" s="521"/>
      <c r="AK70" s="521"/>
      <c r="AL70" s="521"/>
      <c r="AM70" s="521"/>
      <c r="AN70" s="521"/>
      <c r="AO70" s="521"/>
      <c r="AP70" s="521"/>
      <c r="AQ70" s="521"/>
      <c r="AR70" s="521"/>
      <c r="AS70" s="521"/>
      <c r="AT70" s="521"/>
      <c r="AU70" s="521"/>
      <c r="AV70" s="521"/>
      <c r="AW70" s="737"/>
    </row>
    <row collapsed="false" customFormat="false" customHeight="true" hidden="false" ht="45" outlineLevel="0" r="71">
      <c r="A71" s="548" t="s">
        <v>1315</v>
      </c>
      <c r="B71" s="548"/>
      <c r="C71" s="548"/>
      <c r="D71" s="548"/>
      <c r="E71" s="548"/>
      <c r="F71" s="548"/>
      <c r="G71" s="736" t="s">
        <v>1442</v>
      </c>
      <c r="H71" s="736"/>
      <c r="I71" s="736"/>
      <c r="J71" s="736"/>
      <c r="K71" s="736"/>
      <c r="L71" s="736"/>
      <c r="M71" s="736"/>
      <c r="N71" s="736"/>
      <c r="O71" s="736"/>
      <c r="P71" s="736"/>
      <c r="Q71" s="736"/>
      <c r="R71" s="736"/>
      <c r="S71" s="736"/>
      <c r="T71" s="736"/>
      <c r="U71" s="736"/>
      <c r="V71" s="736"/>
      <c r="W71" s="736"/>
      <c r="X71" s="736"/>
      <c r="Y71" s="736"/>
      <c r="Z71" s="736"/>
      <c r="AA71" s="736"/>
      <c r="AB71" s="736"/>
      <c r="AC71" s="736"/>
      <c r="AD71" s="736"/>
      <c r="AE71" s="736"/>
      <c r="AF71" s="736"/>
      <c r="AG71" s="736"/>
      <c r="AH71" s="736"/>
      <c r="AI71" s="521"/>
      <c r="AJ71" s="521"/>
      <c r="AK71" s="521"/>
      <c r="AL71" s="521"/>
      <c r="AM71" s="521"/>
      <c r="AN71" s="521"/>
      <c r="AO71" s="521"/>
      <c r="AP71" s="521"/>
      <c r="AQ71" s="521"/>
      <c r="AR71" s="521"/>
      <c r="AS71" s="521"/>
      <c r="AT71" s="521"/>
      <c r="AU71" s="521"/>
      <c r="AV71" s="521"/>
      <c r="AW71" s="737"/>
    </row>
    <row collapsed="false" customFormat="false" customHeight="true" hidden="false" ht="30" outlineLevel="0" r="72">
      <c r="A72" s="548" t="s">
        <v>1317</v>
      </c>
      <c r="B72" s="548"/>
      <c r="C72" s="548"/>
      <c r="D72" s="548"/>
      <c r="E72" s="548"/>
      <c r="F72" s="548"/>
      <c r="G72" s="736" t="s">
        <v>1443</v>
      </c>
      <c r="H72" s="736"/>
      <c r="I72" s="736"/>
      <c r="J72" s="736"/>
      <c r="K72" s="736"/>
      <c r="L72" s="736"/>
      <c r="M72" s="736"/>
      <c r="N72" s="736"/>
      <c r="O72" s="736"/>
      <c r="P72" s="736"/>
      <c r="Q72" s="736"/>
      <c r="R72" s="736"/>
      <c r="S72" s="736"/>
      <c r="T72" s="736"/>
      <c r="U72" s="736"/>
      <c r="V72" s="736"/>
      <c r="W72" s="736"/>
      <c r="X72" s="736"/>
      <c r="Y72" s="736"/>
      <c r="Z72" s="736"/>
      <c r="AA72" s="736"/>
      <c r="AB72" s="736"/>
      <c r="AC72" s="736"/>
      <c r="AD72" s="736"/>
      <c r="AE72" s="736"/>
      <c r="AF72" s="736"/>
      <c r="AG72" s="736"/>
      <c r="AH72" s="736"/>
      <c r="AI72" s="521"/>
      <c r="AJ72" s="521"/>
      <c r="AK72" s="521"/>
      <c r="AL72" s="521"/>
      <c r="AM72" s="521"/>
      <c r="AN72" s="521"/>
      <c r="AO72" s="521"/>
      <c r="AP72" s="521"/>
      <c r="AQ72" s="521"/>
      <c r="AR72" s="521"/>
      <c r="AS72" s="521"/>
      <c r="AT72" s="521"/>
      <c r="AU72" s="521"/>
      <c r="AV72" s="521"/>
      <c r="AW72" s="504"/>
    </row>
    <row collapsed="false" customFormat="true" customHeight="true" hidden="false" ht="15.95" outlineLevel="0" r="73" s="408">
      <c r="A73" s="548" t="s">
        <v>1319</v>
      </c>
      <c r="B73" s="548"/>
      <c r="C73" s="548"/>
      <c r="D73" s="548"/>
      <c r="E73" s="548"/>
      <c r="F73" s="548"/>
      <c r="G73" s="735" t="s">
        <v>1320</v>
      </c>
      <c r="H73" s="735"/>
      <c r="I73" s="735"/>
      <c r="J73" s="735"/>
      <c r="K73" s="735"/>
      <c r="L73" s="735"/>
      <c r="M73" s="735"/>
      <c r="N73" s="735"/>
      <c r="O73" s="735"/>
      <c r="P73" s="735"/>
      <c r="Q73" s="735"/>
      <c r="R73" s="735"/>
      <c r="S73" s="735"/>
      <c r="T73" s="735"/>
      <c r="U73" s="735"/>
      <c r="V73" s="735"/>
      <c r="W73" s="735"/>
      <c r="X73" s="735"/>
      <c r="Y73" s="735"/>
      <c r="Z73" s="735"/>
      <c r="AA73" s="735"/>
      <c r="AB73" s="735"/>
      <c r="AC73" s="735"/>
      <c r="AD73" s="735"/>
      <c r="AE73" s="735"/>
      <c r="AF73" s="735"/>
      <c r="AG73" s="735"/>
      <c r="AH73" s="735"/>
      <c r="AI73" s="521"/>
      <c r="AJ73" s="521"/>
      <c r="AK73" s="521"/>
      <c r="AL73" s="521"/>
      <c r="AM73" s="521"/>
      <c r="AN73" s="521"/>
      <c r="AO73" s="521"/>
      <c r="AP73" s="521"/>
      <c r="AQ73" s="521"/>
      <c r="AR73" s="521"/>
      <c r="AS73" s="521"/>
      <c r="AT73" s="521"/>
      <c r="AU73" s="521"/>
      <c r="AV73" s="521"/>
      <c r="AW73" s="504"/>
      <c r="AX73" s="434"/>
    </row>
    <row collapsed="false" customFormat="true" customHeight="true" hidden="false" ht="15.95" outlineLevel="0" r="74" s="408">
      <c r="A74" s="548" t="s">
        <v>1321</v>
      </c>
      <c r="B74" s="548"/>
      <c r="C74" s="548"/>
      <c r="D74" s="548"/>
      <c r="E74" s="548"/>
      <c r="F74" s="548"/>
      <c r="G74" s="735" t="s">
        <v>1444</v>
      </c>
      <c r="H74" s="735"/>
      <c r="I74" s="735"/>
      <c r="J74" s="735"/>
      <c r="K74" s="735"/>
      <c r="L74" s="735"/>
      <c r="M74" s="735"/>
      <c r="N74" s="735"/>
      <c r="O74" s="735"/>
      <c r="P74" s="735"/>
      <c r="Q74" s="735"/>
      <c r="R74" s="735"/>
      <c r="S74" s="735"/>
      <c r="T74" s="735"/>
      <c r="U74" s="735"/>
      <c r="V74" s="735"/>
      <c r="W74" s="735"/>
      <c r="X74" s="735"/>
      <c r="Y74" s="735"/>
      <c r="Z74" s="735"/>
      <c r="AA74" s="735"/>
      <c r="AB74" s="735"/>
      <c r="AC74" s="735"/>
      <c r="AD74" s="735"/>
      <c r="AE74" s="735"/>
      <c r="AF74" s="735"/>
      <c r="AG74" s="735"/>
      <c r="AH74" s="735"/>
      <c r="AI74" s="521"/>
      <c r="AJ74" s="521"/>
      <c r="AK74" s="521"/>
      <c r="AL74" s="521"/>
      <c r="AM74" s="521"/>
      <c r="AN74" s="521"/>
      <c r="AO74" s="521"/>
      <c r="AP74" s="521"/>
      <c r="AQ74" s="521"/>
      <c r="AR74" s="521"/>
      <c r="AS74" s="521"/>
      <c r="AT74" s="521"/>
      <c r="AU74" s="521"/>
      <c r="AV74" s="521"/>
      <c r="AW74" s="504"/>
      <c r="AX74" s="434"/>
    </row>
    <row collapsed="false" customFormat="true" customHeight="true" hidden="false" ht="15.95" outlineLevel="0" r="75" s="408">
      <c r="A75" s="548" t="s">
        <v>1323</v>
      </c>
      <c r="B75" s="548"/>
      <c r="C75" s="548"/>
      <c r="D75" s="548"/>
      <c r="E75" s="548"/>
      <c r="F75" s="548"/>
      <c r="G75" s="735" t="s">
        <v>1445</v>
      </c>
      <c r="H75" s="735"/>
      <c r="I75" s="735"/>
      <c r="J75" s="735"/>
      <c r="K75" s="735"/>
      <c r="L75" s="735"/>
      <c r="M75" s="735"/>
      <c r="N75" s="735"/>
      <c r="O75" s="735"/>
      <c r="P75" s="735"/>
      <c r="Q75" s="735"/>
      <c r="R75" s="735"/>
      <c r="S75" s="735"/>
      <c r="T75" s="735"/>
      <c r="U75" s="735"/>
      <c r="V75" s="735"/>
      <c r="W75" s="735"/>
      <c r="X75" s="735"/>
      <c r="Y75" s="735"/>
      <c r="Z75" s="735"/>
      <c r="AA75" s="735"/>
      <c r="AB75" s="735"/>
      <c r="AC75" s="735"/>
      <c r="AD75" s="735"/>
      <c r="AE75" s="735"/>
      <c r="AF75" s="735"/>
      <c r="AG75" s="735"/>
      <c r="AH75" s="735"/>
      <c r="AI75" s="521"/>
      <c r="AJ75" s="521"/>
      <c r="AK75" s="521"/>
      <c r="AL75" s="521"/>
      <c r="AM75" s="521"/>
      <c r="AN75" s="521"/>
      <c r="AO75" s="521"/>
      <c r="AP75" s="521"/>
      <c r="AQ75" s="521"/>
      <c r="AR75" s="521"/>
      <c r="AS75" s="521"/>
      <c r="AT75" s="521"/>
      <c r="AU75" s="521"/>
      <c r="AV75" s="521"/>
      <c r="AW75" s="504"/>
      <c r="AX75" s="434"/>
    </row>
    <row collapsed="false" customFormat="true" customHeight="true" hidden="false" ht="15.95" outlineLevel="0" r="76" s="408">
      <c r="A76" s="548" t="s">
        <v>1325</v>
      </c>
      <c r="B76" s="548"/>
      <c r="C76" s="548"/>
      <c r="D76" s="548"/>
      <c r="E76" s="548"/>
      <c r="F76" s="548"/>
      <c r="G76" s="735" t="s">
        <v>1326</v>
      </c>
      <c r="H76" s="735"/>
      <c r="I76" s="735"/>
      <c r="J76" s="735"/>
      <c r="K76" s="735"/>
      <c r="L76" s="735"/>
      <c r="M76" s="735"/>
      <c r="N76" s="735"/>
      <c r="O76" s="735"/>
      <c r="P76" s="735"/>
      <c r="Q76" s="735"/>
      <c r="R76" s="735"/>
      <c r="S76" s="735"/>
      <c r="T76" s="735"/>
      <c r="U76" s="735"/>
      <c r="V76" s="735"/>
      <c r="W76" s="735"/>
      <c r="X76" s="735"/>
      <c r="Y76" s="735"/>
      <c r="Z76" s="735"/>
      <c r="AA76" s="735"/>
      <c r="AB76" s="735"/>
      <c r="AC76" s="735"/>
      <c r="AD76" s="735"/>
      <c r="AE76" s="735"/>
      <c r="AF76" s="735"/>
      <c r="AG76" s="735"/>
      <c r="AH76" s="735"/>
      <c r="AI76" s="521"/>
      <c r="AJ76" s="521"/>
      <c r="AK76" s="521"/>
      <c r="AL76" s="521"/>
      <c r="AM76" s="521"/>
      <c r="AN76" s="521"/>
      <c r="AO76" s="521"/>
      <c r="AP76" s="521"/>
      <c r="AQ76" s="521"/>
      <c r="AR76" s="521"/>
      <c r="AS76" s="521"/>
      <c r="AT76" s="521"/>
      <c r="AU76" s="521"/>
      <c r="AV76" s="521"/>
      <c r="AW76" s="504"/>
      <c r="AX76" s="434"/>
    </row>
    <row collapsed="false" customFormat="false" customHeight="true" hidden="false" ht="30" outlineLevel="0" r="77">
      <c r="A77" s="548" t="s">
        <v>265</v>
      </c>
      <c r="B77" s="548"/>
      <c r="C77" s="548"/>
      <c r="D77" s="548"/>
      <c r="E77" s="548"/>
      <c r="F77" s="548"/>
      <c r="G77" s="738" t="s">
        <v>1446</v>
      </c>
      <c r="H77" s="738"/>
      <c r="I77" s="738"/>
      <c r="J77" s="738"/>
      <c r="K77" s="738"/>
      <c r="L77" s="738"/>
      <c r="M77" s="738"/>
      <c r="N77" s="738"/>
      <c r="O77" s="738"/>
      <c r="P77" s="738"/>
      <c r="Q77" s="738"/>
      <c r="R77" s="738"/>
      <c r="S77" s="738"/>
      <c r="T77" s="738"/>
      <c r="U77" s="738"/>
      <c r="V77" s="738"/>
      <c r="W77" s="738"/>
      <c r="X77" s="738"/>
      <c r="Y77" s="738"/>
      <c r="Z77" s="738"/>
      <c r="AA77" s="738"/>
      <c r="AB77" s="738"/>
      <c r="AC77" s="738"/>
      <c r="AD77" s="738"/>
      <c r="AE77" s="738"/>
      <c r="AF77" s="738"/>
      <c r="AG77" s="738"/>
      <c r="AH77" s="738"/>
      <c r="AI77" s="521"/>
      <c r="AJ77" s="521"/>
      <c r="AK77" s="521"/>
      <c r="AL77" s="521"/>
      <c r="AM77" s="521"/>
      <c r="AN77" s="521"/>
      <c r="AO77" s="521"/>
      <c r="AP77" s="521"/>
      <c r="AQ77" s="521"/>
      <c r="AR77" s="521"/>
      <c r="AS77" s="521"/>
      <c r="AT77" s="521"/>
      <c r="AU77" s="521"/>
      <c r="AV77" s="521"/>
      <c r="AW77" s="492"/>
    </row>
    <row collapsed="false" customFormat="false" customHeight="true" hidden="false" ht="13.5" outlineLevel="0" r="78">
      <c r="A78" s="548"/>
      <c r="B78" s="548"/>
      <c r="C78" s="548"/>
      <c r="D78" s="548"/>
      <c r="E78" s="548"/>
      <c r="F78" s="548"/>
      <c r="G78" s="738" t="s">
        <v>1447</v>
      </c>
      <c r="H78" s="738"/>
      <c r="I78" s="738"/>
      <c r="J78" s="738"/>
      <c r="K78" s="738"/>
      <c r="L78" s="738"/>
      <c r="M78" s="738"/>
      <c r="N78" s="738"/>
      <c r="O78" s="738"/>
      <c r="P78" s="738"/>
      <c r="Q78" s="738"/>
      <c r="R78" s="738"/>
      <c r="S78" s="738"/>
      <c r="T78" s="738"/>
      <c r="U78" s="738"/>
      <c r="V78" s="738"/>
      <c r="W78" s="738"/>
      <c r="X78" s="738"/>
      <c r="Y78" s="738"/>
      <c r="Z78" s="738"/>
      <c r="AA78" s="738"/>
      <c r="AB78" s="738"/>
      <c r="AC78" s="738"/>
      <c r="AD78" s="738"/>
      <c r="AE78" s="738"/>
      <c r="AF78" s="738"/>
      <c r="AG78" s="738"/>
      <c r="AH78" s="738"/>
      <c r="AI78" s="521"/>
      <c r="AJ78" s="521"/>
      <c r="AK78" s="521"/>
      <c r="AL78" s="521"/>
      <c r="AM78" s="521"/>
      <c r="AN78" s="521"/>
      <c r="AO78" s="521"/>
      <c r="AP78" s="521"/>
      <c r="AQ78" s="521"/>
      <c r="AR78" s="521"/>
      <c r="AS78" s="521"/>
      <c r="AT78" s="521"/>
      <c r="AU78" s="521"/>
      <c r="AV78" s="521"/>
      <c r="AW78" s="504"/>
    </row>
    <row collapsed="false" customFormat="true" customHeight="true" hidden="false" ht="15.95" outlineLevel="0" r="79" s="408">
      <c r="A79" s="548" t="s">
        <v>1328</v>
      </c>
      <c r="B79" s="548"/>
      <c r="C79" s="548"/>
      <c r="D79" s="548"/>
      <c r="E79" s="548"/>
      <c r="F79" s="548"/>
      <c r="G79" s="735" t="s">
        <v>1448</v>
      </c>
      <c r="H79" s="735"/>
      <c r="I79" s="735"/>
      <c r="J79" s="735"/>
      <c r="K79" s="735"/>
      <c r="L79" s="735"/>
      <c r="M79" s="735"/>
      <c r="N79" s="735"/>
      <c r="O79" s="735"/>
      <c r="P79" s="735"/>
      <c r="Q79" s="735"/>
      <c r="R79" s="735"/>
      <c r="S79" s="735"/>
      <c r="T79" s="735"/>
      <c r="U79" s="735"/>
      <c r="V79" s="735"/>
      <c r="W79" s="735"/>
      <c r="X79" s="735"/>
      <c r="Y79" s="735"/>
      <c r="Z79" s="735"/>
      <c r="AA79" s="735"/>
      <c r="AB79" s="735"/>
      <c r="AC79" s="735"/>
      <c r="AD79" s="735"/>
      <c r="AE79" s="735"/>
      <c r="AF79" s="735"/>
      <c r="AG79" s="735"/>
      <c r="AH79" s="735"/>
      <c r="AI79" s="521"/>
      <c r="AJ79" s="521"/>
      <c r="AK79" s="521"/>
      <c r="AL79" s="521"/>
      <c r="AM79" s="521"/>
      <c r="AN79" s="521"/>
      <c r="AO79" s="521"/>
      <c r="AP79" s="521"/>
      <c r="AQ79" s="521"/>
      <c r="AR79" s="521"/>
      <c r="AS79" s="521"/>
      <c r="AT79" s="521"/>
      <c r="AU79" s="521"/>
      <c r="AV79" s="521"/>
      <c r="AW79" s="504"/>
      <c r="AX79" s="434"/>
    </row>
    <row collapsed="false" customFormat="true" customHeight="true" hidden="false" ht="15.95" outlineLevel="0" r="80" s="408">
      <c r="A80" s="548" t="s">
        <v>1330</v>
      </c>
      <c r="B80" s="548"/>
      <c r="C80" s="548"/>
      <c r="D80" s="548"/>
      <c r="E80" s="548"/>
      <c r="F80" s="548"/>
      <c r="G80" s="735" t="s">
        <v>1331</v>
      </c>
      <c r="H80" s="735"/>
      <c r="I80" s="735"/>
      <c r="J80" s="735"/>
      <c r="K80" s="735"/>
      <c r="L80" s="735"/>
      <c r="M80" s="735"/>
      <c r="N80" s="735"/>
      <c r="O80" s="735"/>
      <c r="P80" s="735"/>
      <c r="Q80" s="735"/>
      <c r="R80" s="735"/>
      <c r="S80" s="735"/>
      <c r="T80" s="735"/>
      <c r="U80" s="735"/>
      <c r="V80" s="735"/>
      <c r="W80" s="735"/>
      <c r="X80" s="735"/>
      <c r="Y80" s="735"/>
      <c r="Z80" s="735"/>
      <c r="AA80" s="735"/>
      <c r="AB80" s="735"/>
      <c r="AC80" s="735"/>
      <c r="AD80" s="735"/>
      <c r="AE80" s="735"/>
      <c r="AF80" s="735"/>
      <c r="AG80" s="735"/>
      <c r="AH80" s="735"/>
      <c r="AI80" s="521"/>
      <c r="AJ80" s="521"/>
      <c r="AK80" s="521"/>
      <c r="AL80" s="521"/>
      <c r="AM80" s="521"/>
      <c r="AN80" s="521"/>
      <c r="AO80" s="521"/>
      <c r="AP80" s="521"/>
      <c r="AQ80" s="521"/>
      <c r="AR80" s="521"/>
      <c r="AS80" s="521"/>
      <c r="AT80" s="521"/>
      <c r="AU80" s="521"/>
      <c r="AV80" s="521"/>
      <c r="AW80" s="504"/>
      <c r="AX80" s="434"/>
    </row>
    <row collapsed="false" customFormat="false" customHeight="true" hidden="false" ht="28.5" outlineLevel="0" r="81">
      <c r="A81" s="548" t="s">
        <v>1332</v>
      </c>
      <c r="B81" s="548"/>
      <c r="C81" s="548"/>
      <c r="D81" s="548"/>
      <c r="E81" s="548"/>
      <c r="F81" s="548"/>
      <c r="G81" s="736" t="s">
        <v>1449</v>
      </c>
      <c r="H81" s="736"/>
      <c r="I81" s="736"/>
      <c r="J81" s="736"/>
      <c r="K81" s="736"/>
      <c r="L81" s="736"/>
      <c r="M81" s="736"/>
      <c r="N81" s="736"/>
      <c r="O81" s="736"/>
      <c r="P81" s="736"/>
      <c r="Q81" s="736"/>
      <c r="R81" s="736"/>
      <c r="S81" s="736"/>
      <c r="T81" s="736"/>
      <c r="U81" s="736"/>
      <c r="V81" s="736"/>
      <c r="W81" s="736"/>
      <c r="X81" s="736"/>
      <c r="Y81" s="736"/>
      <c r="Z81" s="736"/>
      <c r="AA81" s="736"/>
      <c r="AB81" s="736"/>
      <c r="AC81" s="736"/>
      <c r="AD81" s="736"/>
      <c r="AE81" s="736"/>
      <c r="AF81" s="736"/>
      <c r="AG81" s="736"/>
      <c r="AH81" s="736"/>
      <c r="AI81" s="521"/>
      <c r="AJ81" s="521"/>
      <c r="AK81" s="521"/>
      <c r="AL81" s="521"/>
      <c r="AM81" s="521"/>
      <c r="AN81" s="521"/>
      <c r="AO81" s="521"/>
      <c r="AP81" s="521"/>
      <c r="AQ81" s="521"/>
      <c r="AR81" s="521"/>
      <c r="AS81" s="521"/>
      <c r="AT81" s="521"/>
      <c r="AU81" s="521"/>
      <c r="AV81" s="521"/>
      <c r="AW81" s="504"/>
    </row>
    <row collapsed="false" customFormat="false" customHeight="true" hidden="false" ht="14.85" outlineLevel="0" r="82">
      <c r="A82" s="548" t="s">
        <v>1334</v>
      </c>
      <c r="B82" s="548"/>
      <c r="C82" s="548"/>
      <c r="D82" s="548"/>
      <c r="E82" s="548"/>
      <c r="F82" s="548"/>
      <c r="G82" s="736" t="s">
        <v>1335</v>
      </c>
      <c r="H82" s="736"/>
      <c r="I82" s="736"/>
      <c r="J82" s="736"/>
      <c r="K82" s="736"/>
      <c r="L82" s="736"/>
      <c r="M82" s="736"/>
      <c r="N82" s="736"/>
      <c r="O82" s="736"/>
      <c r="P82" s="736"/>
      <c r="Q82" s="736"/>
      <c r="R82" s="736"/>
      <c r="S82" s="736"/>
      <c r="T82" s="736"/>
      <c r="U82" s="736"/>
      <c r="V82" s="736"/>
      <c r="W82" s="736"/>
      <c r="X82" s="736"/>
      <c r="Y82" s="736"/>
      <c r="Z82" s="736"/>
      <c r="AA82" s="736"/>
      <c r="AB82" s="736"/>
      <c r="AC82" s="736"/>
      <c r="AD82" s="736"/>
      <c r="AE82" s="736"/>
      <c r="AF82" s="736"/>
      <c r="AG82" s="736"/>
      <c r="AH82" s="736"/>
      <c r="AI82" s="521"/>
      <c r="AJ82" s="521"/>
      <c r="AK82" s="521"/>
      <c r="AL82" s="521"/>
      <c r="AM82" s="521"/>
      <c r="AN82" s="521"/>
      <c r="AO82" s="521"/>
      <c r="AP82" s="521"/>
      <c r="AQ82" s="521"/>
      <c r="AR82" s="521"/>
      <c r="AS82" s="521"/>
      <c r="AT82" s="521"/>
      <c r="AU82" s="521"/>
      <c r="AV82" s="521"/>
      <c r="AW82" s="504"/>
    </row>
    <row collapsed="false" customFormat="false" customHeight="true" hidden="false" ht="13.5" outlineLevel="0" r="83">
      <c r="A83" s="548" t="s">
        <v>1336</v>
      </c>
      <c r="B83" s="548"/>
      <c r="C83" s="548"/>
      <c r="D83" s="548"/>
      <c r="E83" s="548"/>
      <c r="F83" s="548"/>
      <c r="G83" s="736" t="s">
        <v>1337</v>
      </c>
      <c r="H83" s="736"/>
      <c r="I83" s="736"/>
      <c r="J83" s="736"/>
      <c r="K83" s="736"/>
      <c r="L83" s="736"/>
      <c r="M83" s="736"/>
      <c r="N83" s="736"/>
      <c r="O83" s="736"/>
      <c r="P83" s="736"/>
      <c r="Q83" s="736"/>
      <c r="R83" s="736"/>
      <c r="S83" s="736"/>
      <c r="T83" s="736"/>
      <c r="U83" s="736"/>
      <c r="V83" s="736"/>
      <c r="W83" s="736"/>
      <c r="X83" s="736"/>
      <c r="Y83" s="736"/>
      <c r="Z83" s="736"/>
      <c r="AA83" s="736"/>
      <c r="AB83" s="736"/>
      <c r="AC83" s="736"/>
      <c r="AD83" s="736"/>
      <c r="AE83" s="736"/>
      <c r="AF83" s="736"/>
      <c r="AG83" s="736"/>
      <c r="AH83" s="736"/>
      <c r="AI83" s="521"/>
      <c r="AJ83" s="521"/>
      <c r="AK83" s="521"/>
      <c r="AL83" s="521"/>
      <c r="AM83" s="521"/>
      <c r="AN83" s="521"/>
      <c r="AO83" s="521"/>
      <c r="AP83" s="521"/>
      <c r="AQ83" s="521"/>
      <c r="AR83" s="521"/>
      <c r="AS83" s="521"/>
      <c r="AT83" s="521"/>
      <c r="AU83" s="521"/>
      <c r="AV83" s="521"/>
      <c r="AW83" s="504"/>
    </row>
    <row collapsed="false" customFormat="false" customHeight="true" hidden="false" ht="30" outlineLevel="0" r="84">
      <c r="A84" s="548" t="s">
        <v>1338</v>
      </c>
      <c r="B84" s="548"/>
      <c r="C84" s="548"/>
      <c r="D84" s="548"/>
      <c r="E84" s="548"/>
      <c r="F84" s="548"/>
      <c r="G84" s="736" t="s">
        <v>1339</v>
      </c>
      <c r="H84" s="736"/>
      <c r="I84" s="736"/>
      <c r="J84" s="736"/>
      <c r="K84" s="736"/>
      <c r="L84" s="736"/>
      <c r="M84" s="736"/>
      <c r="N84" s="736"/>
      <c r="O84" s="736"/>
      <c r="P84" s="736"/>
      <c r="Q84" s="736"/>
      <c r="R84" s="736"/>
      <c r="S84" s="736"/>
      <c r="T84" s="736"/>
      <c r="U84" s="736"/>
      <c r="V84" s="736"/>
      <c r="W84" s="736"/>
      <c r="X84" s="736"/>
      <c r="Y84" s="736"/>
      <c r="Z84" s="736"/>
      <c r="AA84" s="736"/>
      <c r="AB84" s="736"/>
      <c r="AC84" s="736"/>
      <c r="AD84" s="736"/>
      <c r="AE84" s="736"/>
      <c r="AF84" s="736"/>
      <c r="AG84" s="736"/>
      <c r="AH84" s="736"/>
      <c r="AI84" s="521"/>
      <c r="AJ84" s="521"/>
      <c r="AK84" s="521"/>
      <c r="AL84" s="521"/>
      <c r="AM84" s="521"/>
      <c r="AN84" s="521"/>
      <c r="AO84" s="521"/>
      <c r="AP84" s="521"/>
      <c r="AQ84" s="521"/>
      <c r="AR84" s="521"/>
      <c r="AS84" s="521"/>
      <c r="AT84" s="521"/>
      <c r="AU84" s="521"/>
      <c r="AV84" s="521"/>
      <c r="AW84" s="504"/>
    </row>
    <row collapsed="false" customFormat="true" customHeight="true" hidden="false" ht="15.95" outlineLevel="0" r="85" s="408">
      <c r="A85" s="548" t="s">
        <v>1340</v>
      </c>
      <c r="B85" s="548"/>
      <c r="C85" s="548"/>
      <c r="D85" s="548"/>
      <c r="E85" s="548"/>
      <c r="F85" s="548"/>
      <c r="G85" s="735" t="s">
        <v>1450</v>
      </c>
      <c r="H85" s="735"/>
      <c r="I85" s="735"/>
      <c r="J85" s="735"/>
      <c r="K85" s="735"/>
      <c r="L85" s="735"/>
      <c r="M85" s="735"/>
      <c r="N85" s="735"/>
      <c r="O85" s="735"/>
      <c r="P85" s="735"/>
      <c r="Q85" s="735"/>
      <c r="R85" s="735"/>
      <c r="S85" s="735"/>
      <c r="T85" s="735"/>
      <c r="U85" s="735"/>
      <c r="V85" s="735"/>
      <c r="W85" s="735"/>
      <c r="X85" s="735"/>
      <c r="Y85" s="735"/>
      <c r="Z85" s="735"/>
      <c r="AA85" s="735"/>
      <c r="AB85" s="735"/>
      <c r="AC85" s="735"/>
      <c r="AD85" s="735"/>
      <c r="AE85" s="735"/>
      <c r="AF85" s="735"/>
      <c r="AG85" s="735"/>
      <c r="AH85" s="735"/>
      <c r="AI85" s="521"/>
      <c r="AJ85" s="521"/>
      <c r="AK85" s="521"/>
      <c r="AL85" s="521"/>
      <c r="AM85" s="521"/>
      <c r="AN85" s="521"/>
      <c r="AO85" s="521"/>
      <c r="AP85" s="521"/>
      <c r="AQ85" s="521"/>
      <c r="AR85" s="521"/>
      <c r="AS85" s="521"/>
      <c r="AT85" s="521"/>
      <c r="AU85" s="521"/>
      <c r="AV85" s="521"/>
      <c r="AW85" s="504"/>
      <c r="AX85" s="434"/>
    </row>
    <row collapsed="false" customFormat="false" customHeight="true" hidden="false" ht="30" outlineLevel="0" r="86">
      <c r="A86" s="548" t="s">
        <v>1342</v>
      </c>
      <c r="B86" s="548"/>
      <c r="C86" s="548"/>
      <c r="D86" s="548"/>
      <c r="E86" s="548"/>
      <c r="F86" s="548"/>
      <c r="G86" s="736" t="s">
        <v>1451</v>
      </c>
      <c r="H86" s="736"/>
      <c r="I86" s="736"/>
      <c r="J86" s="736"/>
      <c r="K86" s="736"/>
      <c r="L86" s="736"/>
      <c r="M86" s="736"/>
      <c r="N86" s="736"/>
      <c r="O86" s="736"/>
      <c r="P86" s="736"/>
      <c r="Q86" s="736"/>
      <c r="R86" s="736"/>
      <c r="S86" s="736"/>
      <c r="T86" s="736"/>
      <c r="U86" s="736"/>
      <c r="V86" s="736"/>
      <c r="W86" s="736"/>
      <c r="X86" s="736"/>
      <c r="Y86" s="736"/>
      <c r="Z86" s="736"/>
      <c r="AA86" s="736"/>
      <c r="AB86" s="736"/>
      <c r="AC86" s="736"/>
      <c r="AD86" s="736"/>
      <c r="AE86" s="736"/>
      <c r="AF86" s="736"/>
      <c r="AG86" s="736"/>
      <c r="AH86" s="736"/>
      <c r="AI86" s="521"/>
      <c r="AJ86" s="521"/>
      <c r="AK86" s="521"/>
      <c r="AL86" s="521"/>
      <c r="AM86" s="521"/>
      <c r="AN86" s="521"/>
      <c r="AO86" s="521"/>
      <c r="AP86" s="521"/>
      <c r="AQ86" s="521"/>
      <c r="AR86" s="521"/>
      <c r="AS86" s="521"/>
      <c r="AT86" s="521"/>
      <c r="AU86" s="521"/>
      <c r="AV86" s="521"/>
      <c r="AW86" s="504"/>
    </row>
    <row collapsed="false" customFormat="true" customHeight="true" hidden="false" ht="15.95" outlineLevel="0" r="87" s="408">
      <c r="A87" s="548" t="s">
        <v>1344</v>
      </c>
      <c r="B87" s="548"/>
      <c r="C87" s="548"/>
      <c r="D87" s="548"/>
      <c r="E87" s="548"/>
      <c r="F87" s="548"/>
      <c r="G87" s="735" t="s">
        <v>1452</v>
      </c>
      <c r="H87" s="735"/>
      <c r="I87" s="735"/>
      <c r="J87" s="735"/>
      <c r="K87" s="735"/>
      <c r="L87" s="735"/>
      <c r="M87" s="735"/>
      <c r="N87" s="735"/>
      <c r="O87" s="735"/>
      <c r="P87" s="735"/>
      <c r="Q87" s="735"/>
      <c r="R87" s="735"/>
      <c r="S87" s="735"/>
      <c r="T87" s="735"/>
      <c r="U87" s="735"/>
      <c r="V87" s="735"/>
      <c r="W87" s="735"/>
      <c r="X87" s="735"/>
      <c r="Y87" s="735"/>
      <c r="Z87" s="735"/>
      <c r="AA87" s="735"/>
      <c r="AB87" s="735"/>
      <c r="AC87" s="735"/>
      <c r="AD87" s="735"/>
      <c r="AE87" s="735"/>
      <c r="AF87" s="735"/>
      <c r="AG87" s="735"/>
      <c r="AH87" s="735"/>
      <c r="AI87" s="521"/>
      <c r="AJ87" s="521"/>
      <c r="AK87" s="521"/>
      <c r="AL87" s="521"/>
      <c r="AM87" s="521"/>
      <c r="AN87" s="521"/>
      <c r="AO87" s="521"/>
      <c r="AP87" s="521"/>
      <c r="AQ87" s="521"/>
      <c r="AR87" s="521"/>
      <c r="AS87" s="521" t="s">
        <v>1362</v>
      </c>
      <c r="AT87" s="521"/>
      <c r="AU87" s="521"/>
      <c r="AV87" s="521"/>
      <c r="AW87" s="504"/>
      <c r="AX87" s="434"/>
    </row>
    <row collapsed="false" customFormat="true" customHeight="true" hidden="false" ht="14.85" outlineLevel="0" r="88" s="408">
      <c r="A88" s="414"/>
      <c r="H88" s="504"/>
      <c r="I88" s="504"/>
      <c r="J88" s="504"/>
      <c r="K88" s="504"/>
      <c r="L88" s="504"/>
      <c r="M88" s="504"/>
      <c r="N88" s="504"/>
      <c r="O88" s="504"/>
      <c r="P88" s="504"/>
      <c r="Q88" s="504"/>
      <c r="R88" s="504"/>
      <c r="S88" s="504"/>
      <c r="T88" s="504"/>
      <c r="U88" s="504"/>
      <c r="V88" s="504"/>
      <c r="W88" s="504"/>
      <c r="X88" s="504"/>
      <c r="Y88" s="504"/>
      <c r="Z88" s="504"/>
      <c r="AA88" s="504"/>
      <c r="AB88" s="504"/>
      <c r="AC88" s="504"/>
      <c r="AD88" s="504"/>
      <c r="AE88" s="504"/>
      <c r="AF88" s="504"/>
      <c r="AG88" s="504"/>
      <c r="AH88" s="504"/>
      <c r="AI88" s="504"/>
      <c r="AJ88" s="504"/>
      <c r="AK88" s="504"/>
      <c r="AL88" s="504"/>
      <c r="AM88" s="504"/>
      <c r="AN88" s="504"/>
      <c r="AO88" s="504"/>
      <c r="AP88" s="504"/>
      <c r="AQ88" s="504"/>
      <c r="AR88" s="504"/>
      <c r="AS88" s="504"/>
      <c r="AT88" s="504"/>
      <c r="AU88" s="504"/>
      <c r="AV88" s="504"/>
      <c r="AW88" s="504"/>
    </row>
    <row collapsed="false" customFormat="true" customHeight="true" hidden="false" ht="14.85" outlineLevel="0" r="89" s="408"/>
    <row collapsed="false" customFormat="false" customHeight="true" hidden="false" ht="14.85" outlineLevel="0" r="90">
      <c r="A90" s="408"/>
    </row>
    <row collapsed="false" customFormat="false" customHeight="true" hidden="false" ht="15.95" outlineLevel="0" r="92">
      <c r="A92" s="429" t="s">
        <v>50</v>
      </c>
      <c r="B92" s="430"/>
      <c r="C92" s="430"/>
      <c r="D92" s="430"/>
      <c r="E92" s="430"/>
      <c r="F92" s="430"/>
      <c r="G92" s="430"/>
      <c r="H92" s="430"/>
      <c r="I92" s="430"/>
      <c r="J92" s="430"/>
      <c r="K92" s="430"/>
      <c r="L92" s="430"/>
      <c r="M92" s="430"/>
      <c r="N92" s="430"/>
      <c r="O92" s="430"/>
      <c r="P92" s="430"/>
      <c r="Q92" s="431"/>
      <c r="AE92" s="89" t="s">
        <v>29</v>
      </c>
      <c r="AG92" s="413"/>
      <c r="AH92" s="740" t="n">
        <f aca="false">AH2</f>
        <v>0</v>
      </c>
      <c r="AI92" s="740" t="n">
        <f aca="false">AI2</f>
        <v>0</v>
      </c>
      <c r="AJ92" s="740" t="n">
        <f aca="false">AJ2</f>
        <v>0</v>
      </c>
      <c r="AK92" s="740" t="n">
        <f aca="false">AK2</f>
        <v>0</v>
      </c>
      <c r="AL92" s="740" t="n">
        <f aca="false">AL2</f>
        <v>0</v>
      </c>
      <c r="AM92" s="740" t="n">
        <f aca="false">AM2</f>
        <v>0</v>
      </c>
      <c r="AN92" s="740" t="n">
        <f aca="false">AN2</f>
        <v>0</v>
      </c>
      <c r="AO92" s="740" t="n">
        <f aca="false">AO2</f>
        <v>0</v>
      </c>
      <c r="AP92" s="740" t="n">
        <f aca="false">AP2</f>
        <v>0</v>
      </c>
      <c r="AQ92" s="740" t="n">
        <f aca="false">AQ2</f>
        <v>0</v>
      </c>
      <c r="AR92" s="413"/>
    </row>
    <row collapsed="false" customFormat="true" customHeight="true" hidden="false" ht="14.85" outlineLevel="0" r="94" s="408">
      <c r="A94" s="623" t="s">
        <v>1236</v>
      </c>
      <c r="B94" s="623"/>
      <c r="C94" s="623"/>
      <c r="D94" s="623"/>
      <c r="E94" s="623"/>
      <c r="F94" s="623"/>
      <c r="G94" s="623" t="s">
        <v>1237</v>
      </c>
      <c r="H94" s="623"/>
      <c r="I94" s="623"/>
      <c r="J94" s="623"/>
      <c r="K94" s="623"/>
      <c r="L94" s="623"/>
      <c r="M94" s="623"/>
      <c r="N94" s="623"/>
      <c r="O94" s="623"/>
      <c r="P94" s="623"/>
      <c r="Q94" s="623"/>
      <c r="R94" s="623"/>
      <c r="S94" s="623"/>
      <c r="T94" s="623"/>
      <c r="U94" s="623"/>
      <c r="V94" s="623"/>
      <c r="W94" s="623"/>
      <c r="X94" s="623"/>
      <c r="Y94" s="623"/>
      <c r="Z94" s="623"/>
      <c r="AA94" s="623"/>
      <c r="AB94" s="623"/>
      <c r="AC94" s="623"/>
      <c r="AD94" s="623"/>
      <c r="AE94" s="623"/>
      <c r="AF94" s="623"/>
      <c r="AG94" s="623"/>
      <c r="AH94" s="623"/>
      <c r="AI94" s="623" t="s">
        <v>435</v>
      </c>
      <c r="AJ94" s="623"/>
      <c r="AK94" s="623"/>
      <c r="AL94" s="623"/>
      <c r="AM94" s="623"/>
      <c r="AN94" s="623"/>
      <c r="AO94" s="623"/>
      <c r="AP94" s="623" t="s">
        <v>495</v>
      </c>
      <c r="AQ94" s="623"/>
      <c r="AR94" s="623"/>
      <c r="AS94" s="623"/>
      <c r="AT94" s="623"/>
      <c r="AU94" s="623"/>
      <c r="AV94" s="623"/>
      <c r="AW94" s="457"/>
    </row>
    <row collapsed="false" customFormat="true" customHeight="true" hidden="false" ht="30.75" outlineLevel="0" r="95" s="408">
      <c r="A95" s="623"/>
      <c r="B95" s="623"/>
      <c r="C95" s="623"/>
      <c r="D95" s="623"/>
      <c r="E95" s="623"/>
      <c r="F95" s="623"/>
      <c r="G95" s="623"/>
      <c r="H95" s="623"/>
      <c r="I95" s="623"/>
      <c r="J95" s="623"/>
      <c r="K95" s="623"/>
      <c r="L95" s="623"/>
      <c r="M95" s="623"/>
      <c r="N95" s="623"/>
      <c r="O95" s="623"/>
      <c r="P95" s="623"/>
      <c r="Q95" s="623"/>
      <c r="R95" s="623"/>
      <c r="S95" s="623"/>
      <c r="T95" s="623"/>
      <c r="U95" s="623"/>
      <c r="V95" s="623"/>
      <c r="W95" s="623"/>
      <c r="X95" s="623"/>
      <c r="Y95" s="623"/>
      <c r="Z95" s="623"/>
      <c r="AA95" s="623"/>
      <c r="AB95" s="623"/>
      <c r="AC95" s="623"/>
      <c r="AD95" s="623"/>
      <c r="AE95" s="623"/>
      <c r="AF95" s="623"/>
      <c r="AG95" s="623"/>
      <c r="AH95" s="623"/>
      <c r="AI95" s="623"/>
      <c r="AJ95" s="623"/>
      <c r="AK95" s="623"/>
      <c r="AL95" s="623"/>
      <c r="AM95" s="623"/>
      <c r="AN95" s="623"/>
      <c r="AO95" s="623"/>
      <c r="AP95" s="623"/>
      <c r="AQ95" s="623"/>
      <c r="AR95" s="623"/>
      <c r="AS95" s="623"/>
      <c r="AT95" s="623"/>
      <c r="AU95" s="623"/>
      <c r="AV95" s="623"/>
      <c r="AW95" s="457"/>
    </row>
    <row collapsed="false" customFormat="false" customHeight="true" hidden="false" ht="45" outlineLevel="0" r="96">
      <c r="A96" s="548" t="s">
        <v>1346</v>
      </c>
      <c r="B96" s="548"/>
      <c r="C96" s="548"/>
      <c r="D96" s="548"/>
      <c r="E96" s="548"/>
      <c r="F96" s="548"/>
      <c r="G96" s="736" t="s">
        <v>1453</v>
      </c>
      <c r="H96" s="736"/>
      <c r="I96" s="736"/>
      <c r="J96" s="736"/>
      <c r="K96" s="736"/>
      <c r="L96" s="736"/>
      <c r="M96" s="736"/>
      <c r="N96" s="736"/>
      <c r="O96" s="736"/>
      <c r="P96" s="736"/>
      <c r="Q96" s="736"/>
      <c r="R96" s="736"/>
      <c r="S96" s="736"/>
      <c r="T96" s="736"/>
      <c r="U96" s="736"/>
      <c r="V96" s="736"/>
      <c r="W96" s="736"/>
      <c r="X96" s="736"/>
      <c r="Y96" s="736"/>
      <c r="Z96" s="736"/>
      <c r="AA96" s="736"/>
      <c r="AB96" s="736"/>
      <c r="AC96" s="736"/>
      <c r="AD96" s="736"/>
      <c r="AE96" s="736"/>
      <c r="AF96" s="736"/>
      <c r="AG96" s="736"/>
      <c r="AH96" s="736"/>
      <c r="AI96" s="521"/>
      <c r="AJ96" s="521"/>
      <c r="AK96" s="521"/>
      <c r="AL96" s="521"/>
      <c r="AM96" s="521"/>
      <c r="AN96" s="521"/>
      <c r="AO96" s="521"/>
      <c r="AP96" s="521"/>
      <c r="AQ96" s="521"/>
      <c r="AR96" s="521"/>
      <c r="AS96" s="521"/>
      <c r="AT96" s="521"/>
      <c r="AU96" s="521"/>
      <c r="AV96" s="521"/>
      <c r="AW96" s="737"/>
    </row>
    <row collapsed="false" customFormat="false" customHeight="true" hidden="false" ht="13.5" outlineLevel="0" r="97">
      <c r="A97" s="548" t="s">
        <v>1348</v>
      </c>
      <c r="B97" s="548"/>
      <c r="C97" s="548"/>
      <c r="D97" s="548"/>
      <c r="E97" s="548"/>
      <c r="F97" s="548"/>
      <c r="G97" s="736" t="s">
        <v>1349</v>
      </c>
      <c r="H97" s="736"/>
      <c r="I97" s="736"/>
      <c r="J97" s="736"/>
      <c r="K97" s="736"/>
      <c r="L97" s="736"/>
      <c r="M97" s="736"/>
      <c r="N97" s="736"/>
      <c r="O97" s="736"/>
      <c r="P97" s="736"/>
      <c r="Q97" s="736"/>
      <c r="R97" s="736"/>
      <c r="S97" s="736"/>
      <c r="T97" s="736"/>
      <c r="U97" s="736"/>
      <c r="V97" s="736"/>
      <c r="W97" s="736"/>
      <c r="X97" s="736"/>
      <c r="Y97" s="736"/>
      <c r="Z97" s="736"/>
      <c r="AA97" s="736"/>
      <c r="AB97" s="736"/>
      <c r="AC97" s="736"/>
      <c r="AD97" s="736"/>
      <c r="AE97" s="736"/>
      <c r="AF97" s="736"/>
      <c r="AG97" s="736"/>
      <c r="AH97" s="736"/>
      <c r="AI97" s="521"/>
      <c r="AJ97" s="521"/>
      <c r="AK97" s="521"/>
      <c r="AL97" s="521"/>
      <c r="AM97" s="521"/>
      <c r="AN97" s="521"/>
      <c r="AO97" s="521"/>
      <c r="AP97" s="521"/>
      <c r="AQ97" s="521"/>
      <c r="AR97" s="521"/>
      <c r="AS97" s="521"/>
      <c r="AT97" s="521"/>
      <c r="AU97" s="521"/>
      <c r="AV97" s="521"/>
      <c r="AW97" s="737"/>
    </row>
    <row collapsed="false" customFormat="false" customHeight="true" hidden="false" ht="13.5" outlineLevel="0" r="98">
      <c r="A98" s="548" t="s">
        <v>1350</v>
      </c>
      <c r="B98" s="548"/>
      <c r="C98" s="548"/>
      <c r="D98" s="548"/>
      <c r="E98" s="548"/>
      <c r="F98" s="548"/>
      <c r="G98" s="736" t="s">
        <v>1454</v>
      </c>
      <c r="H98" s="736"/>
      <c r="I98" s="736"/>
      <c r="J98" s="736"/>
      <c r="K98" s="736"/>
      <c r="L98" s="736"/>
      <c r="M98" s="736"/>
      <c r="N98" s="736"/>
      <c r="O98" s="736"/>
      <c r="P98" s="736"/>
      <c r="Q98" s="736"/>
      <c r="R98" s="736"/>
      <c r="S98" s="736"/>
      <c r="T98" s="736"/>
      <c r="U98" s="736"/>
      <c r="V98" s="736"/>
      <c r="W98" s="736"/>
      <c r="X98" s="736"/>
      <c r="Y98" s="736"/>
      <c r="Z98" s="736"/>
      <c r="AA98" s="736"/>
      <c r="AB98" s="736"/>
      <c r="AC98" s="736"/>
      <c r="AD98" s="736"/>
      <c r="AE98" s="736"/>
      <c r="AF98" s="736"/>
      <c r="AG98" s="736"/>
      <c r="AH98" s="736"/>
      <c r="AI98" s="521"/>
      <c r="AJ98" s="521"/>
      <c r="AK98" s="521"/>
      <c r="AL98" s="521"/>
      <c r="AM98" s="521"/>
      <c r="AN98" s="521"/>
      <c r="AO98" s="521"/>
      <c r="AP98" s="521"/>
      <c r="AQ98" s="521"/>
      <c r="AR98" s="521"/>
      <c r="AS98" s="521"/>
      <c r="AT98" s="521"/>
      <c r="AU98" s="521"/>
      <c r="AV98" s="521"/>
      <c r="AW98" s="457"/>
    </row>
    <row collapsed="false" customFormat="false" customHeight="true" hidden="false" ht="45" outlineLevel="0" r="99">
      <c r="A99" s="548" t="s">
        <v>1352</v>
      </c>
      <c r="B99" s="548"/>
      <c r="C99" s="548"/>
      <c r="D99" s="548"/>
      <c r="E99" s="548"/>
      <c r="F99" s="548"/>
      <c r="G99" s="736" t="s">
        <v>1455</v>
      </c>
      <c r="H99" s="736"/>
      <c r="I99" s="736"/>
      <c r="J99" s="736"/>
      <c r="K99" s="736"/>
      <c r="L99" s="736"/>
      <c r="M99" s="736"/>
      <c r="N99" s="736"/>
      <c r="O99" s="736"/>
      <c r="P99" s="736"/>
      <c r="Q99" s="736"/>
      <c r="R99" s="736"/>
      <c r="S99" s="736"/>
      <c r="T99" s="736"/>
      <c r="U99" s="736"/>
      <c r="V99" s="736"/>
      <c r="W99" s="736"/>
      <c r="X99" s="736"/>
      <c r="Y99" s="736"/>
      <c r="Z99" s="736"/>
      <c r="AA99" s="736"/>
      <c r="AB99" s="736"/>
      <c r="AC99" s="736"/>
      <c r="AD99" s="736"/>
      <c r="AE99" s="736"/>
      <c r="AF99" s="736"/>
      <c r="AG99" s="736"/>
      <c r="AH99" s="736"/>
      <c r="AI99" s="521"/>
      <c r="AJ99" s="521"/>
      <c r="AK99" s="521"/>
      <c r="AL99" s="521"/>
      <c r="AM99" s="521"/>
      <c r="AN99" s="521"/>
      <c r="AO99" s="521"/>
      <c r="AP99" s="521"/>
      <c r="AQ99" s="521"/>
      <c r="AR99" s="521"/>
      <c r="AS99" s="521"/>
      <c r="AT99" s="521"/>
      <c r="AU99" s="521"/>
      <c r="AV99" s="521"/>
      <c r="AW99" s="737"/>
    </row>
    <row collapsed="false" customFormat="false" customHeight="true" hidden="false" ht="45" outlineLevel="0" r="100">
      <c r="A100" s="548" t="s">
        <v>1354</v>
      </c>
      <c r="B100" s="548"/>
      <c r="C100" s="548"/>
      <c r="D100" s="548"/>
      <c r="E100" s="548"/>
      <c r="F100" s="548"/>
      <c r="G100" s="736" t="s">
        <v>1456</v>
      </c>
      <c r="H100" s="736"/>
      <c r="I100" s="736"/>
      <c r="J100" s="736"/>
      <c r="K100" s="736"/>
      <c r="L100" s="736"/>
      <c r="M100" s="736"/>
      <c r="N100" s="736"/>
      <c r="O100" s="736"/>
      <c r="P100" s="736"/>
      <c r="Q100" s="736"/>
      <c r="R100" s="736"/>
      <c r="S100" s="736"/>
      <c r="T100" s="736"/>
      <c r="U100" s="736"/>
      <c r="V100" s="736"/>
      <c r="W100" s="736"/>
      <c r="X100" s="736"/>
      <c r="Y100" s="736"/>
      <c r="Z100" s="736"/>
      <c r="AA100" s="736"/>
      <c r="AB100" s="736"/>
      <c r="AC100" s="736"/>
      <c r="AD100" s="736"/>
      <c r="AE100" s="736"/>
      <c r="AF100" s="736"/>
      <c r="AG100" s="736"/>
      <c r="AH100" s="736"/>
      <c r="AI100" s="521"/>
      <c r="AJ100" s="521"/>
      <c r="AK100" s="521"/>
      <c r="AL100" s="521"/>
      <c r="AM100" s="521"/>
      <c r="AN100" s="521"/>
      <c r="AO100" s="521"/>
      <c r="AP100" s="521"/>
      <c r="AQ100" s="521"/>
      <c r="AR100" s="521"/>
      <c r="AS100" s="521"/>
      <c r="AT100" s="521"/>
      <c r="AU100" s="521"/>
      <c r="AV100" s="521"/>
      <c r="AW100" s="737"/>
    </row>
    <row collapsed="false" customFormat="false" customHeight="true" hidden="false" ht="13.5" outlineLevel="0" r="101">
      <c r="A101" s="548" t="s">
        <v>1356</v>
      </c>
      <c r="B101" s="548"/>
      <c r="C101" s="548"/>
      <c r="D101" s="548"/>
      <c r="E101" s="548"/>
      <c r="F101" s="548"/>
      <c r="G101" s="736" t="s">
        <v>1357</v>
      </c>
      <c r="H101" s="736"/>
      <c r="I101" s="736"/>
      <c r="J101" s="736"/>
      <c r="K101" s="736"/>
      <c r="L101" s="736"/>
      <c r="M101" s="736"/>
      <c r="N101" s="736"/>
      <c r="O101" s="736"/>
      <c r="P101" s="736"/>
      <c r="Q101" s="736"/>
      <c r="R101" s="736"/>
      <c r="S101" s="736"/>
      <c r="T101" s="736"/>
      <c r="U101" s="736"/>
      <c r="V101" s="736"/>
      <c r="W101" s="736"/>
      <c r="X101" s="736"/>
      <c r="Y101" s="736"/>
      <c r="Z101" s="736"/>
      <c r="AA101" s="736"/>
      <c r="AB101" s="736"/>
      <c r="AC101" s="736"/>
      <c r="AD101" s="736"/>
      <c r="AE101" s="736"/>
      <c r="AF101" s="736"/>
      <c r="AG101" s="736"/>
      <c r="AH101" s="736"/>
      <c r="AI101" s="521"/>
      <c r="AJ101" s="521"/>
      <c r="AK101" s="521"/>
      <c r="AL101" s="521"/>
      <c r="AM101" s="521"/>
      <c r="AN101" s="521"/>
      <c r="AO101" s="521"/>
      <c r="AP101" s="521"/>
      <c r="AQ101" s="521"/>
      <c r="AR101" s="521"/>
      <c r="AS101" s="521"/>
      <c r="AT101" s="521"/>
      <c r="AU101" s="521"/>
      <c r="AV101" s="521"/>
      <c r="AW101" s="504"/>
    </row>
    <row collapsed="false" customFormat="false" customHeight="true" hidden="false" ht="14.85" outlineLevel="0" r="102">
      <c r="A102" s="548" t="s">
        <v>1358</v>
      </c>
      <c r="B102" s="548"/>
      <c r="C102" s="548"/>
      <c r="D102" s="548"/>
      <c r="E102" s="548"/>
      <c r="F102" s="548"/>
      <c r="G102" s="736" t="s">
        <v>1359</v>
      </c>
      <c r="H102" s="736"/>
      <c r="I102" s="736"/>
      <c r="J102" s="736"/>
      <c r="K102" s="736"/>
      <c r="L102" s="736"/>
      <c r="M102" s="736"/>
      <c r="N102" s="736"/>
      <c r="O102" s="736"/>
      <c r="P102" s="736"/>
      <c r="Q102" s="736"/>
      <c r="R102" s="736"/>
      <c r="S102" s="736"/>
      <c r="T102" s="736"/>
      <c r="U102" s="736"/>
      <c r="V102" s="736"/>
      <c r="W102" s="736"/>
      <c r="X102" s="736"/>
      <c r="Y102" s="736"/>
      <c r="Z102" s="736"/>
      <c r="AA102" s="736"/>
      <c r="AB102" s="736"/>
      <c r="AC102" s="736"/>
      <c r="AD102" s="736"/>
      <c r="AE102" s="736"/>
      <c r="AF102" s="736"/>
      <c r="AG102" s="736"/>
      <c r="AH102" s="736"/>
      <c r="AI102" s="521"/>
      <c r="AJ102" s="521"/>
      <c r="AK102" s="521"/>
      <c r="AL102" s="521"/>
      <c r="AM102" s="521"/>
      <c r="AN102" s="521"/>
      <c r="AO102" s="521"/>
      <c r="AP102" s="521"/>
      <c r="AQ102" s="521"/>
      <c r="AR102" s="521"/>
      <c r="AS102" s="521"/>
      <c r="AT102" s="521"/>
      <c r="AU102" s="521"/>
      <c r="AV102" s="521"/>
      <c r="AW102" s="504"/>
    </row>
    <row collapsed="false" customFormat="false" customHeight="true" hidden="false" ht="28.5" outlineLevel="0" r="103">
      <c r="A103" s="548" t="s">
        <v>1360</v>
      </c>
      <c r="B103" s="548"/>
      <c r="C103" s="548"/>
      <c r="D103" s="548"/>
      <c r="E103" s="548"/>
      <c r="F103" s="548"/>
      <c r="G103" s="736" t="s">
        <v>1457</v>
      </c>
      <c r="H103" s="736"/>
      <c r="I103" s="736"/>
      <c r="J103" s="736"/>
      <c r="K103" s="736"/>
      <c r="L103" s="736"/>
      <c r="M103" s="736"/>
      <c r="N103" s="736"/>
      <c r="O103" s="736"/>
      <c r="P103" s="736"/>
      <c r="Q103" s="736"/>
      <c r="R103" s="736"/>
      <c r="S103" s="736"/>
      <c r="T103" s="736"/>
      <c r="U103" s="736"/>
      <c r="V103" s="736"/>
      <c r="W103" s="736"/>
      <c r="X103" s="736"/>
      <c r="Y103" s="736"/>
      <c r="Z103" s="736"/>
      <c r="AA103" s="736"/>
      <c r="AB103" s="736"/>
      <c r="AC103" s="736"/>
      <c r="AD103" s="736"/>
      <c r="AE103" s="736"/>
      <c r="AF103" s="736"/>
      <c r="AG103" s="736"/>
      <c r="AH103" s="736"/>
      <c r="AI103" s="521"/>
      <c r="AJ103" s="521"/>
      <c r="AK103" s="521"/>
      <c r="AL103" s="521"/>
      <c r="AM103" s="521"/>
      <c r="AN103" s="521"/>
      <c r="AO103" s="521"/>
      <c r="AP103" s="521"/>
      <c r="AQ103" s="521"/>
      <c r="AR103" s="521"/>
      <c r="AS103" s="521"/>
      <c r="AT103" s="521"/>
      <c r="AU103" s="521"/>
      <c r="AV103" s="521"/>
      <c r="AW103" s="504"/>
    </row>
    <row collapsed="false" customFormat="false" customHeight="true" hidden="false" ht="45" outlineLevel="0" r="104">
      <c r="A104" s="548" t="s">
        <v>1363</v>
      </c>
      <c r="B104" s="548"/>
      <c r="C104" s="548"/>
      <c r="D104" s="548"/>
      <c r="E104" s="548"/>
      <c r="F104" s="548"/>
      <c r="G104" s="736" t="s">
        <v>1458</v>
      </c>
      <c r="H104" s="736"/>
      <c r="I104" s="736"/>
      <c r="J104" s="736"/>
      <c r="K104" s="736"/>
      <c r="L104" s="736"/>
      <c r="M104" s="736"/>
      <c r="N104" s="736"/>
      <c r="O104" s="736"/>
      <c r="P104" s="736"/>
      <c r="Q104" s="736"/>
      <c r="R104" s="736"/>
      <c r="S104" s="736"/>
      <c r="T104" s="736"/>
      <c r="U104" s="736"/>
      <c r="V104" s="736"/>
      <c r="W104" s="736"/>
      <c r="X104" s="736"/>
      <c r="Y104" s="736"/>
      <c r="Z104" s="736"/>
      <c r="AA104" s="736"/>
      <c r="AB104" s="736"/>
      <c r="AC104" s="736"/>
      <c r="AD104" s="736"/>
      <c r="AE104" s="736"/>
      <c r="AF104" s="736"/>
      <c r="AG104" s="736"/>
      <c r="AH104" s="736"/>
      <c r="AI104" s="521"/>
      <c r="AJ104" s="521"/>
      <c r="AK104" s="521"/>
      <c r="AL104" s="521"/>
      <c r="AM104" s="521"/>
      <c r="AN104" s="521"/>
      <c r="AO104" s="521"/>
      <c r="AP104" s="521"/>
      <c r="AQ104" s="521"/>
      <c r="AR104" s="521"/>
      <c r="AS104" s="521"/>
      <c r="AT104" s="521"/>
      <c r="AU104" s="521"/>
      <c r="AV104" s="521"/>
      <c r="AW104" s="737"/>
    </row>
    <row collapsed="false" customFormat="false" customHeight="true" hidden="false" ht="45" outlineLevel="0" r="105">
      <c r="A105" s="548" t="s">
        <v>1365</v>
      </c>
      <c r="B105" s="548"/>
      <c r="C105" s="548"/>
      <c r="D105" s="548"/>
      <c r="E105" s="548"/>
      <c r="F105" s="548"/>
      <c r="G105" s="736" t="s">
        <v>1459</v>
      </c>
      <c r="H105" s="736"/>
      <c r="I105" s="736"/>
      <c r="J105" s="736"/>
      <c r="K105" s="736"/>
      <c r="L105" s="736"/>
      <c r="M105" s="736"/>
      <c r="N105" s="736"/>
      <c r="O105" s="736"/>
      <c r="P105" s="736"/>
      <c r="Q105" s="736"/>
      <c r="R105" s="736"/>
      <c r="S105" s="736"/>
      <c r="T105" s="736"/>
      <c r="U105" s="736"/>
      <c r="V105" s="736"/>
      <c r="W105" s="736"/>
      <c r="X105" s="736"/>
      <c r="Y105" s="736"/>
      <c r="Z105" s="736"/>
      <c r="AA105" s="736"/>
      <c r="AB105" s="736"/>
      <c r="AC105" s="736"/>
      <c r="AD105" s="736"/>
      <c r="AE105" s="736"/>
      <c r="AF105" s="736"/>
      <c r="AG105" s="736"/>
      <c r="AH105" s="736"/>
      <c r="AI105" s="521"/>
      <c r="AJ105" s="521"/>
      <c r="AK105" s="521"/>
      <c r="AL105" s="521"/>
      <c r="AM105" s="521"/>
      <c r="AN105" s="521"/>
      <c r="AO105" s="521"/>
      <c r="AP105" s="521"/>
      <c r="AQ105" s="521"/>
      <c r="AR105" s="521"/>
      <c r="AS105" s="521"/>
      <c r="AT105" s="521"/>
      <c r="AU105" s="521"/>
      <c r="AV105" s="521"/>
      <c r="AW105" s="737"/>
    </row>
    <row collapsed="false" customFormat="false" customHeight="true" hidden="false" ht="28.5" outlineLevel="0" r="106">
      <c r="A106" s="548" t="s">
        <v>1367</v>
      </c>
      <c r="B106" s="548"/>
      <c r="C106" s="548"/>
      <c r="D106" s="548"/>
      <c r="E106" s="548"/>
      <c r="F106" s="548"/>
      <c r="G106" s="736" t="s">
        <v>1368</v>
      </c>
      <c r="H106" s="736"/>
      <c r="I106" s="736"/>
      <c r="J106" s="736"/>
      <c r="K106" s="736"/>
      <c r="L106" s="736"/>
      <c r="M106" s="736"/>
      <c r="N106" s="736"/>
      <c r="O106" s="736"/>
      <c r="P106" s="736"/>
      <c r="Q106" s="736"/>
      <c r="R106" s="736"/>
      <c r="S106" s="736"/>
      <c r="T106" s="736"/>
      <c r="U106" s="736"/>
      <c r="V106" s="736"/>
      <c r="W106" s="736"/>
      <c r="X106" s="736"/>
      <c r="Y106" s="736"/>
      <c r="Z106" s="736"/>
      <c r="AA106" s="736"/>
      <c r="AB106" s="736"/>
      <c r="AC106" s="736"/>
      <c r="AD106" s="736"/>
      <c r="AE106" s="736"/>
      <c r="AF106" s="736"/>
      <c r="AG106" s="736"/>
      <c r="AH106" s="736"/>
      <c r="AI106" s="521"/>
      <c r="AJ106" s="521"/>
      <c r="AK106" s="521"/>
      <c r="AL106" s="521"/>
      <c r="AM106" s="521"/>
      <c r="AN106" s="521"/>
      <c r="AO106" s="521"/>
      <c r="AP106" s="521"/>
      <c r="AQ106" s="521"/>
      <c r="AR106" s="521"/>
      <c r="AS106" s="521"/>
      <c r="AT106" s="521"/>
      <c r="AU106" s="521"/>
      <c r="AV106" s="521"/>
      <c r="AW106" s="504"/>
    </row>
    <row collapsed="false" customFormat="false" customHeight="true" hidden="false" ht="28.5" outlineLevel="0" r="107">
      <c r="A107" s="548" t="s">
        <v>1369</v>
      </c>
      <c r="B107" s="548"/>
      <c r="C107" s="548"/>
      <c r="D107" s="548"/>
      <c r="E107" s="548"/>
      <c r="F107" s="548"/>
      <c r="G107" s="736" t="s">
        <v>1460</v>
      </c>
      <c r="H107" s="736"/>
      <c r="I107" s="736"/>
      <c r="J107" s="736"/>
      <c r="K107" s="736"/>
      <c r="L107" s="736"/>
      <c r="M107" s="736"/>
      <c r="N107" s="736"/>
      <c r="O107" s="736"/>
      <c r="P107" s="736"/>
      <c r="Q107" s="736"/>
      <c r="R107" s="736"/>
      <c r="S107" s="736"/>
      <c r="T107" s="736"/>
      <c r="U107" s="736"/>
      <c r="V107" s="736"/>
      <c r="W107" s="736"/>
      <c r="X107" s="736"/>
      <c r="Y107" s="736"/>
      <c r="Z107" s="736"/>
      <c r="AA107" s="736"/>
      <c r="AB107" s="736"/>
      <c r="AC107" s="736"/>
      <c r="AD107" s="736"/>
      <c r="AE107" s="736"/>
      <c r="AF107" s="736"/>
      <c r="AG107" s="736"/>
      <c r="AH107" s="736"/>
      <c r="AI107" s="521"/>
      <c r="AJ107" s="521"/>
      <c r="AK107" s="521"/>
      <c r="AL107" s="521"/>
      <c r="AM107" s="521"/>
      <c r="AN107" s="521"/>
      <c r="AO107" s="521"/>
      <c r="AP107" s="521"/>
      <c r="AQ107" s="521"/>
      <c r="AR107" s="521"/>
      <c r="AS107" s="521"/>
      <c r="AT107" s="521"/>
      <c r="AU107" s="521"/>
      <c r="AV107" s="521"/>
      <c r="AW107" s="504"/>
    </row>
    <row collapsed="false" customFormat="false" customHeight="true" hidden="false" ht="28.5" outlineLevel="0" r="108">
      <c r="A108" s="548" t="s">
        <v>1371</v>
      </c>
      <c r="B108" s="548"/>
      <c r="C108" s="548"/>
      <c r="D108" s="548"/>
      <c r="E108" s="548"/>
      <c r="F108" s="548"/>
      <c r="G108" s="736" t="s">
        <v>1461</v>
      </c>
      <c r="H108" s="736"/>
      <c r="I108" s="736"/>
      <c r="J108" s="736"/>
      <c r="K108" s="736"/>
      <c r="L108" s="736"/>
      <c r="M108" s="736"/>
      <c r="N108" s="736"/>
      <c r="O108" s="736"/>
      <c r="P108" s="736"/>
      <c r="Q108" s="736"/>
      <c r="R108" s="736"/>
      <c r="S108" s="736"/>
      <c r="T108" s="736"/>
      <c r="U108" s="736"/>
      <c r="V108" s="736"/>
      <c r="W108" s="736"/>
      <c r="X108" s="736"/>
      <c r="Y108" s="736"/>
      <c r="Z108" s="736"/>
      <c r="AA108" s="736"/>
      <c r="AB108" s="736"/>
      <c r="AC108" s="736"/>
      <c r="AD108" s="736"/>
      <c r="AE108" s="736"/>
      <c r="AF108" s="736"/>
      <c r="AG108" s="736"/>
      <c r="AH108" s="736"/>
      <c r="AI108" s="521"/>
      <c r="AJ108" s="521"/>
      <c r="AK108" s="521"/>
      <c r="AL108" s="521"/>
      <c r="AM108" s="521"/>
      <c r="AN108" s="521"/>
      <c r="AO108" s="521"/>
      <c r="AP108" s="521"/>
      <c r="AQ108" s="521"/>
      <c r="AR108" s="521"/>
      <c r="AS108" s="521"/>
      <c r="AT108" s="521"/>
      <c r="AU108" s="521"/>
      <c r="AV108" s="521"/>
      <c r="AW108" s="504"/>
    </row>
    <row collapsed="false" customFormat="false" customHeight="true" hidden="false" ht="28.5" outlineLevel="0" r="109">
      <c r="A109" s="548" t="s">
        <v>1373</v>
      </c>
      <c r="B109" s="548"/>
      <c r="C109" s="548"/>
      <c r="D109" s="548"/>
      <c r="E109" s="548"/>
      <c r="F109" s="548"/>
      <c r="G109" s="736" t="s">
        <v>1462</v>
      </c>
      <c r="H109" s="736"/>
      <c r="I109" s="736"/>
      <c r="J109" s="736"/>
      <c r="K109" s="736"/>
      <c r="L109" s="736"/>
      <c r="M109" s="736"/>
      <c r="N109" s="736"/>
      <c r="O109" s="736"/>
      <c r="P109" s="736"/>
      <c r="Q109" s="736"/>
      <c r="R109" s="736"/>
      <c r="S109" s="736"/>
      <c r="T109" s="736"/>
      <c r="U109" s="736"/>
      <c r="V109" s="736"/>
      <c r="W109" s="736"/>
      <c r="X109" s="736"/>
      <c r="Y109" s="736"/>
      <c r="Z109" s="736"/>
      <c r="AA109" s="736"/>
      <c r="AB109" s="736"/>
      <c r="AC109" s="736"/>
      <c r="AD109" s="736"/>
      <c r="AE109" s="736"/>
      <c r="AF109" s="736"/>
      <c r="AG109" s="736"/>
      <c r="AH109" s="736"/>
      <c r="AI109" s="521"/>
      <c r="AJ109" s="521"/>
      <c r="AK109" s="521"/>
      <c r="AL109" s="521"/>
      <c r="AM109" s="521"/>
      <c r="AN109" s="521"/>
      <c r="AO109" s="521"/>
      <c r="AP109" s="521"/>
      <c r="AQ109" s="521"/>
      <c r="AR109" s="521"/>
      <c r="AS109" s="521"/>
      <c r="AT109" s="521"/>
      <c r="AU109" s="521"/>
      <c r="AV109" s="521"/>
      <c r="AW109" s="504"/>
    </row>
    <row collapsed="false" customFormat="false" customHeight="true" hidden="false" ht="28.5" outlineLevel="0" r="110">
      <c r="A110" s="548" t="s">
        <v>1375</v>
      </c>
      <c r="B110" s="548"/>
      <c r="C110" s="548"/>
      <c r="D110" s="548"/>
      <c r="E110" s="548"/>
      <c r="F110" s="548"/>
      <c r="G110" s="736" t="s">
        <v>1463</v>
      </c>
      <c r="H110" s="736"/>
      <c r="I110" s="736"/>
      <c r="J110" s="736"/>
      <c r="K110" s="736"/>
      <c r="L110" s="736"/>
      <c r="M110" s="736"/>
      <c r="N110" s="736"/>
      <c r="O110" s="736"/>
      <c r="P110" s="736"/>
      <c r="Q110" s="736"/>
      <c r="R110" s="736"/>
      <c r="S110" s="736"/>
      <c r="T110" s="736"/>
      <c r="U110" s="736"/>
      <c r="V110" s="736"/>
      <c r="W110" s="736"/>
      <c r="X110" s="736"/>
      <c r="Y110" s="736"/>
      <c r="Z110" s="736"/>
      <c r="AA110" s="736"/>
      <c r="AB110" s="736"/>
      <c r="AC110" s="736"/>
      <c r="AD110" s="736"/>
      <c r="AE110" s="736"/>
      <c r="AF110" s="736"/>
      <c r="AG110" s="736"/>
      <c r="AH110" s="736"/>
      <c r="AI110" s="521"/>
      <c r="AJ110" s="521"/>
      <c r="AK110" s="521"/>
      <c r="AL110" s="521"/>
      <c r="AM110" s="521"/>
      <c r="AN110" s="521"/>
      <c r="AO110" s="521"/>
      <c r="AP110" s="521"/>
      <c r="AQ110" s="521"/>
      <c r="AR110" s="521"/>
      <c r="AS110" s="521"/>
      <c r="AT110" s="521"/>
      <c r="AU110" s="521"/>
      <c r="AV110" s="521"/>
      <c r="AW110" s="504"/>
    </row>
    <row collapsed="false" customFormat="true" customHeight="true" hidden="false" ht="14.85" outlineLevel="0" r="111" s="408">
      <c r="A111" s="548" t="s">
        <v>1377</v>
      </c>
      <c r="B111" s="548"/>
      <c r="C111" s="548"/>
      <c r="D111" s="548"/>
      <c r="E111" s="548"/>
      <c r="F111" s="548"/>
      <c r="G111" s="736" t="s">
        <v>1378</v>
      </c>
      <c r="H111" s="736"/>
      <c r="I111" s="736"/>
      <c r="J111" s="736"/>
      <c r="K111" s="736"/>
      <c r="L111" s="736"/>
      <c r="M111" s="736"/>
      <c r="N111" s="736"/>
      <c r="O111" s="736"/>
      <c r="P111" s="736"/>
      <c r="Q111" s="736"/>
      <c r="R111" s="736"/>
      <c r="S111" s="736"/>
      <c r="T111" s="736"/>
      <c r="U111" s="736"/>
      <c r="V111" s="736"/>
      <c r="W111" s="736"/>
      <c r="X111" s="736"/>
      <c r="Y111" s="736"/>
      <c r="Z111" s="736"/>
      <c r="AA111" s="736"/>
      <c r="AB111" s="736"/>
      <c r="AC111" s="736"/>
      <c r="AD111" s="736"/>
      <c r="AE111" s="736"/>
      <c r="AF111" s="736"/>
      <c r="AG111" s="736"/>
      <c r="AH111" s="736"/>
      <c r="AI111" s="521"/>
      <c r="AJ111" s="521"/>
      <c r="AK111" s="521"/>
      <c r="AL111" s="521"/>
      <c r="AM111" s="521"/>
      <c r="AN111" s="521"/>
      <c r="AO111" s="521"/>
      <c r="AP111" s="521"/>
      <c r="AQ111" s="521"/>
      <c r="AR111" s="521"/>
      <c r="AS111" s="521"/>
      <c r="AT111" s="521"/>
      <c r="AU111" s="521"/>
      <c r="AV111" s="521"/>
      <c r="AW111" s="504"/>
    </row>
    <row collapsed="false" customFormat="true" customHeight="true" hidden="false" ht="14.1" outlineLevel="0" r="112" s="408">
      <c r="A112" s="548" t="s">
        <v>1379</v>
      </c>
      <c r="B112" s="548"/>
      <c r="C112" s="548"/>
      <c r="D112" s="548"/>
      <c r="E112" s="548"/>
      <c r="F112" s="548"/>
      <c r="G112" s="736" t="s">
        <v>1380</v>
      </c>
      <c r="H112" s="736"/>
      <c r="I112" s="736"/>
      <c r="J112" s="736"/>
      <c r="K112" s="736"/>
      <c r="L112" s="736"/>
      <c r="M112" s="736"/>
      <c r="N112" s="736"/>
      <c r="O112" s="736"/>
      <c r="P112" s="736"/>
      <c r="Q112" s="736"/>
      <c r="R112" s="736"/>
      <c r="S112" s="736"/>
      <c r="T112" s="736"/>
      <c r="U112" s="736"/>
      <c r="V112" s="736"/>
      <c r="W112" s="736"/>
      <c r="X112" s="736"/>
      <c r="Y112" s="736"/>
      <c r="Z112" s="736"/>
      <c r="AA112" s="736"/>
      <c r="AB112" s="736"/>
      <c r="AC112" s="736"/>
      <c r="AD112" s="736"/>
      <c r="AE112" s="736"/>
      <c r="AF112" s="736"/>
      <c r="AG112" s="736"/>
      <c r="AH112" s="736"/>
      <c r="AI112" s="521"/>
      <c r="AJ112" s="521"/>
      <c r="AK112" s="521"/>
      <c r="AL112" s="521"/>
      <c r="AM112" s="521"/>
      <c r="AN112" s="521"/>
      <c r="AO112" s="521"/>
      <c r="AP112" s="521"/>
      <c r="AQ112" s="521"/>
      <c r="AR112" s="521"/>
      <c r="AS112" s="521"/>
      <c r="AT112" s="521"/>
      <c r="AU112" s="521"/>
      <c r="AV112" s="521"/>
      <c r="AW112" s="504"/>
    </row>
    <row collapsed="false" customFormat="true" customHeight="true" hidden="false" ht="13.5" outlineLevel="0" r="113" s="408">
      <c r="A113" s="548" t="s">
        <v>297</v>
      </c>
      <c r="B113" s="548"/>
      <c r="C113" s="548"/>
      <c r="D113" s="548"/>
      <c r="E113" s="548"/>
      <c r="F113" s="548"/>
      <c r="G113" s="738" t="s">
        <v>1464</v>
      </c>
      <c r="H113" s="738"/>
      <c r="I113" s="738"/>
      <c r="J113" s="738"/>
      <c r="K113" s="738"/>
      <c r="L113" s="738"/>
      <c r="M113" s="738"/>
      <c r="N113" s="738"/>
      <c r="O113" s="738"/>
      <c r="P113" s="738"/>
      <c r="Q113" s="738"/>
      <c r="R113" s="738"/>
      <c r="S113" s="738"/>
      <c r="T113" s="738"/>
      <c r="U113" s="738"/>
      <c r="V113" s="738"/>
      <c r="W113" s="738"/>
      <c r="X113" s="738"/>
      <c r="Y113" s="738"/>
      <c r="Z113" s="738"/>
      <c r="AA113" s="738"/>
      <c r="AB113" s="738"/>
      <c r="AC113" s="738"/>
      <c r="AD113" s="738"/>
      <c r="AE113" s="738"/>
      <c r="AF113" s="738"/>
      <c r="AG113" s="738"/>
      <c r="AH113" s="738"/>
      <c r="AI113" s="521"/>
      <c r="AJ113" s="521"/>
      <c r="AK113" s="521"/>
      <c r="AL113" s="521"/>
      <c r="AM113" s="521"/>
      <c r="AN113" s="521"/>
      <c r="AO113" s="521"/>
      <c r="AP113" s="521"/>
      <c r="AQ113" s="521"/>
      <c r="AR113" s="521"/>
      <c r="AS113" s="521"/>
      <c r="AT113" s="521"/>
      <c r="AU113" s="521"/>
      <c r="AV113" s="521"/>
      <c r="AW113" s="504"/>
    </row>
    <row collapsed="false" customFormat="true" customHeight="true" hidden="false" ht="30" outlineLevel="0" r="114" s="408">
      <c r="A114" s="548" t="s">
        <v>387</v>
      </c>
      <c r="B114" s="548"/>
      <c r="C114" s="548"/>
      <c r="D114" s="548"/>
      <c r="E114" s="548"/>
      <c r="F114" s="548"/>
      <c r="G114" s="738" t="s">
        <v>1382</v>
      </c>
      <c r="H114" s="738"/>
      <c r="I114" s="738"/>
      <c r="J114" s="738"/>
      <c r="K114" s="738"/>
      <c r="L114" s="738"/>
      <c r="M114" s="738"/>
      <c r="N114" s="738"/>
      <c r="O114" s="738"/>
      <c r="P114" s="738"/>
      <c r="Q114" s="738"/>
      <c r="R114" s="738"/>
      <c r="S114" s="738"/>
      <c r="T114" s="738"/>
      <c r="U114" s="738"/>
      <c r="V114" s="738"/>
      <c r="W114" s="738"/>
      <c r="X114" s="738"/>
      <c r="Y114" s="738"/>
      <c r="Z114" s="738"/>
      <c r="AA114" s="738"/>
      <c r="AB114" s="738"/>
      <c r="AC114" s="738"/>
      <c r="AD114" s="738"/>
      <c r="AE114" s="738"/>
      <c r="AF114" s="738"/>
      <c r="AG114" s="738"/>
      <c r="AH114" s="738"/>
      <c r="AI114" s="521"/>
      <c r="AJ114" s="521"/>
      <c r="AK114" s="521"/>
      <c r="AL114" s="521"/>
      <c r="AM114" s="521"/>
      <c r="AN114" s="521"/>
      <c r="AO114" s="521"/>
      <c r="AP114" s="521"/>
      <c r="AQ114" s="521"/>
      <c r="AR114" s="521"/>
      <c r="AS114" s="521"/>
      <c r="AT114" s="521"/>
      <c r="AU114" s="521"/>
      <c r="AV114" s="521"/>
      <c r="AW114" s="504"/>
    </row>
    <row collapsed="false" customFormat="true" customHeight="true" hidden="false" ht="30" outlineLevel="0" r="115" s="408">
      <c r="A115" s="548" t="s">
        <v>388</v>
      </c>
      <c r="B115" s="548"/>
      <c r="C115" s="548"/>
      <c r="D115" s="548"/>
      <c r="E115" s="548"/>
      <c r="F115" s="548"/>
      <c r="G115" s="738" t="s">
        <v>1465</v>
      </c>
      <c r="H115" s="738"/>
      <c r="I115" s="738"/>
      <c r="J115" s="738"/>
      <c r="K115" s="738"/>
      <c r="L115" s="738"/>
      <c r="M115" s="738"/>
      <c r="N115" s="738"/>
      <c r="O115" s="738"/>
      <c r="P115" s="738"/>
      <c r="Q115" s="738"/>
      <c r="R115" s="738"/>
      <c r="S115" s="738"/>
      <c r="T115" s="738"/>
      <c r="U115" s="738"/>
      <c r="V115" s="738"/>
      <c r="W115" s="738"/>
      <c r="X115" s="738"/>
      <c r="Y115" s="738"/>
      <c r="Z115" s="738"/>
      <c r="AA115" s="738"/>
      <c r="AB115" s="738"/>
      <c r="AC115" s="738"/>
      <c r="AD115" s="738"/>
      <c r="AE115" s="738"/>
      <c r="AF115" s="738"/>
      <c r="AG115" s="738"/>
      <c r="AH115" s="738"/>
      <c r="AI115" s="521"/>
      <c r="AJ115" s="521"/>
      <c r="AK115" s="521"/>
      <c r="AL115" s="521"/>
      <c r="AM115" s="521"/>
      <c r="AN115" s="521"/>
      <c r="AO115" s="521"/>
      <c r="AP115" s="521"/>
      <c r="AQ115" s="521"/>
      <c r="AR115" s="521"/>
      <c r="AS115" s="521"/>
      <c r="AT115" s="521"/>
      <c r="AU115" s="521"/>
      <c r="AV115" s="521"/>
      <c r="AW115" s="504"/>
    </row>
    <row collapsed="false" customFormat="true" customHeight="true" hidden="false" ht="45" outlineLevel="0" r="116" s="408">
      <c r="A116" s="548" t="s">
        <v>390</v>
      </c>
      <c r="B116" s="548"/>
      <c r="C116" s="548"/>
      <c r="D116" s="548"/>
      <c r="E116" s="548"/>
      <c r="F116" s="548"/>
      <c r="G116" s="738" t="s">
        <v>1466</v>
      </c>
      <c r="H116" s="738"/>
      <c r="I116" s="738"/>
      <c r="J116" s="738"/>
      <c r="K116" s="738"/>
      <c r="L116" s="738"/>
      <c r="M116" s="738"/>
      <c r="N116" s="738"/>
      <c r="O116" s="738"/>
      <c r="P116" s="738"/>
      <c r="Q116" s="738"/>
      <c r="R116" s="738"/>
      <c r="S116" s="738"/>
      <c r="T116" s="738"/>
      <c r="U116" s="738"/>
      <c r="V116" s="738"/>
      <c r="W116" s="738"/>
      <c r="X116" s="738"/>
      <c r="Y116" s="738"/>
      <c r="Z116" s="738"/>
      <c r="AA116" s="738"/>
      <c r="AB116" s="738"/>
      <c r="AC116" s="738"/>
      <c r="AD116" s="738"/>
      <c r="AE116" s="738"/>
      <c r="AF116" s="738"/>
      <c r="AG116" s="738"/>
      <c r="AH116" s="738"/>
      <c r="AI116" s="521"/>
      <c r="AJ116" s="521"/>
      <c r="AK116" s="521"/>
      <c r="AL116" s="521"/>
      <c r="AM116" s="521"/>
      <c r="AN116" s="521"/>
      <c r="AO116" s="521"/>
      <c r="AP116" s="521"/>
      <c r="AQ116" s="521"/>
      <c r="AR116" s="521"/>
      <c r="AS116" s="521"/>
      <c r="AT116" s="521"/>
      <c r="AU116" s="521"/>
      <c r="AV116" s="521"/>
      <c r="AW116" s="504"/>
    </row>
    <row collapsed="false" customFormat="true" customHeight="true" hidden="false" ht="30" outlineLevel="0" r="117" s="408">
      <c r="A117" s="548" t="s">
        <v>391</v>
      </c>
      <c r="B117" s="548"/>
      <c r="C117" s="548"/>
      <c r="D117" s="548"/>
      <c r="E117" s="548"/>
      <c r="F117" s="548"/>
      <c r="G117" s="738" t="s">
        <v>1385</v>
      </c>
      <c r="H117" s="738"/>
      <c r="I117" s="738"/>
      <c r="J117" s="738"/>
      <c r="K117" s="738"/>
      <c r="L117" s="738"/>
      <c r="M117" s="738"/>
      <c r="N117" s="738"/>
      <c r="O117" s="738"/>
      <c r="P117" s="738"/>
      <c r="Q117" s="738"/>
      <c r="R117" s="738"/>
      <c r="S117" s="738"/>
      <c r="T117" s="738"/>
      <c r="U117" s="738"/>
      <c r="V117" s="738"/>
      <c r="W117" s="738"/>
      <c r="X117" s="738"/>
      <c r="Y117" s="738"/>
      <c r="Z117" s="738"/>
      <c r="AA117" s="738"/>
      <c r="AB117" s="738"/>
      <c r="AC117" s="738"/>
      <c r="AD117" s="738"/>
      <c r="AE117" s="738"/>
      <c r="AF117" s="738"/>
      <c r="AG117" s="738"/>
      <c r="AH117" s="738"/>
      <c r="AI117" s="521"/>
      <c r="AJ117" s="521"/>
      <c r="AK117" s="521"/>
      <c r="AL117" s="521"/>
      <c r="AM117" s="521"/>
      <c r="AN117" s="521"/>
      <c r="AO117" s="521"/>
      <c r="AP117" s="521"/>
      <c r="AQ117" s="521"/>
      <c r="AR117" s="521"/>
      <c r="AS117" s="521"/>
      <c r="AT117" s="521"/>
      <c r="AU117" s="521"/>
      <c r="AV117" s="521"/>
      <c r="AW117" s="504"/>
    </row>
    <row collapsed="false" customFormat="true" customHeight="true" hidden="false" ht="45" outlineLevel="0" r="118" s="408">
      <c r="A118" s="548" t="s">
        <v>393</v>
      </c>
      <c r="B118" s="548"/>
      <c r="C118" s="548"/>
      <c r="D118" s="548"/>
      <c r="E118" s="548"/>
      <c r="F118" s="548"/>
      <c r="G118" s="738" t="s">
        <v>1386</v>
      </c>
      <c r="H118" s="738"/>
      <c r="I118" s="738"/>
      <c r="J118" s="738"/>
      <c r="K118" s="738"/>
      <c r="L118" s="738"/>
      <c r="M118" s="738"/>
      <c r="N118" s="738"/>
      <c r="O118" s="738"/>
      <c r="P118" s="738"/>
      <c r="Q118" s="738"/>
      <c r="R118" s="738"/>
      <c r="S118" s="738"/>
      <c r="T118" s="738"/>
      <c r="U118" s="738"/>
      <c r="V118" s="738"/>
      <c r="W118" s="738"/>
      <c r="X118" s="738"/>
      <c r="Y118" s="738"/>
      <c r="Z118" s="738"/>
      <c r="AA118" s="738"/>
      <c r="AB118" s="738"/>
      <c r="AC118" s="738"/>
      <c r="AD118" s="738"/>
      <c r="AE118" s="738"/>
      <c r="AF118" s="738"/>
      <c r="AG118" s="738"/>
      <c r="AH118" s="738"/>
      <c r="AI118" s="521"/>
      <c r="AJ118" s="521"/>
      <c r="AK118" s="521"/>
      <c r="AL118" s="521"/>
      <c r="AM118" s="521"/>
      <c r="AN118" s="521"/>
      <c r="AO118" s="521"/>
      <c r="AP118" s="521"/>
      <c r="AQ118" s="521"/>
      <c r="AR118" s="521"/>
      <c r="AS118" s="521"/>
      <c r="AT118" s="521"/>
      <c r="AU118" s="521"/>
      <c r="AV118" s="521"/>
      <c r="AW118" s="504"/>
    </row>
  </sheetData>
  <mergeCells count="356">
    <mergeCell ref="A5:F6"/>
    <mergeCell ref="G5:AH6"/>
    <mergeCell ref="AI5:AO6"/>
    <mergeCell ref="AP5:AV6"/>
    <mergeCell ref="A7:F7"/>
    <mergeCell ref="G7:AH7"/>
    <mergeCell ref="AI7:AO7"/>
    <mergeCell ref="AP7:AV7"/>
    <mergeCell ref="A8:F8"/>
    <mergeCell ref="G8:AH8"/>
    <mergeCell ref="AI8:AO8"/>
    <mergeCell ref="AP8:AV8"/>
    <mergeCell ref="A9:F9"/>
    <mergeCell ref="G9:AH9"/>
    <mergeCell ref="AI9:AO9"/>
    <mergeCell ref="AP9:AV9"/>
    <mergeCell ref="A10:F10"/>
    <mergeCell ref="G10:AH10"/>
    <mergeCell ref="AI10:AO10"/>
    <mergeCell ref="AP10:AV10"/>
    <mergeCell ref="A11:F11"/>
    <mergeCell ref="G11:AH11"/>
    <mergeCell ref="AI11:AO11"/>
    <mergeCell ref="AP11:AV11"/>
    <mergeCell ref="A12:F12"/>
    <mergeCell ref="G12:AH12"/>
    <mergeCell ref="AI12:AO12"/>
    <mergeCell ref="AP12:AV12"/>
    <mergeCell ref="A13:F13"/>
    <mergeCell ref="G13:AH13"/>
    <mergeCell ref="AI13:AO13"/>
    <mergeCell ref="AP13:AV13"/>
    <mergeCell ref="A14:F14"/>
    <mergeCell ref="G14:AH14"/>
    <mergeCell ref="AI14:AO14"/>
    <mergeCell ref="AP14:AV14"/>
    <mergeCell ref="A15:F15"/>
    <mergeCell ref="G15:AH15"/>
    <mergeCell ref="AI15:AO15"/>
    <mergeCell ref="AP15:AV15"/>
    <mergeCell ref="A16:F16"/>
    <mergeCell ref="G16:AH16"/>
    <mergeCell ref="AI16:AO16"/>
    <mergeCell ref="AP16:AV16"/>
    <mergeCell ref="A17:F17"/>
    <mergeCell ref="G17:AH17"/>
    <mergeCell ref="AI17:AO17"/>
    <mergeCell ref="AP17:AV17"/>
    <mergeCell ref="A18:F18"/>
    <mergeCell ref="G18:AH18"/>
    <mergeCell ref="AI18:AO18"/>
    <mergeCell ref="AP18:AV18"/>
    <mergeCell ref="A19:F19"/>
    <mergeCell ref="G19:AH19"/>
    <mergeCell ref="AI19:AO19"/>
    <mergeCell ref="AP19:AV19"/>
    <mergeCell ref="A20:F20"/>
    <mergeCell ref="G20:AH20"/>
    <mergeCell ref="AI20:AO20"/>
    <mergeCell ref="AP20:AV20"/>
    <mergeCell ref="A21:F21"/>
    <mergeCell ref="G21:AH21"/>
    <mergeCell ref="AI21:AO21"/>
    <mergeCell ref="AP21:AV21"/>
    <mergeCell ref="A22:F22"/>
    <mergeCell ref="G22:AH22"/>
    <mergeCell ref="AI22:AO22"/>
    <mergeCell ref="AP22:AV22"/>
    <mergeCell ref="A23:F23"/>
    <mergeCell ref="G23:AH23"/>
    <mergeCell ref="AI23:AO23"/>
    <mergeCell ref="AP23:AV23"/>
    <mergeCell ref="A24:F24"/>
    <mergeCell ref="G24:AH24"/>
    <mergeCell ref="AI24:AO24"/>
    <mergeCell ref="AP24:AV24"/>
    <mergeCell ref="A25:F25"/>
    <mergeCell ref="G25:AH25"/>
    <mergeCell ref="AI25:AO25"/>
    <mergeCell ref="AP25:AV25"/>
    <mergeCell ref="A26:F26"/>
    <mergeCell ref="G26:AH26"/>
    <mergeCell ref="AI26:AO26"/>
    <mergeCell ref="AP26:AV26"/>
    <mergeCell ref="A27:F27"/>
    <mergeCell ref="G27:AH27"/>
    <mergeCell ref="AI27:AO27"/>
    <mergeCell ref="AP27:AV27"/>
    <mergeCell ref="A35:F36"/>
    <mergeCell ref="G35:AH36"/>
    <mergeCell ref="AI35:AO36"/>
    <mergeCell ref="AP35:AV36"/>
    <mergeCell ref="A37:F37"/>
    <mergeCell ref="G37:AH37"/>
    <mergeCell ref="AI37:AO37"/>
    <mergeCell ref="AP37:AV37"/>
    <mergeCell ref="A38:F38"/>
    <mergeCell ref="G38:AH38"/>
    <mergeCell ref="AI38:AO38"/>
    <mergeCell ref="AP38:AV38"/>
    <mergeCell ref="A39:F39"/>
    <mergeCell ref="G39:AH39"/>
    <mergeCell ref="AI39:AO39"/>
    <mergeCell ref="AP39:AV39"/>
    <mergeCell ref="A40:F40"/>
    <mergeCell ref="G40:AH40"/>
    <mergeCell ref="AI40:AO40"/>
    <mergeCell ref="AP40:AV40"/>
    <mergeCell ref="A41:F41"/>
    <mergeCell ref="G41:AH41"/>
    <mergeCell ref="AI41:AO41"/>
    <mergeCell ref="AP41:AV41"/>
    <mergeCell ref="A42:F42"/>
    <mergeCell ref="G42:AH42"/>
    <mergeCell ref="AI42:AO42"/>
    <mergeCell ref="AP42:AV42"/>
    <mergeCell ref="A43:F43"/>
    <mergeCell ref="G43:AH43"/>
    <mergeCell ref="AI43:AO43"/>
    <mergeCell ref="AP43:AV43"/>
    <mergeCell ref="A44:F44"/>
    <mergeCell ref="G44:AH44"/>
    <mergeCell ref="AI44:AO44"/>
    <mergeCell ref="AP44:AV44"/>
    <mergeCell ref="A45:F45"/>
    <mergeCell ref="G45:AH45"/>
    <mergeCell ref="AI45:AO45"/>
    <mergeCell ref="AP45:AV45"/>
    <mergeCell ref="A46:F46"/>
    <mergeCell ref="G46:AH46"/>
    <mergeCell ref="AI46:AO46"/>
    <mergeCell ref="AP46:AV46"/>
    <mergeCell ref="A47:F47"/>
    <mergeCell ref="G47:AH47"/>
    <mergeCell ref="AI47:AO47"/>
    <mergeCell ref="AP47:AV47"/>
    <mergeCell ref="A48:F48"/>
    <mergeCell ref="G48:AH48"/>
    <mergeCell ref="AI48:AO48"/>
    <mergeCell ref="AP48:AV48"/>
    <mergeCell ref="A49:F49"/>
    <mergeCell ref="G49:AH49"/>
    <mergeCell ref="AI49:AO49"/>
    <mergeCell ref="AP49:AV49"/>
    <mergeCell ref="A50:F50"/>
    <mergeCell ref="G50:AH50"/>
    <mergeCell ref="AI50:AO50"/>
    <mergeCell ref="AP50:AV50"/>
    <mergeCell ref="A51:F51"/>
    <mergeCell ref="G51:AH51"/>
    <mergeCell ref="AI51:AO51"/>
    <mergeCell ref="AP51:AV51"/>
    <mergeCell ref="A52:F52"/>
    <mergeCell ref="G52:AH52"/>
    <mergeCell ref="AI52:AO52"/>
    <mergeCell ref="AP52:AV52"/>
    <mergeCell ref="A53:F53"/>
    <mergeCell ref="G53:AH53"/>
    <mergeCell ref="AI53:AO53"/>
    <mergeCell ref="AP53:AV53"/>
    <mergeCell ref="A54:F54"/>
    <mergeCell ref="G54:AH54"/>
    <mergeCell ref="AI54:AO54"/>
    <mergeCell ref="AP54:AV54"/>
    <mergeCell ref="A55:F55"/>
    <mergeCell ref="G55:AH55"/>
    <mergeCell ref="AI55:AO55"/>
    <mergeCell ref="AP55:AV55"/>
    <mergeCell ref="A64:F65"/>
    <mergeCell ref="G64:AH65"/>
    <mergeCell ref="AI64:AO65"/>
    <mergeCell ref="AP64:AV65"/>
    <mergeCell ref="A66:F66"/>
    <mergeCell ref="G66:AH66"/>
    <mergeCell ref="AI66:AO66"/>
    <mergeCell ref="AP66:AV66"/>
    <mergeCell ref="A67:F67"/>
    <mergeCell ref="G67:AH67"/>
    <mergeCell ref="AI67:AO67"/>
    <mergeCell ref="AP67:AV67"/>
    <mergeCell ref="A68:F68"/>
    <mergeCell ref="G68:AH68"/>
    <mergeCell ref="AI68:AO68"/>
    <mergeCell ref="AP68:AV68"/>
    <mergeCell ref="A69:F69"/>
    <mergeCell ref="G69:AH69"/>
    <mergeCell ref="AI69:AO69"/>
    <mergeCell ref="AP69:AV69"/>
    <mergeCell ref="A70:F70"/>
    <mergeCell ref="G70:AH70"/>
    <mergeCell ref="AI70:AO70"/>
    <mergeCell ref="AP70:AV70"/>
    <mergeCell ref="A71:F71"/>
    <mergeCell ref="G71:AH71"/>
    <mergeCell ref="AI71:AO71"/>
    <mergeCell ref="AP71:AV71"/>
    <mergeCell ref="A72:F72"/>
    <mergeCell ref="G72:AH72"/>
    <mergeCell ref="AI72:AO72"/>
    <mergeCell ref="AP72:AV72"/>
    <mergeCell ref="A73:F73"/>
    <mergeCell ref="G73:AH73"/>
    <mergeCell ref="AI73:AO73"/>
    <mergeCell ref="AP73:AV73"/>
    <mergeCell ref="A74:F74"/>
    <mergeCell ref="G74:AH74"/>
    <mergeCell ref="AI74:AO74"/>
    <mergeCell ref="AP74:AV74"/>
    <mergeCell ref="A75:F75"/>
    <mergeCell ref="G75:AH75"/>
    <mergeCell ref="AI75:AO75"/>
    <mergeCell ref="AP75:AV75"/>
    <mergeCell ref="A76:F76"/>
    <mergeCell ref="G76:AH76"/>
    <mergeCell ref="AI76:AO76"/>
    <mergeCell ref="AP76:AV76"/>
    <mergeCell ref="A77:F77"/>
    <mergeCell ref="G77:AH77"/>
    <mergeCell ref="AI77:AO77"/>
    <mergeCell ref="AP77:AV77"/>
    <mergeCell ref="A78:F78"/>
    <mergeCell ref="G78:AH78"/>
    <mergeCell ref="AI78:AO78"/>
    <mergeCell ref="AP78:AV78"/>
    <mergeCell ref="A79:F79"/>
    <mergeCell ref="G79:AH79"/>
    <mergeCell ref="AI79:AO79"/>
    <mergeCell ref="AP79:AV79"/>
    <mergeCell ref="A80:F80"/>
    <mergeCell ref="G80:AH80"/>
    <mergeCell ref="AI80:AO80"/>
    <mergeCell ref="AP80:AV80"/>
    <mergeCell ref="A81:F81"/>
    <mergeCell ref="G81:AH81"/>
    <mergeCell ref="AI81:AO81"/>
    <mergeCell ref="AP81:AV81"/>
    <mergeCell ref="A82:F82"/>
    <mergeCell ref="G82:AH82"/>
    <mergeCell ref="AI82:AO82"/>
    <mergeCell ref="AP82:AV82"/>
    <mergeCell ref="A83:F83"/>
    <mergeCell ref="G83:AH83"/>
    <mergeCell ref="AI83:AO83"/>
    <mergeCell ref="AP83:AV83"/>
    <mergeCell ref="A84:F84"/>
    <mergeCell ref="G84:AH84"/>
    <mergeCell ref="AI84:AO84"/>
    <mergeCell ref="AP84:AV84"/>
    <mergeCell ref="A85:F85"/>
    <mergeCell ref="G85:AH85"/>
    <mergeCell ref="AI85:AO85"/>
    <mergeCell ref="AP85:AV85"/>
    <mergeCell ref="A86:F86"/>
    <mergeCell ref="G86:AH86"/>
    <mergeCell ref="AI86:AO86"/>
    <mergeCell ref="AP86:AV86"/>
    <mergeCell ref="A87:F87"/>
    <mergeCell ref="G87:AH87"/>
    <mergeCell ref="AI87:AO87"/>
    <mergeCell ref="AP87:AV87"/>
    <mergeCell ref="A94:F95"/>
    <mergeCell ref="G94:AH95"/>
    <mergeCell ref="AI94:AO95"/>
    <mergeCell ref="AP94:AV95"/>
    <mergeCell ref="A96:F96"/>
    <mergeCell ref="G96:AH96"/>
    <mergeCell ref="AI96:AO96"/>
    <mergeCell ref="AP96:AV96"/>
    <mergeCell ref="A97:F97"/>
    <mergeCell ref="G97:AH97"/>
    <mergeCell ref="AI97:AO97"/>
    <mergeCell ref="AP97:AV97"/>
    <mergeCell ref="A98:F98"/>
    <mergeCell ref="G98:AH98"/>
    <mergeCell ref="AI98:AO98"/>
    <mergeCell ref="AP98:AV98"/>
    <mergeCell ref="A99:F99"/>
    <mergeCell ref="G99:AH99"/>
    <mergeCell ref="AI99:AO99"/>
    <mergeCell ref="AP99:AV99"/>
    <mergeCell ref="A100:F100"/>
    <mergeCell ref="G100:AH100"/>
    <mergeCell ref="AI100:AO100"/>
    <mergeCell ref="AP100:AV100"/>
    <mergeCell ref="A101:F101"/>
    <mergeCell ref="G101:AH101"/>
    <mergeCell ref="AI101:AO101"/>
    <mergeCell ref="AP101:AV101"/>
    <mergeCell ref="A102:F102"/>
    <mergeCell ref="G102:AH102"/>
    <mergeCell ref="AI102:AO102"/>
    <mergeCell ref="AP102:AV102"/>
    <mergeCell ref="A103:F103"/>
    <mergeCell ref="G103:AH103"/>
    <mergeCell ref="AI103:AO103"/>
    <mergeCell ref="AP103:AV103"/>
    <mergeCell ref="A104:F104"/>
    <mergeCell ref="G104:AH104"/>
    <mergeCell ref="AI104:AO104"/>
    <mergeCell ref="AP104:AV104"/>
    <mergeCell ref="A105:F105"/>
    <mergeCell ref="G105:AH105"/>
    <mergeCell ref="AI105:AO105"/>
    <mergeCell ref="AP105:AV105"/>
    <mergeCell ref="A106:F106"/>
    <mergeCell ref="G106:AH106"/>
    <mergeCell ref="AI106:AO106"/>
    <mergeCell ref="AP106:AV106"/>
    <mergeCell ref="A107:F107"/>
    <mergeCell ref="G107:AH107"/>
    <mergeCell ref="AI107:AO107"/>
    <mergeCell ref="AP107:AV107"/>
    <mergeCell ref="A108:F108"/>
    <mergeCell ref="G108:AH108"/>
    <mergeCell ref="AI108:AO108"/>
    <mergeCell ref="AP108:AV108"/>
    <mergeCell ref="A109:F109"/>
    <mergeCell ref="G109:AH109"/>
    <mergeCell ref="AI109:AO109"/>
    <mergeCell ref="AP109:AV109"/>
    <mergeCell ref="A110:F110"/>
    <mergeCell ref="G110:AH110"/>
    <mergeCell ref="AI110:AO110"/>
    <mergeCell ref="AP110:AV110"/>
    <mergeCell ref="A111:F111"/>
    <mergeCell ref="G111:AH111"/>
    <mergeCell ref="AI111:AO111"/>
    <mergeCell ref="AP111:AV111"/>
    <mergeCell ref="A112:F112"/>
    <mergeCell ref="G112:AH112"/>
    <mergeCell ref="AI112:AO112"/>
    <mergeCell ref="AP112:AV112"/>
    <mergeCell ref="A113:F113"/>
    <mergeCell ref="G113:AH113"/>
    <mergeCell ref="AI113:AO113"/>
    <mergeCell ref="AP113:AV113"/>
    <mergeCell ref="A114:F114"/>
    <mergeCell ref="G114:AH114"/>
    <mergeCell ref="AI114:AO114"/>
    <mergeCell ref="AP114:AV114"/>
    <mergeCell ref="A115:F115"/>
    <mergeCell ref="G115:AH115"/>
    <mergeCell ref="AI115:AO115"/>
    <mergeCell ref="AP115:AV115"/>
    <mergeCell ref="A116:F116"/>
    <mergeCell ref="G116:AH116"/>
    <mergeCell ref="AI116:AO116"/>
    <mergeCell ref="AP116:AV116"/>
    <mergeCell ref="A117:F117"/>
    <mergeCell ref="G117:AH117"/>
    <mergeCell ref="AI117:AO117"/>
    <mergeCell ref="AP117:AV117"/>
    <mergeCell ref="A118:F118"/>
    <mergeCell ref="G118:AH118"/>
    <mergeCell ref="AI118:AO118"/>
    <mergeCell ref="AP118:AV118"/>
  </mergeCells>
  <printOptions headings="false" gridLines="false" gridLinesSet="true" horizontalCentered="false" verticalCentered="false"/>
  <pageMargins left="0.7" right="0.7" top="0.75" bottom="0.75" header="0.511805555555555" footer="0.3"/>
  <pageSetup blackAndWhite="false" cellComments="none" copies="1" draft="false" firstPageNumber="0" fitToHeight="1" fitToWidth="1" horizontalDpi="300" orientation="portrait" pageOrder="downThenOver" paperSize="9" scale="100" useFirstPageNumber="false" usePrinterDefaults="false" verticalDpi="300"/>
  <headerFooter differentFirst="false" differentOddEven="false">
    <oddHeader/>
    <oddFooter>&amp;Rstrana&amp;P</oddFooter>
  </headerFooter>
  <rowBreaks count="3" manualBreakCount="3">
    <brk id="30" man="true" max="16383" min="0"/>
    <brk id="59" man="true" max="16383" min="0"/>
    <brk id="90" man="true" max="16383" min="0"/>
  </rowBreaks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U425"/>
  <sheetViews>
    <sheetView colorId="64" defaultGridColor="true" rightToLeft="false" showFormulas="false" showGridLines="true" showOutlineSymbols="true" showRowColHeaders="true" showZeros="false" tabSelected="false" topLeftCell="A243" view="normal" windowProtection="false" workbookViewId="0" zoomScale="100" zoomScaleNormal="100" zoomScalePageLayoutView="100">
      <selection activeCell="E411" activeCellId="0" pane="topLeft" sqref="E411"/>
    </sheetView>
  </sheetViews>
  <sheetFormatPr defaultRowHeight="10.5"/>
  <cols>
    <col collapsed="false" hidden="false" max="1" min="1" style="747" width="6.14795918367347"/>
    <col collapsed="false" hidden="true" max="2" min="2" style="748" width="0"/>
    <col collapsed="false" hidden="false" max="3" min="3" style="748" width="36.4183673469388"/>
    <col collapsed="false" hidden="false" max="6" min="4" style="749" width="18.7091836734694"/>
    <col collapsed="false" hidden="false" max="7" min="7" style="750" width="18.7091836734694"/>
    <col collapsed="false" hidden="false" max="10" min="8" style="751" width="18.7091836734694"/>
    <col collapsed="false" hidden="false" max="11" min="11" style="752" width="18.7091836734694"/>
    <col collapsed="false" hidden="false" max="12" min="12" style="751" width="15.1479591836735"/>
    <col collapsed="false" hidden="false" max="13" min="13" style="751" width="8.85714285714286"/>
    <col collapsed="false" hidden="false" max="1025" min="14" style="751" width="9.14285714285714"/>
  </cols>
  <sheetData>
    <row collapsed="false" customFormat="false" customHeight="true" hidden="false" ht="23.25" outlineLevel="0" r="1">
      <c r="C1" s="753" t="s">
        <v>1467</v>
      </c>
      <c r="D1" s="753"/>
      <c r="E1" s="753"/>
      <c r="F1" s="753"/>
      <c r="G1" s="753"/>
      <c r="H1" s="753"/>
      <c r="I1" s="753"/>
      <c r="J1" s="753"/>
      <c r="K1" s="753"/>
    </row>
    <row collapsed="false" customFormat="false" customHeight="true" hidden="false" ht="24.75" outlineLevel="0" r="2">
      <c r="A2" s="754" t="s">
        <v>1468</v>
      </c>
      <c r="B2" s="755" t="s">
        <v>1468</v>
      </c>
      <c r="C2" s="755" t="s">
        <v>785</v>
      </c>
      <c r="D2" s="756" t="s">
        <v>1469</v>
      </c>
      <c r="E2" s="756" t="s">
        <v>91</v>
      </c>
      <c r="F2" s="756" t="s">
        <v>92</v>
      </c>
      <c r="G2" s="757" t="s">
        <v>93</v>
      </c>
      <c r="H2" s="756" t="s">
        <v>1469</v>
      </c>
      <c r="I2" s="756" t="s">
        <v>91</v>
      </c>
      <c r="J2" s="756" t="s">
        <v>92</v>
      </c>
      <c r="K2" s="758" t="s">
        <v>93</v>
      </c>
    </row>
    <row collapsed="false" customFormat="false" customHeight="true" hidden="false" ht="12" outlineLevel="0" r="3">
      <c r="A3" s="759"/>
      <c r="B3" s="755"/>
      <c r="C3" s="755"/>
      <c r="D3" s="760" t="s">
        <v>1470</v>
      </c>
      <c r="E3" s="760"/>
      <c r="F3" s="760"/>
      <c r="G3" s="760"/>
      <c r="H3" s="760" t="s">
        <v>1471</v>
      </c>
      <c r="I3" s="760"/>
      <c r="J3" s="760"/>
      <c r="K3" s="760"/>
    </row>
    <row collapsed="false" customFormat="false" customHeight="true" hidden="false" ht="12" outlineLevel="0" r="4">
      <c r="A4" s="761" t="n">
        <v>0</v>
      </c>
      <c r="B4" s="755"/>
      <c r="C4" s="762" t="s">
        <v>94</v>
      </c>
      <c r="D4" s="763" t="n">
        <f aca="false">SUM(D5+D15+D25+D29+D35+D41+D50+D60+D70)</f>
        <v>8000</v>
      </c>
      <c r="E4" s="763" t="n">
        <f aca="false">SUM(E5+E15+E25+E29+E35+E41+E50+E60+E70)</f>
        <v>0</v>
      </c>
      <c r="F4" s="763" t="n">
        <f aca="false">SUM(F5+F15+F25+F29+F35+F41+F50+F60+F70)</f>
        <v>0</v>
      </c>
      <c r="G4" s="764" t="n">
        <f aca="false">SUM(G5+G15+G25+G29+G35+G41+G50+G60+G70)</f>
        <v>8000</v>
      </c>
      <c r="H4" s="763" t="n">
        <f aca="false">SUM(H5+H15+H25+H29+H35+H41+H50+H60+H70)</f>
        <v>10000</v>
      </c>
      <c r="I4" s="763" t="n">
        <f aca="false">SUM(I5+I15+I25+I29+I35+I41+I50+I60+I70)</f>
        <v>0</v>
      </c>
      <c r="J4" s="763" t="n">
        <f aca="false">SUM(J5+J15+J25+J29+J35+J41+J50+J60+J70)</f>
        <v>0</v>
      </c>
      <c r="K4" s="765" t="n">
        <f aca="false">SUM(K5+K15+K25+K29+K35+K41+K50+K60+K70)</f>
        <v>10000</v>
      </c>
    </row>
    <row collapsed="false" customFormat="false" customHeight="true" hidden="false" ht="11.25" outlineLevel="0" r="5">
      <c r="A5" s="766" t="s">
        <v>239</v>
      </c>
      <c r="B5" s="767"/>
      <c r="C5" s="768" t="s">
        <v>498</v>
      </c>
      <c r="D5" s="769" t="n">
        <f aca="false">SUM(D6:D14)</f>
        <v>15000</v>
      </c>
      <c r="E5" s="769" t="n">
        <f aca="false">SUM(E6:E14)</f>
        <v>0</v>
      </c>
      <c r="F5" s="769" t="n">
        <f aca="false">SUM(F6:F14)</f>
        <v>0</v>
      </c>
      <c r="G5" s="770" t="n">
        <f aca="false">SUM(G6:G14)</f>
        <v>15000</v>
      </c>
      <c r="H5" s="769" t="n">
        <f aca="false">SUM(H6:H14)</f>
        <v>20000</v>
      </c>
      <c r="I5" s="769" t="n">
        <f aca="false">SUM(I6:I14)</f>
        <v>0</v>
      </c>
      <c r="J5" s="769" t="n">
        <f aca="false">SUM(J6:J14)</f>
        <v>0</v>
      </c>
      <c r="K5" s="771" t="n">
        <f aca="false">SUM(K6:K14)</f>
        <v>20000</v>
      </c>
    </row>
    <row collapsed="false" customFormat="false" customHeight="true" hidden="true" ht="10.5" outlineLevel="1" r="6">
      <c r="A6" s="772" t="str">
        <f aca="false">LEFT(B6,3)</f>
        <v>010</v>
      </c>
      <c r="B6" s="773" t="s">
        <v>1472</v>
      </c>
      <c r="C6" s="774" t="s">
        <v>1473</v>
      </c>
      <c r="D6" s="775" t="n">
        <f aca="false">IF(VLOOKUP($A6,hk2014!$A:$G,1)=$A6,VLOOKUP($A6,hk2014!$A:$G,4),0)</f>
        <v>0</v>
      </c>
      <c r="E6" s="775" t="n">
        <f aca="false">IF(VLOOKUP($A6,hk2014!$A:$G,1)=$A6,VLOOKUP($A6,hk2014!$A:$G,6),0)</f>
        <v>0</v>
      </c>
      <c r="F6" s="775" t="n">
        <f aca="false">IF(VLOOKUP($A6,hk2014!$A:$H,1)=$A6,VLOOKUP($A6,hk2014!$A:$H,7),0)</f>
        <v>0</v>
      </c>
      <c r="G6" s="776" t="n">
        <f aca="false">SUM(D6+E6-F6)</f>
        <v>0</v>
      </c>
      <c r="H6" s="775" t="n">
        <f aca="false">IF(VLOOKUP($A6,hk2013!$A:$G,1)=$A6,VLOOKUP($A6,hk2013!$A:$G,5),0)</f>
        <v>0</v>
      </c>
      <c r="I6" s="775" t="n">
        <f aca="false">IF(VLOOKUP($A6,hk2013!$A:$G,1)=$A6,VLOOKUP($A6,hk2013!$A:$G,6),0)</f>
        <v>0</v>
      </c>
      <c r="J6" s="775" t="n">
        <f aca="false">IF(VLOOKUP($A6,hk2013!$A:$H,1)=$A6,VLOOKUP($A6,hk2013!$A:$H,7),0)</f>
        <v>0</v>
      </c>
      <c r="K6" s="777" t="n">
        <f aca="false">SUM(H6+I6-J6)</f>
        <v>0</v>
      </c>
    </row>
    <row collapsed="false" customFormat="false" customHeight="true" hidden="true" ht="10.5" outlineLevel="1" r="7">
      <c r="A7" s="772" t="str">
        <f aca="false">LEFT(B7,3)</f>
        <v>011</v>
      </c>
      <c r="B7" s="773" t="s">
        <v>1474</v>
      </c>
      <c r="C7" s="773" t="s">
        <v>1475</v>
      </c>
      <c r="D7" s="778" t="n">
        <f aca="false">IF(VLOOKUP($A7,hk2014!$A:$G,1)=$A7,VLOOKUP($A7,hk2014!$A:$G,6),0)</f>
        <v>0</v>
      </c>
      <c r="E7" s="778" t="n">
        <f aca="false">IF(VLOOKUP($A7,hk2014!$A:$G,1)=$A7,VLOOKUP($A7,hk2014!$A:$G,7),0)</f>
        <v>0</v>
      </c>
      <c r="F7" s="778" t="n">
        <f aca="false">IF(VLOOKUP($A7,hk2014!$A:$H,1)=$A7,VLOOKUP($A7,hk2014!$A:$H,8),0)</f>
        <v>0</v>
      </c>
      <c r="G7" s="779" t="n">
        <f aca="false">SUM(D7+E7-F7)</f>
        <v>0</v>
      </c>
      <c r="H7" s="778" t="n">
        <f aca="false">IF(VLOOKUP($A7,hk2013!$A:$G,1)=$A7,VLOOKUP($A7,hk2013!$A:$G,6),0)</f>
        <v>0</v>
      </c>
      <c r="I7" s="778" t="n">
        <f aca="false">IF(VLOOKUP($A7,hk2013!$A:$G,1)=$A7,VLOOKUP($A7,hk2013!$A:$G,7),0)</f>
        <v>0</v>
      </c>
      <c r="J7" s="778" t="n">
        <f aca="false">IF(VLOOKUP($A7,hk2013!$A:$H,1)=$A7,VLOOKUP($A7,hk2013!$A:$H,8),0)</f>
        <v>0</v>
      </c>
      <c r="K7" s="780" t="n">
        <f aca="false">SUM(H7+I7-J7)</f>
        <v>0</v>
      </c>
    </row>
    <row collapsed="false" customFormat="false" customHeight="true" hidden="true" ht="10.5" outlineLevel="1" r="8">
      <c r="A8" s="772" t="str">
        <f aca="false">LEFT(B8,3)</f>
        <v>012</v>
      </c>
      <c r="B8" s="773" t="s">
        <v>1476</v>
      </c>
      <c r="C8" s="773" t="s">
        <v>1477</v>
      </c>
      <c r="D8" s="778" t="n">
        <f aca="false">IF(VLOOKUP($A8,hk2014!$A:$G,1)=$A8,VLOOKUP($A8,hk2014!$A:$G,6),0)</f>
        <v>0</v>
      </c>
      <c r="E8" s="778" t="n">
        <f aca="false">IF(VLOOKUP($A8,hk2014!$A:$G,1)=$A8,VLOOKUP($A8,hk2014!$A:$G,7),0)</f>
        <v>0</v>
      </c>
      <c r="F8" s="778" t="n">
        <f aca="false">IF(VLOOKUP($A8,hk2014!$A:$H,1)=$A8,VLOOKUP($A8,hk2014!$A:$H,8),0)</f>
        <v>0</v>
      </c>
      <c r="G8" s="779" t="n">
        <f aca="false">SUM(D8+E8-F8)</f>
        <v>0</v>
      </c>
      <c r="H8" s="778" t="n">
        <f aca="false">IF(VLOOKUP($A8,hk2013!$A:$G,1)=$A8,VLOOKUP($A8,hk2013!$A:$G,6),0)</f>
        <v>0</v>
      </c>
      <c r="I8" s="778" t="n">
        <f aca="false">IF(VLOOKUP($A8,hk2013!$A:$G,1)=$A8,VLOOKUP($A8,hk2013!$A:$G,7),0)</f>
        <v>0</v>
      </c>
      <c r="J8" s="778" t="n">
        <f aca="false">IF(VLOOKUP($A8,hk2013!$A:$H,1)=$A8,VLOOKUP($A8,hk2013!$A:$H,8),0)</f>
        <v>0</v>
      </c>
      <c r="K8" s="780" t="n">
        <f aca="false">SUM(H8+I8-J8)</f>
        <v>0</v>
      </c>
    </row>
    <row collapsed="false" customFormat="false" customHeight="true" hidden="true" ht="10.5" outlineLevel="1" r="9">
      <c r="A9" s="772" t="str">
        <f aca="false">LEFT(B9,3)</f>
        <v>013</v>
      </c>
      <c r="B9" s="773" t="s">
        <v>1478</v>
      </c>
      <c r="C9" s="773" t="s">
        <v>456</v>
      </c>
      <c r="D9" s="778" t="n">
        <f aca="false">IF(VLOOKUP($A9,hk2014!$A:$G,1)=$A9,VLOOKUP($A9,hk2014!$A:$G,6),0)</f>
        <v>15000</v>
      </c>
      <c r="E9" s="778" t="n">
        <f aca="false">IF(VLOOKUP($A9,hk2014!$A:$G,1)=$A9,VLOOKUP($A9,hk2014!$A:$G,7),0)</f>
        <v>0</v>
      </c>
      <c r="F9" s="778" t="n">
        <f aca="false">IF(VLOOKUP($A9,hk2014!$A:$H,1)=$A9,VLOOKUP($A9,hk2014!$A:$H,8),0)</f>
        <v>0</v>
      </c>
      <c r="G9" s="779" t="n">
        <f aca="false">SUM(D9+E9-F9)</f>
        <v>15000</v>
      </c>
      <c r="H9" s="778" t="n">
        <f aca="false">IF(VLOOKUP($A9,hk2013!$A:$G,1)=$A9,VLOOKUP($A9,hk2013!$A:$G,6),0)</f>
        <v>20000</v>
      </c>
      <c r="I9" s="778" t="n">
        <f aca="false">IF(VLOOKUP($A9,hk2013!$A:$G,1)=$A9,VLOOKUP($A9,hk2013!$A:$G,7),0)</f>
        <v>0</v>
      </c>
      <c r="J9" s="778" t="n">
        <f aca="false">IF(VLOOKUP($A9,hk2013!$A:$H,1)=$A9,VLOOKUP($A9,hk2013!$A:$H,8),0)</f>
        <v>0</v>
      </c>
      <c r="K9" s="780" t="n">
        <f aca="false">SUM(H9+I9-J9)</f>
        <v>20000</v>
      </c>
    </row>
    <row collapsed="false" customFormat="false" customHeight="true" hidden="true" ht="10.5" outlineLevel="1" r="10">
      <c r="A10" s="772" t="str">
        <f aca="false">LEFT(B10,3)</f>
        <v>014</v>
      </c>
      <c r="B10" s="773" t="s">
        <v>1479</v>
      </c>
      <c r="C10" s="773" t="s">
        <v>1480</v>
      </c>
      <c r="D10" s="778" t="n">
        <f aca="false">IF(VLOOKUP($A10,hk2014!$A:$G,1)=$A10,VLOOKUP($A10,hk2014!$A:$G,6),0)</f>
        <v>0</v>
      </c>
      <c r="E10" s="778" t="n">
        <f aca="false">IF(VLOOKUP($A10,hk2014!$A:$G,1)=$A10,VLOOKUP($A10,hk2014!$A:$G,7),0)</f>
        <v>0</v>
      </c>
      <c r="F10" s="778" t="n">
        <f aca="false">IF(VLOOKUP($A10,hk2014!$A:$H,1)=$A10,VLOOKUP($A10,hk2014!$A:$H,8),0)</f>
        <v>0</v>
      </c>
      <c r="G10" s="779" t="n">
        <f aca="false">SUM(D10+E10-F10)</f>
        <v>0</v>
      </c>
      <c r="H10" s="778" t="n">
        <f aca="false">IF(VLOOKUP($A10,hk2013!$A:$G,1)=$A10,VLOOKUP($A10,hk2013!$A:$G,6),0)</f>
        <v>0</v>
      </c>
      <c r="I10" s="778" t="n">
        <f aca="false">IF(VLOOKUP($A10,hk2013!$A:$G,1)=$A10,VLOOKUP($A10,hk2013!$A:$G,7),0)</f>
        <v>0</v>
      </c>
      <c r="J10" s="778" t="n">
        <f aca="false">IF(VLOOKUP($A10,hk2013!$A:$H,1)=$A10,VLOOKUP($A10,hk2013!$A:$H,8),0)</f>
        <v>0</v>
      </c>
      <c r="K10" s="780" t="n">
        <f aca="false">SUM(H10+I10-J10)</f>
        <v>0</v>
      </c>
    </row>
    <row collapsed="false" customFormat="false" customHeight="true" hidden="true" ht="10.5" outlineLevel="1" r="11">
      <c r="A11" s="772" t="str">
        <f aca="false">LEFT(B11,3)</f>
        <v>015</v>
      </c>
      <c r="B11" s="773" t="s">
        <v>1481</v>
      </c>
      <c r="C11" s="773" t="s">
        <v>458</v>
      </c>
      <c r="D11" s="778" t="n">
        <f aca="false">IF(VLOOKUP($A11,hk2014!$A:$G,1)=$A11,VLOOKUP($A11,hk2014!$A:$G,6),0)</f>
        <v>0</v>
      </c>
      <c r="E11" s="778" t="n">
        <f aca="false">IF(VLOOKUP($A11,hk2014!$A:$G,1)=$A11,VLOOKUP($A11,hk2014!$A:$G,7),0)</f>
        <v>0</v>
      </c>
      <c r="F11" s="778" t="n">
        <f aca="false">IF(VLOOKUP($A11,hk2014!$A:$H,1)=$A11,VLOOKUP($A11,hk2014!$A:$H,8),0)</f>
        <v>0</v>
      </c>
      <c r="G11" s="779" t="n">
        <f aca="false">SUM(D11+E11-F11)</f>
        <v>0</v>
      </c>
      <c r="H11" s="778" t="n">
        <f aca="false">IF(VLOOKUP($A11,hk2013!$A:$G,1)=$A11,VLOOKUP($A11,hk2013!$A:$G,6),0)</f>
        <v>0</v>
      </c>
      <c r="I11" s="778" t="n">
        <f aca="false">IF(VLOOKUP($A11,hk2013!$A:$G,1)=$A11,VLOOKUP($A11,hk2013!$A:$G,7),0)</f>
        <v>0</v>
      </c>
      <c r="J11" s="778" t="n">
        <f aca="false">IF(VLOOKUP($A11,hk2013!$A:$H,1)=$A11,VLOOKUP($A11,hk2013!$A:$H,8),0)</f>
        <v>0</v>
      </c>
      <c r="K11" s="780" t="n">
        <f aca="false">SUM(H11+I11-J11)</f>
        <v>0</v>
      </c>
    </row>
    <row collapsed="false" customFormat="false" customHeight="true" hidden="true" ht="10.5" outlineLevel="1" r="12">
      <c r="A12" s="772" t="s">
        <v>1482</v>
      </c>
      <c r="B12" s="773"/>
      <c r="C12" s="774" t="s">
        <v>1483</v>
      </c>
      <c r="D12" s="778" t="n">
        <f aca="false">IF(VLOOKUP($A12,hk2014!$A:$G,1)=$A12,VLOOKUP($A12,hk2014!$A:$G,6),0)</f>
        <v>0</v>
      </c>
      <c r="E12" s="778" t="n">
        <f aca="false">IF(VLOOKUP($A12,hk2014!$A:$G,1)=$A12,VLOOKUP($A12,hk2014!$A:$G,7),0)</f>
        <v>0</v>
      </c>
      <c r="F12" s="778" t="n">
        <f aca="false">IF(VLOOKUP($A12,hk2014!$A:$H,1)=$A12,VLOOKUP($A12,hk2014!$A:$H,8),0)</f>
        <v>0</v>
      </c>
      <c r="G12" s="779" t="n">
        <f aca="false">SUM(D12+E12-F12)</f>
        <v>0</v>
      </c>
      <c r="H12" s="778" t="n">
        <f aca="false">IF(VLOOKUP($A12,hk2013!$A:$G,1)=$A12,VLOOKUP($A12,hk2013!$A:$G,6),0)</f>
        <v>0</v>
      </c>
      <c r="I12" s="778" t="n">
        <f aca="false">IF(VLOOKUP($A12,hk2013!$A:$G,1)=$A12,VLOOKUP($A12,hk2013!$A:$G,7),0)</f>
        <v>0</v>
      </c>
      <c r="J12" s="778" t="n">
        <f aca="false">IF(VLOOKUP($A12,hk2013!$A:$H,1)=$A12,VLOOKUP($A12,hk2013!$A:$H,8),0)</f>
        <v>0</v>
      </c>
      <c r="K12" s="780" t="n">
        <f aca="false">SUM(H12+I12-J12)</f>
        <v>0</v>
      </c>
    </row>
    <row collapsed="false" customFormat="false" customHeight="true" hidden="true" ht="10.5" outlineLevel="1" r="13">
      <c r="A13" s="772" t="str">
        <f aca="false">LEFT(B13,3)</f>
        <v>019</v>
      </c>
      <c r="B13" s="773" t="s">
        <v>1484</v>
      </c>
      <c r="C13" s="773" t="s">
        <v>1485</v>
      </c>
      <c r="D13" s="778" t="n">
        <f aca="false">IF(VLOOKUP($A13,hk2014!$A:$G,1)=$A13,VLOOKUP($A13,hk2014!$A:$G,6),0)</f>
        <v>0</v>
      </c>
      <c r="E13" s="778" t="n">
        <f aca="false">IF(VLOOKUP($A13,hk2014!$A:$G,1)=$A13,VLOOKUP($A13,hk2014!$A:$G,7),0)</f>
        <v>0</v>
      </c>
      <c r="F13" s="778" t="n">
        <f aca="false">IF(VLOOKUP($A13,hk2014!$A:$H,1)=$A13,VLOOKUP($A13,hk2014!$A:$H,8),0)</f>
        <v>0</v>
      </c>
      <c r="G13" s="779" t="n">
        <f aca="false">SUM(D13+E13-F13)</f>
        <v>0</v>
      </c>
      <c r="H13" s="778" t="n">
        <f aca="false">IF(VLOOKUP($A13,hk2013!$A:$G,1)=$A13,VLOOKUP($A13,hk2013!$A:$G,6),0)</f>
        <v>0</v>
      </c>
      <c r="I13" s="778" t="n">
        <f aca="false">IF(VLOOKUP($A13,hk2013!$A:$G,1)=$A13,VLOOKUP($A13,hk2013!$A:$G,7),0)</f>
        <v>0</v>
      </c>
      <c r="J13" s="778" t="n">
        <f aca="false">IF(VLOOKUP($A13,hk2013!$A:$H,1)=$A13,VLOOKUP($A13,hk2013!$A:$H,8),0)</f>
        <v>0</v>
      </c>
      <c r="K13" s="780" t="n">
        <f aca="false">SUM(H13+I13-J13)</f>
        <v>0</v>
      </c>
    </row>
    <row collapsed="false" customFormat="false" customHeight="true" hidden="true" ht="11.25" outlineLevel="1" r="14">
      <c r="A14" s="772"/>
      <c r="B14" s="773"/>
      <c r="C14" s="773"/>
      <c r="D14" s="778"/>
      <c r="E14" s="781"/>
      <c r="F14" s="781"/>
      <c r="G14" s="782"/>
      <c r="H14" s="778"/>
      <c r="I14" s="781"/>
      <c r="J14" s="781"/>
      <c r="K14" s="783"/>
    </row>
    <row collapsed="false" customFormat="false" customHeight="true" hidden="false" ht="13.5" outlineLevel="0" r="15">
      <c r="A15" s="766" t="s">
        <v>240</v>
      </c>
      <c r="B15" s="767"/>
      <c r="C15" s="768" t="s">
        <v>1486</v>
      </c>
      <c r="D15" s="769" t="n">
        <f aca="false">SUM(D16:D24)</f>
        <v>0</v>
      </c>
      <c r="E15" s="769" t="n">
        <f aca="false">SUM(E16:E24)</f>
        <v>0</v>
      </c>
      <c r="F15" s="769" t="n">
        <f aca="false">SUM(F16:F24)</f>
        <v>0</v>
      </c>
      <c r="G15" s="784" t="n">
        <f aca="false">SUM(G16:G24)</f>
        <v>0</v>
      </c>
      <c r="H15" s="769" t="n">
        <f aca="false">SUM(H16:H24)</f>
        <v>0</v>
      </c>
      <c r="I15" s="769" t="n">
        <f aca="false">SUM(I16:I24)</f>
        <v>0</v>
      </c>
      <c r="J15" s="769" t="n">
        <f aca="false">SUM(J16:J24)</f>
        <v>0</v>
      </c>
      <c r="K15" s="785" t="n">
        <f aca="false">SUM(K16:K24)</f>
        <v>0</v>
      </c>
      <c r="L15" s="786"/>
    </row>
    <row collapsed="false" customFormat="false" customHeight="true" hidden="true" ht="12.75" outlineLevel="2" r="16">
      <c r="A16" s="772" t="str">
        <f aca="false">LEFT(B16,3)</f>
        <v>021</v>
      </c>
      <c r="B16" s="773" t="s">
        <v>1487</v>
      </c>
      <c r="C16" s="773" t="s">
        <v>513</v>
      </c>
      <c r="D16" s="778" t="n">
        <f aca="false">IF(VLOOKUP($A16,hk2014!$A:$G,1)=$A16,VLOOKUP($A16,hk2014!$A:$G,6),0)</f>
        <v>0</v>
      </c>
      <c r="E16" s="778" t="n">
        <f aca="false">IF(VLOOKUP($A16,hk2014!$A:$G,1)=$A16,VLOOKUP($A16,hk2014!$A:$G,7),0)</f>
        <v>0</v>
      </c>
      <c r="F16" s="778" t="n">
        <f aca="false">IF(VLOOKUP($A16,hk2014!$A:$H,1)=$A16,VLOOKUP($A16,hk2014!$A:$H,8),0)</f>
        <v>0</v>
      </c>
      <c r="G16" s="779" t="n">
        <f aca="false">SUM(D16+E16-F16)</f>
        <v>0</v>
      </c>
      <c r="H16" s="778" t="n">
        <f aca="false">IF(VLOOKUP($A16,hk2013!$A:$G,1)=$A16,VLOOKUP($A16,hk2013!$A:$G,6),0)</f>
        <v>0</v>
      </c>
      <c r="I16" s="778" t="n">
        <f aca="false">IF(VLOOKUP($A16,hk2013!$A:$G,1)=$A16,VLOOKUP($A16,hk2013!$A:$G,7),0)</f>
        <v>0</v>
      </c>
      <c r="J16" s="778" t="n">
        <f aca="false">IF(VLOOKUP($A16,hk2013!$A:$H,1)=$A16,VLOOKUP($A16,hk2013!$A:$H,8),0)</f>
        <v>0</v>
      </c>
      <c r="K16" s="780" t="n">
        <f aca="false">SUM(H16+I16-J16)</f>
        <v>0</v>
      </c>
      <c r="L16" s="786"/>
    </row>
    <row collapsed="false" customFormat="false" customHeight="true" hidden="true" ht="12.75" outlineLevel="2" r="17">
      <c r="A17" s="772" t="str">
        <f aca="false">LEFT(B17,3)</f>
        <v>022</v>
      </c>
      <c r="B17" s="773" t="s">
        <v>1488</v>
      </c>
      <c r="C17" s="773" t="s">
        <v>1489</v>
      </c>
      <c r="D17" s="778" t="n">
        <f aca="false">IF(VLOOKUP($A17,hk2014!$A:$G,1)=$A17,VLOOKUP($A17,hk2014!$A:$G,6),0)</f>
        <v>0</v>
      </c>
      <c r="E17" s="778" t="n">
        <f aca="false">IF(VLOOKUP($A17,hk2014!$A:$G,1)=$A17,VLOOKUP($A17,hk2014!$A:$G,7),0)</f>
        <v>0</v>
      </c>
      <c r="F17" s="778" t="n">
        <f aca="false">IF(VLOOKUP($A17,hk2014!$A:$H,1)=$A17,VLOOKUP($A17,hk2014!$A:$H,8),0)</f>
        <v>0</v>
      </c>
      <c r="G17" s="779" t="n">
        <f aca="false">SUM(D17+E17-F17)</f>
        <v>0</v>
      </c>
      <c r="H17" s="778" t="n">
        <f aca="false">IF(VLOOKUP($A17,hk2013!$A:$G,1)=$A17,VLOOKUP($A17,hk2013!$A:$G,6),0)</f>
        <v>0</v>
      </c>
      <c r="I17" s="778" t="n">
        <f aca="false">IF(VLOOKUP($A17,hk2013!$A:$G,1)=$A17,VLOOKUP($A17,hk2013!$A:$G,7),0)</f>
        <v>0</v>
      </c>
      <c r="J17" s="778" t="n">
        <f aca="false">IF(VLOOKUP($A17,hk2013!$A:$H,1)=$A17,VLOOKUP($A17,hk2013!$A:$H,8),0)</f>
        <v>0</v>
      </c>
      <c r="K17" s="780" t="n">
        <f aca="false">SUM(H17+I17-J17)</f>
        <v>0</v>
      </c>
      <c r="L17" s="786"/>
    </row>
    <row collapsed="false" customFormat="false" customHeight="true" hidden="true" ht="12.75" outlineLevel="2" r="18">
      <c r="A18" s="772" t="s">
        <v>1490</v>
      </c>
      <c r="B18" s="773"/>
      <c r="C18" s="774" t="s">
        <v>1491</v>
      </c>
      <c r="D18" s="778" t="n">
        <f aca="false">IF(VLOOKUP($A18,hk2014!$A:$G,1)=$A18,VLOOKUP($A18,hk2014!$A:$G,6),0)</f>
        <v>0</v>
      </c>
      <c r="E18" s="778" t="n">
        <f aca="false">IF(VLOOKUP($A18,hk2014!$A:$G,1)=$A18,VLOOKUP($A18,hk2014!$A:$G,7),0)</f>
        <v>0</v>
      </c>
      <c r="F18" s="778" t="n">
        <f aca="false">IF(VLOOKUP($A18,hk2014!$A:$H,1)=$A18,VLOOKUP($A18,hk2014!$A:$H,8),0)</f>
        <v>0</v>
      </c>
      <c r="G18" s="779" t="n">
        <f aca="false">SUM(D18+E18-F18)</f>
        <v>0</v>
      </c>
      <c r="H18" s="778" t="n">
        <f aca="false">IF(VLOOKUP($A18,hk2013!$A:$G,1)=$A18,VLOOKUP($A18,hk2013!$A:$G,6),0)</f>
        <v>0</v>
      </c>
      <c r="I18" s="778" t="n">
        <f aca="false">IF(VLOOKUP($A18,hk2013!$A:$G,1)=$A18,VLOOKUP($A18,hk2013!$A:$G,7),0)</f>
        <v>0</v>
      </c>
      <c r="J18" s="778" t="n">
        <f aca="false">IF(VLOOKUP($A18,hk2013!$A:$H,1)=$A18,VLOOKUP($A18,hk2013!$A:$H,8),0)</f>
        <v>0</v>
      </c>
      <c r="K18" s="780" t="n">
        <f aca="false">SUM(H18+I18-J18)</f>
        <v>0</v>
      </c>
      <c r="L18" s="786"/>
    </row>
    <row collapsed="false" customFormat="false" customHeight="true" hidden="true" ht="12.75" outlineLevel="2" r="19">
      <c r="A19" s="772" t="s">
        <v>1492</v>
      </c>
      <c r="B19" s="773"/>
      <c r="C19" s="774" t="s">
        <v>1493</v>
      </c>
      <c r="D19" s="778" t="n">
        <f aca="false">IF(VLOOKUP($A19,hk2014!$A:$G,1)=$A19,VLOOKUP($A19,hk2014!$A:$G,6),0)</f>
        <v>0</v>
      </c>
      <c r="E19" s="778" t="n">
        <f aca="false">IF(VLOOKUP($A19,hk2014!$A:$G,1)=$A19,VLOOKUP($A19,hk2014!$A:$G,7),0)</f>
        <v>0</v>
      </c>
      <c r="F19" s="778" t="n">
        <f aca="false">IF(VLOOKUP($A19,hk2014!$A:$H,1)=$A19,VLOOKUP($A19,hk2014!$A:$H,8),0)</f>
        <v>0</v>
      </c>
      <c r="G19" s="779" t="n">
        <f aca="false">SUM(D19+E19-F19)</f>
        <v>0</v>
      </c>
      <c r="H19" s="778" t="n">
        <f aca="false">IF(VLOOKUP($A19,hk2013!$A:$G,1)=$A19,VLOOKUP($A19,hk2013!$A:$G,6),0)</f>
        <v>0</v>
      </c>
      <c r="I19" s="778" t="n">
        <f aca="false">IF(VLOOKUP($A19,hk2013!$A:$G,1)=$A19,VLOOKUP($A19,hk2013!$A:$G,7),0)</f>
        <v>0</v>
      </c>
      <c r="J19" s="778" t="n">
        <f aca="false">IF(VLOOKUP($A19,hk2013!$A:$H,1)=$A19,VLOOKUP($A19,hk2013!$A:$H,8),0)</f>
        <v>0</v>
      </c>
      <c r="K19" s="780" t="n">
        <f aca="false">SUM(H19+I19-J19)</f>
        <v>0</v>
      </c>
      <c r="L19" s="786"/>
    </row>
    <row collapsed="false" customFormat="false" customHeight="true" hidden="true" ht="12.75" outlineLevel="2" r="20">
      <c r="A20" s="772" t="str">
        <f aca="false">LEFT(B20,3)</f>
        <v>025</v>
      </c>
      <c r="B20" s="773" t="s">
        <v>1494</v>
      </c>
      <c r="C20" s="773" t="s">
        <v>1495</v>
      </c>
      <c r="D20" s="778" t="n">
        <f aca="false">IF(VLOOKUP($A20,hk2014!$A:$G,1)=$A20,VLOOKUP($A20,hk2014!$A:$G,6),0)</f>
        <v>0</v>
      </c>
      <c r="E20" s="778" t="n">
        <f aca="false">IF(VLOOKUP($A20,hk2014!$A:$G,1)=$A20,VLOOKUP($A20,hk2014!$A:$G,7),0)</f>
        <v>0</v>
      </c>
      <c r="F20" s="778" t="n">
        <f aca="false">IF(VLOOKUP($A20,hk2014!$A:$H,1)=$A20,VLOOKUP($A20,hk2014!$A:$H,8),0)</f>
        <v>0</v>
      </c>
      <c r="G20" s="779" t="n">
        <f aca="false">SUM(D20+E20-F20)</f>
        <v>0</v>
      </c>
      <c r="H20" s="778" t="n">
        <f aca="false">IF(VLOOKUP($A20,hk2013!$A:$G,1)=$A20,VLOOKUP($A20,hk2013!$A:$G,6),0)</f>
        <v>0</v>
      </c>
      <c r="I20" s="778" t="n">
        <f aca="false">IF(VLOOKUP($A20,hk2013!$A:$G,1)=$A20,VLOOKUP($A20,hk2013!$A:$G,7),0)</f>
        <v>0</v>
      </c>
      <c r="J20" s="778" t="n">
        <f aca="false">IF(VLOOKUP($A20,hk2013!$A:$H,1)=$A20,VLOOKUP($A20,hk2013!$A:$H,8),0)</f>
        <v>0</v>
      </c>
      <c r="K20" s="780" t="n">
        <f aca="false">SUM(H20+I20-J20)</f>
        <v>0</v>
      </c>
      <c r="L20" s="786"/>
    </row>
    <row collapsed="false" customFormat="false" customHeight="true" hidden="true" ht="12.75" outlineLevel="2" r="21">
      <c r="A21" s="772" t="str">
        <f aca="false">LEFT(B21,3)</f>
        <v>026</v>
      </c>
      <c r="B21" s="773" t="s">
        <v>1496</v>
      </c>
      <c r="C21" s="773" t="s">
        <v>1497</v>
      </c>
      <c r="D21" s="778" t="n">
        <f aca="false">IF(VLOOKUP($A21,hk2014!$A:$G,1)=$A21,VLOOKUP($A21,hk2014!$A:$G,6),0)</f>
        <v>0</v>
      </c>
      <c r="E21" s="778" t="n">
        <f aca="false">IF(VLOOKUP($A21,hk2014!$A:$G,1)=$A21,VLOOKUP($A21,hk2014!$A:$G,7),0)</f>
        <v>0</v>
      </c>
      <c r="F21" s="778" t="n">
        <f aca="false">IF(VLOOKUP($A21,hk2014!$A:$H,1)=$A21,VLOOKUP($A21,hk2014!$A:$H,8),0)</f>
        <v>0</v>
      </c>
      <c r="G21" s="779" t="n">
        <f aca="false">SUM(D21+E21-F21)</f>
        <v>0</v>
      </c>
      <c r="H21" s="778" t="n">
        <f aca="false">IF(VLOOKUP($A21,hk2013!$A:$G,1)=$A21,VLOOKUP($A21,hk2013!$A:$G,6),0)</f>
        <v>0</v>
      </c>
      <c r="I21" s="778" t="n">
        <f aca="false">IF(VLOOKUP($A21,hk2013!$A:$G,1)=$A21,VLOOKUP($A21,hk2013!$A:$G,7),0)</f>
        <v>0</v>
      </c>
      <c r="J21" s="778" t="n">
        <f aca="false">IF(VLOOKUP($A21,hk2013!$A:$H,1)=$A21,VLOOKUP($A21,hk2013!$A:$H,8),0)</f>
        <v>0</v>
      </c>
      <c r="K21" s="780" t="n">
        <f aca="false">SUM(H21+I21-J21)</f>
        <v>0</v>
      </c>
      <c r="L21" s="786"/>
    </row>
    <row collapsed="false" customFormat="false" customHeight="true" hidden="true" ht="12.75" outlineLevel="2" r="22">
      <c r="A22" s="772" t="s">
        <v>1498</v>
      </c>
      <c r="B22" s="773"/>
      <c r="C22" s="774" t="s">
        <v>1499</v>
      </c>
      <c r="D22" s="778" t="n">
        <f aca="false">IF(VLOOKUP($A22,hk2014!$A:$G,1)=$A22,VLOOKUP($A22,hk2014!$A:$G,6),0)</f>
        <v>0</v>
      </c>
      <c r="E22" s="778" t="n">
        <f aca="false">IF(VLOOKUP($A22,hk2014!$A:$G,1)=$A22,VLOOKUP($A22,hk2014!$A:$G,7),0)</f>
        <v>0</v>
      </c>
      <c r="F22" s="778" t="n">
        <f aca="false">IF(VLOOKUP($A22,hk2014!$A:$H,1)=$A22,VLOOKUP($A22,hk2014!$A:$H,8),0)</f>
        <v>0</v>
      </c>
      <c r="G22" s="779" t="n">
        <f aca="false">SUM(D22+E22-F22)</f>
        <v>0</v>
      </c>
      <c r="H22" s="778" t="n">
        <f aca="false">IF(VLOOKUP($A22,hk2013!$A:$G,1)=$A22,VLOOKUP($A22,hk2013!$A:$G,6),0)</f>
        <v>0</v>
      </c>
      <c r="I22" s="778" t="n">
        <f aca="false">IF(VLOOKUP($A22,hk2013!$A:$G,1)=$A22,VLOOKUP($A22,hk2013!$A:$G,7),0)</f>
        <v>0</v>
      </c>
      <c r="J22" s="778" t="n">
        <f aca="false">IF(VLOOKUP($A22,hk2013!$A:$H,1)=$A22,VLOOKUP($A22,hk2013!$A:$H,8),0)</f>
        <v>0</v>
      </c>
      <c r="K22" s="780" t="n">
        <f aca="false">SUM(H22+I22-J22)</f>
        <v>0</v>
      </c>
      <c r="L22" s="786"/>
    </row>
    <row collapsed="false" customFormat="false" customHeight="true" hidden="true" ht="12.75" outlineLevel="2" r="23">
      <c r="A23" s="772" t="str">
        <f aca="false">LEFT(B23,3)</f>
        <v>029</v>
      </c>
      <c r="B23" s="773" t="s">
        <v>1500</v>
      </c>
      <c r="C23" s="773" t="s">
        <v>1501</v>
      </c>
      <c r="D23" s="778" t="n">
        <f aca="false">IF(VLOOKUP($A23,hk2014!$A:$G,1)=$A23,VLOOKUP($A23,hk2014!$A:$G,6),0)</f>
        <v>0</v>
      </c>
      <c r="E23" s="778" t="n">
        <f aca="false">IF(VLOOKUP($A23,hk2014!$A:$G,1)=$A23,VLOOKUP($A23,hk2014!$A:$G,7),0)</f>
        <v>0</v>
      </c>
      <c r="F23" s="778" t="n">
        <f aca="false">IF(VLOOKUP($A23,hk2014!$A:$H,1)=$A23,VLOOKUP($A23,hk2014!$A:$H,8),0)</f>
        <v>0</v>
      </c>
      <c r="G23" s="779" t="n">
        <f aca="false">SUM(D23+E23-F23)</f>
        <v>0</v>
      </c>
      <c r="H23" s="778" t="n">
        <f aca="false">IF(VLOOKUP($A23,hk2013!$A:$G,1)=$A23,VLOOKUP($A23,hk2013!$A:$G,6),0)</f>
        <v>0</v>
      </c>
      <c r="I23" s="778" t="n">
        <f aca="false">IF(VLOOKUP($A23,hk2013!$A:$G,1)=$A23,VLOOKUP($A23,hk2013!$A:$G,7),0)</f>
        <v>0</v>
      </c>
      <c r="J23" s="778" t="n">
        <f aca="false">IF(VLOOKUP($A23,hk2013!$A:$H,1)=$A23,VLOOKUP($A23,hk2013!$A:$H,8),0)</f>
        <v>0</v>
      </c>
      <c r="K23" s="780" t="n">
        <f aca="false">SUM(H23+I23-J23)</f>
        <v>0</v>
      </c>
      <c r="L23" s="786"/>
    </row>
    <row collapsed="false" customFormat="false" customHeight="true" hidden="true" ht="13.5" outlineLevel="2" r="24">
      <c r="A24" s="772"/>
      <c r="B24" s="773"/>
      <c r="C24" s="773"/>
      <c r="D24" s="781"/>
      <c r="E24" s="781"/>
      <c r="F24" s="781"/>
      <c r="G24" s="782"/>
      <c r="H24" s="781"/>
      <c r="I24" s="781"/>
      <c r="J24" s="781"/>
      <c r="K24" s="783"/>
      <c r="L24" s="786"/>
    </row>
    <row collapsed="false" customFormat="false" customHeight="true" hidden="false" ht="13.5" outlineLevel="0" r="25">
      <c r="A25" s="766" t="s">
        <v>242</v>
      </c>
      <c r="B25" s="767"/>
      <c r="C25" s="768" t="s">
        <v>1502</v>
      </c>
      <c r="D25" s="769" t="n">
        <f aca="false">SUM(D26:D28)</f>
        <v>0</v>
      </c>
      <c r="E25" s="769" t="n">
        <f aca="false">SUM(E26:E28)</f>
        <v>0</v>
      </c>
      <c r="F25" s="769" t="n">
        <f aca="false">SUM(F26:F28)</f>
        <v>0</v>
      </c>
      <c r="G25" s="784" t="n">
        <f aca="false">SUM(G26:G28)</f>
        <v>0</v>
      </c>
      <c r="H25" s="769" t="n">
        <f aca="false">SUM(H26:H28)</f>
        <v>0</v>
      </c>
      <c r="I25" s="769" t="n">
        <f aca="false">SUM(I26:I28)</f>
        <v>0</v>
      </c>
      <c r="J25" s="769" t="n">
        <f aca="false">SUM(J26:J28)</f>
        <v>0</v>
      </c>
      <c r="K25" s="785" t="n">
        <f aca="false">SUM(K26:K28)</f>
        <v>0</v>
      </c>
      <c r="L25" s="786"/>
    </row>
    <row collapsed="false" customFormat="false" customHeight="true" hidden="true" ht="12.75" outlineLevel="1" r="26">
      <c r="A26" s="772" t="str">
        <f aca="false">LEFT(B26,3)</f>
        <v>031</v>
      </c>
      <c r="B26" s="773" t="s">
        <v>1503</v>
      </c>
      <c r="C26" s="773" t="s">
        <v>512</v>
      </c>
      <c r="D26" s="778" t="n">
        <f aca="false">IF(VLOOKUP($A26,hk2014!$A:$G,1)=$A26,VLOOKUP($A26,hk2014!$A:$G,6),0)</f>
        <v>0</v>
      </c>
      <c r="E26" s="778" t="n">
        <f aca="false">IF(VLOOKUP($A26,hk2014!$A:$G,1)=$A26,VLOOKUP($A26,hk2014!$A:$G,7),0)</f>
        <v>0</v>
      </c>
      <c r="F26" s="778" t="n">
        <f aca="false">IF(VLOOKUP($A26,hk2014!$A:$H,1)=$A26,VLOOKUP($A26,hk2014!$A:$H,8),0)</f>
        <v>0</v>
      </c>
      <c r="G26" s="779" t="n">
        <f aca="false">SUM(D26+E26-F26)</f>
        <v>0</v>
      </c>
      <c r="H26" s="778" t="n">
        <f aca="false">IF(VLOOKUP($A26,hk2013!$A:$G,1)=$A26,VLOOKUP($A26,hk2013!$A:$G,6),0)</f>
        <v>0</v>
      </c>
      <c r="I26" s="778" t="n">
        <f aca="false">IF(VLOOKUP($A26,hk2013!$A:$G,1)=$A26,VLOOKUP($A26,hk2013!$A:$G,7),0)</f>
        <v>0</v>
      </c>
      <c r="J26" s="778" t="n">
        <f aca="false">IF(VLOOKUP($A26,hk2013!$A:$H,1)=$A26,VLOOKUP($A26,hk2013!$A:$H,8),0)</f>
        <v>0</v>
      </c>
      <c r="K26" s="780" t="n">
        <f aca="false">SUM(H26+I26-J26)</f>
        <v>0</v>
      </c>
      <c r="L26" s="786"/>
    </row>
    <row collapsed="false" customFormat="false" customHeight="true" hidden="true" ht="12.75" outlineLevel="1" r="27">
      <c r="A27" s="772" t="str">
        <f aca="false">LEFT(B27,3)</f>
        <v>032</v>
      </c>
      <c r="B27" s="773" t="s">
        <v>1504</v>
      </c>
      <c r="C27" s="773" t="s">
        <v>1505</v>
      </c>
      <c r="D27" s="778" t="n">
        <f aca="false">IF(VLOOKUP($A27,hk2014!$A:$G,1)=$A27,VLOOKUP($A27,hk2014!$A:$G,6),0)</f>
        <v>0</v>
      </c>
      <c r="E27" s="778" t="n">
        <f aca="false">IF(VLOOKUP($A27,hk2014!$A:$G,1)=$A27,VLOOKUP($A27,hk2014!$A:$G,7),0)</f>
        <v>0</v>
      </c>
      <c r="F27" s="778" t="n">
        <f aca="false">IF(VLOOKUP($A27,hk2014!$A:$H,1)=$A27,VLOOKUP($A27,hk2014!$A:$H,8),0)</f>
        <v>0</v>
      </c>
      <c r="G27" s="779" t="n">
        <f aca="false">SUM(D27+E27-F27)</f>
        <v>0</v>
      </c>
      <c r="H27" s="778" t="n">
        <f aca="false">IF(VLOOKUP($A27,hk2013!$A:$G,1)=$A27,VLOOKUP($A27,hk2013!$A:$G,6),0)</f>
        <v>0</v>
      </c>
      <c r="I27" s="778" t="n">
        <f aca="false">IF(VLOOKUP($A27,hk2013!$A:$G,1)=$A27,VLOOKUP($A27,hk2013!$A:$G,7),0)</f>
        <v>0</v>
      </c>
      <c r="J27" s="778" t="n">
        <f aca="false">IF(VLOOKUP($A27,hk2013!$A:$H,1)=$A27,VLOOKUP($A27,hk2013!$A:$H,8),0)</f>
        <v>0</v>
      </c>
      <c r="K27" s="780" t="n">
        <f aca="false">SUM(H27+I27-J27)</f>
        <v>0</v>
      </c>
      <c r="L27" s="786"/>
    </row>
    <row collapsed="false" customFormat="false" customHeight="true" hidden="true" ht="13.5" outlineLevel="1" r="28">
      <c r="A28" s="787"/>
      <c r="B28" s="788"/>
      <c r="C28" s="788"/>
      <c r="D28" s="781"/>
      <c r="E28" s="781"/>
      <c r="F28" s="781"/>
      <c r="G28" s="782"/>
      <c r="H28" s="781"/>
      <c r="I28" s="781"/>
      <c r="J28" s="781"/>
      <c r="K28" s="783"/>
      <c r="L28" s="786"/>
    </row>
    <row collapsed="false" customFormat="false" customHeight="true" hidden="false" ht="13.5" outlineLevel="0" r="29">
      <c r="A29" s="766" t="s">
        <v>140</v>
      </c>
      <c r="B29" s="767"/>
      <c r="C29" s="768" t="s">
        <v>1506</v>
      </c>
      <c r="D29" s="769" t="n">
        <f aca="false">SUM(D30:D34)</f>
        <v>0</v>
      </c>
      <c r="E29" s="769" t="n">
        <f aca="false">SUM(E30:E34)</f>
        <v>0</v>
      </c>
      <c r="F29" s="769" t="n">
        <f aca="false">SUM(F30:F34)</f>
        <v>0</v>
      </c>
      <c r="G29" s="770" t="n">
        <f aca="false">SUM(G30:G34)</f>
        <v>0</v>
      </c>
      <c r="H29" s="769" t="n">
        <f aca="false">SUM(H30:H34)</f>
        <v>0</v>
      </c>
      <c r="I29" s="769" t="n">
        <f aca="false">SUM(I30:I34)</f>
        <v>0</v>
      </c>
      <c r="J29" s="769" t="n">
        <f aca="false">SUM(J30:J34)</f>
        <v>0</v>
      </c>
      <c r="K29" s="771" t="n">
        <f aca="false">SUM(K30:K34)</f>
        <v>0</v>
      </c>
      <c r="L29" s="786"/>
    </row>
    <row collapsed="false" customFormat="false" customHeight="true" hidden="true" ht="12.75" outlineLevel="1" r="30">
      <c r="A30" s="789" t="s">
        <v>1507</v>
      </c>
      <c r="B30" s="773"/>
      <c r="C30" s="774" t="s">
        <v>1508</v>
      </c>
      <c r="D30" s="778" t="n">
        <f aca="false">IF(VLOOKUP($A30,hk2014!$A:$G,1)=$A30,VLOOKUP($A30,hk2014!$A:$G,6),0)</f>
        <v>0</v>
      </c>
      <c r="E30" s="778" t="n">
        <f aca="false">IF(VLOOKUP($A30,hk2014!$A:$G,1)=$A30,VLOOKUP($A30,hk2014!$A:$G,7),0)</f>
        <v>0</v>
      </c>
      <c r="F30" s="778" t="n">
        <f aca="false">IF(VLOOKUP($A30,hk2014!$A:$H,1)=$A30,VLOOKUP($A30,hk2014!$A:$H,8),0)</f>
        <v>0</v>
      </c>
      <c r="G30" s="779" t="n">
        <f aca="false">SUM(D30+E30-F30)</f>
        <v>0</v>
      </c>
      <c r="H30" s="778" t="n">
        <f aca="false">IF(VLOOKUP($A30,hk2013!$A:$G,1)=$A30,VLOOKUP($A30,hk2013!$A:$G,6),0)</f>
        <v>0</v>
      </c>
      <c r="I30" s="778" t="n">
        <f aca="false">IF(VLOOKUP($A30,hk2013!$A:$G,1)=$A30,VLOOKUP($A30,hk2013!$A:$G,7),0)</f>
        <v>0</v>
      </c>
      <c r="J30" s="778" t="n">
        <f aca="false">IF(VLOOKUP($A30,hk2013!$A:$H,1)=$A30,VLOOKUP($A30,hk2013!$A:$H,8),0)</f>
        <v>0</v>
      </c>
      <c r="K30" s="780" t="n">
        <f aca="false">SUM(H30+I30-J30)</f>
        <v>0</v>
      </c>
      <c r="L30" s="786"/>
    </row>
    <row collapsed="false" customFormat="false" customHeight="true" hidden="true" ht="12.75" outlineLevel="1" r="31">
      <c r="A31" s="772" t="str">
        <f aca="false">LEFT(B31,3)</f>
        <v>041</v>
      </c>
      <c r="B31" s="773" t="s">
        <v>1509</v>
      </c>
      <c r="C31" s="773" t="s">
        <v>1510</v>
      </c>
      <c r="D31" s="778" t="n">
        <f aca="false">IF(VLOOKUP($A31,hk2014!$A:$G,1)=$A31,VLOOKUP($A31,hk2014!$A:$G,6),0)</f>
        <v>0</v>
      </c>
      <c r="E31" s="778" t="n">
        <f aca="false">IF(VLOOKUP($A31,hk2014!$A:$G,1)=$A31,VLOOKUP($A31,hk2014!$A:$G,7),0)</f>
        <v>0</v>
      </c>
      <c r="F31" s="778" t="n">
        <f aca="false">IF(VLOOKUP($A31,hk2014!$A:$H,1)=$A31,VLOOKUP($A31,hk2014!$A:$H,8),0)</f>
        <v>0</v>
      </c>
      <c r="G31" s="779" t="n">
        <f aca="false">SUM(D31+E31-F31)</f>
        <v>0</v>
      </c>
      <c r="H31" s="778" t="n">
        <f aca="false">IF(VLOOKUP($A31,hk2013!$A:$G,1)=$A31,VLOOKUP($A31,hk2013!$A:$G,6),0)</f>
        <v>0</v>
      </c>
      <c r="I31" s="778" t="n">
        <f aca="false">IF(VLOOKUP($A31,hk2013!$A:$G,1)=$A31,VLOOKUP($A31,hk2013!$A:$G,7),0)</f>
        <v>0</v>
      </c>
      <c r="J31" s="778" t="n">
        <f aca="false">IF(VLOOKUP($A31,hk2013!$A:$H,1)=$A31,VLOOKUP($A31,hk2013!$A:$H,8),0)</f>
        <v>0</v>
      </c>
      <c r="K31" s="780" t="n">
        <f aca="false">SUM(H31+I31-J31)</f>
        <v>0</v>
      </c>
      <c r="L31" s="786"/>
    </row>
    <row collapsed="false" customFormat="false" customHeight="true" hidden="true" ht="12.75" outlineLevel="1" r="32">
      <c r="A32" s="772" t="str">
        <f aca="false">LEFT(B32,3)</f>
        <v>042</v>
      </c>
      <c r="B32" s="773" t="s">
        <v>1511</v>
      </c>
      <c r="C32" s="773" t="s">
        <v>1512</v>
      </c>
      <c r="D32" s="778" t="n">
        <f aca="false">IF(VLOOKUP($A32,hk2014!$A:$G,1)=$A32,VLOOKUP($A32,hk2014!$A:$G,6),0)</f>
        <v>0</v>
      </c>
      <c r="E32" s="778" t="n">
        <f aca="false">IF(VLOOKUP($A32,hk2014!$A:$G,1)=$A32,VLOOKUP($A32,hk2014!$A:$G,7),0)</f>
        <v>0</v>
      </c>
      <c r="F32" s="778" t="n">
        <f aca="false">IF(VLOOKUP($A32,hk2014!$A:$H,1)=$A32,VLOOKUP($A32,hk2014!$A:$H,8),0)</f>
        <v>0</v>
      </c>
      <c r="G32" s="779" t="n">
        <f aca="false">SUM(D32+E32-F32)</f>
        <v>0</v>
      </c>
      <c r="H32" s="778" t="n">
        <f aca="false">IF(VLOOKUP($A32,hk2013!$A:$G,1)=$A32,VLOOKUP($A32,hk2013!$A:$G,6),0)</f>
        <v>0</v>
      </c>
      <c r="I32" s="778" t="n">
        <f aca="false">IF(VLOOKUP($A32,hk2013!$A:$G,1)=$A32,VLOOKUP($A32,hk2013!$A:$G,7),0)</f>
        <v>0</v>
      </c>
      <c r="J32" s="778" t="n">
        <f aca="false">IF(VLOOKUP($A32,hk2013!$A:$H,1)=$A32,VLOOKUP($A32,hk2013!$A:$H,8),0)</f>
        <v>0</v>
      </c>
      <c r="K32" s="780" t="n">
        <f aca="false">SUM(H32+I32-J32)</f>
        <v>0</v>
      </c>
      <c r="L32" s="786"/>
    </row>
    <row collapsed="false" customFormat="false" customHeight="true" hidden="true" ht="12.75" outlineLevel="1" r="33">
      <c r="A33" s="772" t="str">
        <f aca="false">LEFT(B33,3)</f>
        <v>043</v>
      </c>
      <c r="B33" s="773" t="s">
        <v>1513</v>
      </c>
      <c r="C33" s="773" t="s">
        <v>1514</v>
      </c>
      <c r="D33" s="778" t="n">
        <f aca="false">IF(VLOOKUP($A33,hk2014!$A:$G,1)=$A33,VLOOKUP($A33,hk2014!$A:$G,6),0)</f>
        <v>0</v>
      </c>
      <c r="E33" s="778" t="n">
        <f aca="false">IF(VLOOKUP($A33,hk2014!$A:$G,1)=$A33,VLOOKUP($A33,hk2014!$A:$G,7),0)</f>
        <v>0</v>
      </c>
      <c r="F33" s="778" t="n">
        <f aca="false">IF(VLOOKUP($A33,hk2014!$A:$H,1)=$A33,VLOOKUP($A33,hk2014!$A:$H,8),0)</f>
        <v>0</v>
      </c>
      <c r="G33" s="779" t="n">
        <f aca="false">SUM(D33+E33-F33)</f>
        <v>0</v>
      </c>
      <c r="H33" s="778" t="n">
        <f aca="false">IF(VLOOKUP($A33,hk2013!$A:$G,1)=$A33,VLOOKUP($A33,hk2013!$A:$G,6),0)</f>
        <v>0</v>
      </c>
      <c r="I33" s="778" t="n">
        <f aca="false">IF(VLOOKUP($A33,hk2013!$A:$G,1)=$A33,VLOOKUP($A33,hk2013!$A:$G,7),0)</f>
        <v>0</v>
      </c>
      <c r="J33" s="778" t="n">
        <f aca="false">IF(VLOOKUP($A33,hk2013!$A:$H,1)=$A33,VLOOKUP($A33,hk2013!$A:$H,8),0)</f>
        <v>0</v>
      </c>
      <c r="K33" s="780" t="n">
        <f aca="false">SUM(H33+I33-J33)</f>
        <v>0</v>
      </c>
      <c r="L33" s="786"/>
    </row>
    <row collapsed="false" customFormat="false" customHeight="true" hidden="true" ht="13.5" outlineLevel="1" r="34">
      <c r="A34" s="787"/>
      <c r="B34" s="788"/>
      <c r="C34" s="788"/>
      <c r="D34" s="781"/>
      <c r="E34" s="781"/>
      <c r="F34" s="781"/>
      <c r="G34" s="782"/>
      <c r="H34" s="781"/>
      <c r="I34" s="781"/>
      <c r="J34" s="781"/>
      <c r="K34" s="783"/>
      <c r="L34" s="786"/>
    </row>
    <row collapsed="false" customFormat="false" customHeight="true" hidden="false" ht="13.5" outlineLevel="0" r="35">
      <c r="A35" s="766" t="s">
        <v>142</v>
      </c>
      <c r="B35" s="767"/>
      <c r="C35" s="768" t="s">
        <v>1515</v>
      </c>
      <c r="D35" s="769" t="n">
        <f aca="false">SUM(D36:D40)</f>
        <v>0</v>
      </c>
      <c r="E35" s="769" t="n">
        <f aca="false">SUM(E36:E40)</f>
        <v>0</v>
      </c>
      <c r="F35" s="769" t="n">
        <f aca="false">SUM(F36:F40)</f>
        <v>0</v>
      </c>
      <c r="G35" s="770" t="n">
        <f aca="false">SUM(G36:G40)</f>
        <v>0</v>
      </c>
      <c r="H35" s="769" t="n">
        <f aca="false">SUM(H36:H40)</f>
        <v>0</v>
      </c>
      <c r="I35" s="769" t="n">
        <f aca="false">SUM(I36:I40)</f>
        <v>0</v>
      </c>
      <c r="J35" s="769" t="n">
        <f aca="false">SUM(J36:J40)</f>
        <v>0</v>
      </c>
      <c r="K35" s="771" t="n">
        <f aca="false">SUM(K36:K40)</f>
        <v>0</v>
      </c>
      <c r="L35" s="786"/>
    </row>
    <row collapsed="false" customFormat="false" customHeight="true" hidden="true" ht="12.75" outlineLevel="1" r="36">
      <c r="A36" s="789" t="s">
        <v>1516</v>
      </c>
      <c r="B36" s="773"/>
      <c r="C36" s="774" t="s">
        <v>1517</v>
      </c>
      <c r="D36" s="778" t="n">
        <f aca="false">IF(VLOOKUP($A36,hk2014!$A:$G,1)=$A36,VLOOKUP($A36,hk2014!$A:$G,6),0)</f>
        <v>0</v>
      </c>
      <c r="E36" s="778" t="n">
        <f aca="false">IF(VLOOKUP($A36,hk2014!$A:$G,1)=$A36,VLOOKUP($A36,hk2014!$A:$G,7),0)</f>
        <v>0</v>
      </c>
      <c r="F36" s="778" t="n">
        <f aca="false">IF(VLOOKUP($A36,hk2014!$A:$H,1)=$A36,VLOOKUP($A36,hk2014!$A:$H,8),0)</f>
        <v>0</v>
      </c>
      <c r="G36" s="779" t="n">
        <f aca="false">SUM(D36+E36-F36)</f>
        <v>0</v>
      </c>
      <c r="H36" s="778" t="n">
        <f aca="false">IF(VLOOKUP($A36,hk2013!$A:$G,1)=$A36,VLOOKUP($A36,hk2013!$A:$G,6),0)</f>
        <v>0</v>
      </c>
      <c r="I36" s="778" t="n">
        <f aca="false">IF(VLOOKUP($A36,hk2013!$A:$G,1)=$A36,VLOOKUP($A36,hk2013!$A:$G,7),0)</f>
        <v>0</v>
      </c>
      <c r="J36" s="778" t="n">
        <f aca="false">IF(VLOOKUP($A36,hk2013!$A:$H,1)=$A36,VLOOKUP($A36,hk2013!$A:$H,8),0)</f>
        <v>0</v>
      </c>
      <c r="K36" s="780" t="n">
        <f aca="false">SUM(H36+I36-J36)</f>
        <v>0</v>
      </c>
      <c r="L36" s="786"/>
    </row>
    <row collapsed="false" customFormat="false" customHeight="true" hidden="true" ht="12.75" outlineLevel="1" r="37">
      <c r="A37" s="772" t="str">
        <f aca="false">LEFT(B37,3)</f>
        <v>051</v>
      </c>
      <c r="B37" s="773" t="s">
        <v>1518</v>
      </c>
      <c r="C37" s="773" t="s">
        <v>1519</v>
      </c>
      <c r="D37" s="778" t="n">
        <f aca="false">IF(VLOOKUP($A37,hk2014!$A:$G,1)=$A37,VLOOKUP($A37,hk2014!$A:$G,6),0)</f>
        <v>0</v>
      </c>
      <c r="E37" s="778" t="n">
        <f aca="false">IF(VLOOKUP($A37,hk2014!$A:$G,1)=$A37,VLOOKUP($A37,hk2014!$A:$G,7),0)</f>
        <v>0</v>
      </c>
      <c r="F37" s="778" t="n">
        <f aca="false">IF(VLOOKUP($A37,hk2014!$A:$H,1)=$A37,VLOOKUP($A37,hk2014!$A:$H,8),0)</f>
        <v>0</v>
      </c>
      <c r="G37" s="779" t="n">
        <f aca="false">SUM(D37+E37-F37)</f>
        <v>0</v>
      </c>
      <c r="H37" s="778" t="n">
        <f aca="false">IF(VLOOKUP($A37,hk2013!$A:$G,1)=$A37,VLOOKUP($A37,hk2013!$A:$G,6),0)</f>
        <v>0</v>
      </c>
      <c r="I37" s="778" t="n">
        <f aca="false">IF(VLOOKUP($A37,hk2013!$A:$G,1)=$A37,VLOOKUP($A37,hk2013!$A:$G,7),0)</f>
        <v>0</v>
      </c>
      <c r="J37" s="778" t="n">
        <f aca="false">IF(VLOOKUP($A37,hk2013!$A:$H,1)=$A37,VLOOKUP($A37,hk2013!$A:$H,8),0)</f>
        <v>0</v>
      </c>
      <c r="K37" s="780" t="n">
        <f aca="false">SUM(H37+I37-J37)</f>
        <v>0</v>
      </c>
      <c r="L37" s="786"/>
    </row>
    <row collapsed="false" customFormat="false" customHeight="true" hidden="true" ht="12.75" outlineLevel="1" r="38">
      <c r="A38" s="772" t="str">
        <f aca="false">LEFT(B38,3)</f>
        <v>052</v>
      </c>
      <c r="B38" s="773" t="s">
        <v>1520</v>
      </c>
      <c r="C38" s="773" t="s">
        <v>1521</v>
      </c>
      <c r="D38" s="778" t="n">
        <f aca="false">IF(VLOOKUP($A38,hk2014!$A:$G,1)=$A38,VLOOKUP($A38,hk2014!$A:$G,6),0)</f>
        <v>0</v>
      </c>
      <c r="E38" s="778" t="n">
        <f aca="false">IF(VLOOKUP($A38,hk2014!$A:$G,1)=$A38,VLOOKUP($A38,hk2014!$A:$G,7),0)</f>
        <v>0</v>
      </c>
      <c r="F38" s="778" t="n">
        <f aca="false">IF(VLOOKUP($A38,hk2014!$A:$H,1)=$A38,VLOOKUP($A38,hk2014!$A:$H,8),0)</f>
        <v>0</v>
      </c>
      <c r="G38" s="779" t="n">
        <f aca="false">SUM(D38+E38-F38)</f>
        <v>0</v>
      </c>
      <c r="H38" s="778" t="n">
        <f aca="false">IF(VLOOKUP($A38,hk2013!$A:$G,1)=$A38,VLOOKUP($A38,hk2013!$A:$G,6),0)</f>
        <v>0</v>
      </c>
      <c r="I38" s="778" t="n">
        <f aca="false">IF(VLOOKUP($A38,hk2013!$A:$G,1)=$A38,VLOOKUP($A38,hk2013!$A:$G,7),0)</f>
        <v>0</v>
      </c>
      <c r="J38" s="778" t="n">
        <f aca="false">IF(VLOOKUP($A38,hk2013!$A:$H,1)=$A38,VLOOKUP($A38,hk2013!$A:$H,8),0)</f>
        <v>0</v>
      </c>
      <c r="K38" s="780" t="n">
        <f aca="false">SUM(H38+I38-J38)</f>
        <v>0</v>
      </c>
      <c r="L38" s="786"/>
    </row>
    <row collapsed="false" customFormat="false" customHeight="true" hidden="true" ht="12.75" outlineLevel="1" r="39">
      <c r="A39" s="772" t="str">
        <f aca="false">LEFT(B39,3)</f>
        <v>053</v>
      </c>
      <c r="B39" s="773" t="s">
        <v>1522</v>
      </c>
      <c r="C39" s="773" t="s">
        <v>1523</v>
      </c>
      <c r="D39" s="778" t="n">
        <f aca="false">IF(VLOOKUP($A39,hk2014!$A:$G,1)=$A39,VLOOKUP($A39,hk2014!$A:$G,6),0)</f>
        <v>0</v>
      </c>
      <c r="E39" s="778" t="n">
        <f aca="false">IF(VLOOKUP($A39,hk2014!$A:$G,1)=$A39,VLOOKUP($A39,hk2014!$A:$G,7),0)</f>
        <v>0</v>
      </c>
      <c r="F39" s="778" t="n">
        <f aca="false">IF(VLOOKUP($A39,hk2014!$A:$H,1)=$A39,VLOOKUP($A39,hk2014!$A:$H,8),0)</f>
        <v>0</v>
      </c>
      <c r="G39" s="779" t="n">
        <f aca="false">SUM(D39+E39-F39)</f>
        <v>0</v>
      </c>
      <c r="H39" s="778" t="n">
        <f aca="false">IF(VLOOKUP($A39,hk2013!$A:$G,1)=$A39,VLOOKUP($A39,hk2013!$A:$G,6),0)</f>
        <v>0</v>
      </c>
      <c r="I39" s="778" t="n">
        <f aca="false">IF(VLOOKUP($A39,hk2013!$A:$G,1)=$A39,VLOOKUP($A39,hk2013!$A:$G,7),0)</f>
        <v>0</v>
      </c>
      <c r="J39" s="778" t="n">
        <f aca="false">IF(VLOOKUP($A39,hk2013!$A:$H,1)=$A39,VLOOKUP($A39,hk2013!$A:$H,8),0)</f>
        <v>0</v>
      </c>
      <c r="K39" s="780" t="n">
        <f aca="false">SUM(H39+I39-J39)</f>
        <v>0</v>
      </c>
      <c r="L39" s="786"/>
    </row>
    <row collapsed="false" customFormat="false" customHeight="true" hidden="true" ht="13.5" outlineLevel="1" r="40">
      <c r="A40" s="787"/>
      <c r="B40" s="788"/>
      <c r="C40" s="788"/>
      <c r="D40" s="781"/>
      <c r="E40" s="781"/>
      <c r="F40" s="781"/>
      <c r="G40" s="782"/>
      <c r="H40" s="781"/>
      <c r="I40" s="781"/>
      <c r="J40" s="781"/>
      <c r="K40" s="783"/>
      <c r="L40" s="786"/>
    </row>
    <row collapsed="false" customFormat="false" customHeight="true" hidden="false" ht="13.5" outlineLevel="0" r="41">
      <c r="A41" s="766" t="s">
        <v>143</v>
      </c>
      <c r="B41" s="767"/>
      <c r="C41" s="768" t="s">
        <v>571</v>
      </c>
      <c r="D41" s="769" t="n">
        <f aca="false">SUM(D42:D49)</f>
        <v>0</v>
      </c>
      <c r="E41" s="769" t="n">
        <f aca="false">SUM(E42:E49)</f>
        <v>0</v>
      </c>
      <c r="F41" s="769" t="n">
        <f aca="false">SUM(F42:F49)</f>
        <v>0</v>
      </c>
      <c r="G41" s="784" t="n">
        <f aca="false">SUM(G42:G49)</f>
        <v>0</v>
      </c>
      <c r="H41" s="769" t="n">
        <f aca="false">SUM(H42:H49)</f>
        <v>0</v>
      </c>
      <c r="I41" s="769" t="n">
        <f aca="false">SUM(I42:I49)</f>
        <v>0</v>
      </c>
      <c r="J41" s="769" t="n">
        <f aca="false">SUM(J42:J49)</f>
        <v>0</v>
      </c>
      <c r="K41" s="785" t="n">
        <f aca="false">SUM(K42:K49)</f>
        <v>0</v>
      </c>
      <c r="L41" s="786"/>
    </row>
    <row collapsed="false" customFormat="false" customHeight="true" hidden="true" ht="12.75" outlineLevel="1" r="42">
      <c r="A42" s="772" t="str">
        <f aca="false">LEFT(B42,3)</f>
        <v>061</v>
      </c>
      <c r="B42" s="773" t="s">
        <v>1524</v>
      </c>
      <c r="C42" s="773" t="s">
        <v>1525</v>
      </c>
      <c r="D42" s="778" t="n">
        <f aca="false">IF(VLOOKUP($A42,hk2014!$A:$G,1)=$A42,VLOOKUP($A42,hk2014!$A:$G,6),0)</f>
        <v>0</v>
      </c>
      <c r="E42" s="778" t="n">
        <f aca="false">IF(VLOOKUP($A42,hk2014!$A:$G,1)=$A42,VLOOKUP($A42,hk2014!$A:$G,7),0)</f>
        <v>0</v>
      </c>
      <c r="F42" s="778" t="n">
        <f aca="false">IF(VLOOKUP($A42,hk2014!$A:$H,1)=$A42,VLOOKUP($A42,hk2014!$A:$H,8),0)</f>
        <v>0</v>
      </c>
      <c r="G42" s="779" t="n">
        <f aca="false">SUM(D42+E42-F42)</f>
        <v>0</v>
      </c>
      <c r="H42" s="778" t="n">
        <f aca="false">IF(VLOOKUP($A42,hk2013!$A:$G,1)=$A42,VLOOKUP($A42,hk2013!$A:$G,6),0)</f>
        <v>0</v>
      </c>
      <c r="I42" s="778" t="n">
        <f aca="false">IF(VLOOKUP($A42,hk2013!$A:$G,1)=$A42,VLOOKUP($A42,hk2013!$A:$G,7),0)</f>
        <v>0</v>
      </c>
      <c r="J42" s="778" t="n">
        <f aca="false">IF(VLOOKUP($A42,hk2013!$A:$H,1)=$A42,VLOOKUP($A42,hk2013!$A:$H,8),0)</f>
        <v>0</v>
      </c>
      <c r="K42" s="780" t="n">
        <f aca="false">SUM(H42+I42-J42)</f>
        <v>0</v>
      </c>
      <c r="L42" s="786"/>
    </row>
    <row collapsed="false" customFormat="false" customHeight="true" hidden="true" ht="12.75" outlineLevel="1" r="43">
      <c r="A43" s="772" t="str">
        <f aca="false">LEFT(B43,3)</f>
        <v>062</v>
      </c>
      <c r="B43" s="773" t="s">
        <v>1526</v>
      </c>
      <c r="C43" s="773" t="s">
        <v>1527</v>
      </c>
      <c r="D43" s="778" t="n">
        <f aca="false">IF(VLOOKUP($A43,hk2014!$A:$G,1)=$A43,VLOOKUP($A43,hk2014!$A:$G,6),0)</f>
        <v>0</v>
      </c>
      <c r="E43" s="778" t="n">
        <f aca="false">IF(VLOOKUP($A43,hk2014!$A:$G,1)=$A43,VLOOKUP($A43,hk2014!$A:$G,7),0)</f>
        <v>0</v>
      </c>
      <c r="F43" s="778" t="n">
        <f aca="false">IF(VLOOKUP($A43,hk2014!$A:$H,1)=$A43,VLOOKUP($A43,hk2014!$A:$H,8),0)</f>
        <v>0</v>
      </c>
      <c r="G43" s="779" t="n">
        <f aca="false">SUM(D43+E43-F43)</f>
        <v>0</v>
      </c>
      <c r="H43" s="778" t="n">
        <f aca="false">IF(VLOOKUP($A43,hk2013!$A:$G,1)=$A43,VLOOKUP($A43,hk2013!$A:$G,6),0)</f>
        <v>0</v>
      </c>
      <c r="I43" s="778" t="n">
        <f aca="false">IF(VLOOKUP($A43,hk2013!$A:$G,1)=$A43,VLOOKUP($A43,hk2013!$A:$G,7),0)</f>
        <v>0</v>
      </c>
      <c r="J43" s="778" t="n">
        <f aca="false">IF(VLOOKUP($A43,hk2013!$A:$H,1)=$A43,VLOOKUP($A43,hk2013!$A:$H,8),0)</f>
        <v>0</v>
      </c>
      <c r="K43" s="780" t="n">
        <f aca="false">SUM(H43+I43-J43)</f>
        <v>0</v>
      </c>
      <c r="L43" s="786"/>
    </row>
    <row collapsed="false" customFormat="false" customHeight="true" hidden="true" ht="12.75" outlineLevel="1" r="44">
      <c r="A44" s="772" t="str">
        <f aca="false">LEFT(B44,3)</f>
        <v>063</v>
      </c>
      <c r="B44" s="773" t="s">
        <v>1528</v>
      </c>
      <c r="C44" s="773" t="s">
        <v>1529</v>
      </c>
      <c r="D44" s="778" t="n">
        <f aca="false">IF(VLOOKUP($A44,hk2014!$A:$G,1)=$A44,VLOOKUP($A44,hk2014!$A:$G,6),0)</f>
        <v>0</v>
      </c>
      <c r="E44" s="778" t="n">
        <f aca="false">IF(VLOOKUP($A44,hk2014!$A:$G,1)=$A44,VLOOKUP($A44,hk2014!$A:$G,7),0)</f>
        <v>0</v>
      </c>
      <c r="F44" s="778" t="n">
        <f aca="false">IF(VLOOKUP($A44,hk2014!$A:$H,1)=$A44,VLOOKUP($A44,hk2014!$A:$H,8),0)</f>
        <v>0</v>
      </c>
      <c r="G44" s="779" t="n">
        <f aca="false">SUM(D44+E44-F44)</f>
        <v>0</v>
      </c>
      <c r="H44" s="778" t="n">
        <f aca="false">IF(VLOOKUP($A44,hk2013!$A:$G,1)=$A44,VLOOKUP($A44,hk2013!$A:$G,6),0)</f>
        <v>0</v>
      </c>
      <c r="I44" s="778" t="n">
        <f aca="false">IF(VLOOKUP($A44,hk2013!$A:$G,1)=$A44,VLOOKUP($A44,hk2013!$A:$G,7),0)</f>
        <v>0</v>
      </c>
      <c r="J44" s="778" t="n">
        <f aca="false">IF(VLOOKUP($A44,hk2013!$A:$H,1)=$A44,VLOOKUP($A44,hk2013!$A:$H,8),0)</f>
        <v>0</v>
      </c>
      <c r="K44" s="780" t="n">
        <f aca="false">SUM(H44+I44-J44)</f>
        <v>0</v>
      </c>
      <c r="L44" s="786"/>
    </row>
    <row collapsed="false" customFormat="false" customHeight="true" hidden="true" ht="12.75" outlineLevel="1" r="45">
      <c r="A45" s="772" t="str">
        <f aca="false">LEFT(B45,3)</f>
        <v>065</v>
      </c>
      <c r="B45" s="773" t="s">
        <v>1530</v>
      </c>
      <c r="C45" s="773" t="s">
        <v>1531</v>
      </c>
      <c r="D45" s="778" t="n">
        <f aca="false">IF(VLOOKUP($A45,hk2014!$A:$G,1)=$A45,VLOOKUP($A45,hk2014!$A:$G,6),0)</f>
        <v>0</v>
      </c>
      <c r="E45" s="778" t="n">
        <f aca="false">IF(VLOOKUP($A45,hk2014!$A:$G,1)=$A45,VLOOKUP($A45,hk2014!$A:$G,7),0)</f>
        <v>0</v>
      </c>
      <c r="F45" s="778" t="n">
        <f aca="false">IF(VLOOKUP($A45,hk2014!$A:$H,1)=$A45,VLOOKUP($A45,hk2014!$A:$H,8),0)</f>
        <v>0</v>
      </c>
      <c r="G45" s="779" t="n">
        <f aca="false">SUM(D45+E45-F45)</f>
        <v>0</v>
      </c>
      <c r="H45" s="778" t="n">
        <f aca="false">IF(VLOOKUP($A45,hk2013!$A:$G,1)=$A45,VLOOKUP($A45,hk2013!$A:$G,6),0)</f>
        <v>0</v>
      </c>
      <c r="I45" s="778" t="n">
        <f aca="false">IF(VLOOKUP($A45,hk2013!$A:$G,1)=$A45,VLOOKUP($A45,hk2013!$A:$G,7),0)</f>
        <v>0</v>
      </c>
      <c r="J45" s="778" t="n">
        <f aca="false">IF(VLOOKUP($A45,hk2013!$A:$H,1)=$A45,VLOOKUP($A45,hk2013!$A:$H,8),0)</f>
        <v>0</v>
      </c>
      <c r="K45" s="780" t="n">
        <f aca="false">SUM(H45+I45-J45)</f>
        <v>0</v>
      </c>
      <c r="L45" s="786"/>
    </row>
    <row collapsed="false" customFormat="false" customHeight="true" hidden="true" ht="12.75" outlineLevel="1" r="46">
      <c r="A46" s="772" t="str">
        <f aca="false">LEFT(B46,3)</f>
        <v>066</v>
      </c>
      <c r="B46" s="773" t="s">
        <v>1532</v>
      </c>
      <c r="C46" s="773" t="s">
        <v>1533</v>
      </c>
      <c r="D46" s="778" t="n">
        <f aca="false">IF(VLOOKUP($A46,hk2014!$A:$G,1)=$A46,VLOOKUP($A46,hk2014!$A:$G,6),0)</f>
        <v>0</v>
      </c>
      <c r="E46" s="778" t="n">
        <f aca="false">IF(VLOOKUP($A46,hk2014!$A:$G,1)=$A46,VLOOKUP($A46,hk2014!$A:$G,7),0)</f>
        <v>0</v>
      </c>
      <c r="F46" s="778" t="n">
        <f aca="false">IF(VLOOKUP($A46,hk2014!$A:$H,1)=$A46,VLOOKUP($A46,hk2014!$A:$H,8),0)</f>
        <v>0</v>
      </c>
      <c r="G46" s="779" t="n">
        <f aca="false">SUM(D46+E46-F46)</f>
        <v>0</v>
      </c>
      <c r="H46" s="778" t="n">
        <f aca="false">IF(VLOOKUP($A46,hk2013!$A:$G,1)=$A46,VLOOKUP($A46,hk2013!$A:$G,6),0)</f>
        <v>0</v>
      </c>
      <c r="I46" s="778" t="n">
        <f aca="false">IF(VLOOKUP($A46,hk2013!$A:$G,1)=$A46,VLOOKUP($A46,hk2013!$A:$G,7),0)</f>
        <v>0</v>
      </c>
      <c r="J46" s="778" t="n">
        <f aca="false">IF(VLOOKUP($A46,hk2013!$A:$H,1)=$A46,VLOOKUP($A46,hk2013!$A:$H,8),0)</f>
        <v>0</v>
      </c>
      <c r="K46" s="780" t="n">
        <f aca="false">SUM(H46+I46-J46)</f>
        <v>0</v>
      </c>
      <c r="L46" s="786"/>
    </row>
    <row collapsed="false" customFormat="false" customHeight="true" hidden="true" ht="12.75" outlineLevel="1" r="47">
      <c r="A47" s="772" t="str">
        <f aca="false">LEFT(B47,3)</f>
        <v>067</v>
      </c>
      <c r="B47" s="773" t="s">
        <v>1534</v>
      </c>
      <c r="C47" s="773" t="s">
        <v>551</v>
      </c>
      <c r="D47" s="778" t="n">
        <f aca="false">IF(VLOOKUP($A47,hk2014!$A:$G,1)=$A47,VLOOKUP($A47,hk2014!$A:$G,6),0)</f>
        <v>0</v>
      </c>
      <c r="E47" s="778" t="n">
        <f aca="false">IF(VLOOKUP($A47,hk2014!$A:$G,1)=$A47,VLOOKUP($A47,hk2014!$A:$G,7),0)</f>
        <v>0</v>
      </c>
      <c r="F47" s="778" t="n">
        <f aca="false">IF(VLOOKUP($A47,hk2014!$A:$H,1)=$A47,VLOOKUP($A47,hk2014!$A:$H,8),0)</f>
        <v>0</v>
      </c>
      <c r="G47" s="779" t="n">
        <f aca="false">SUM(D47+E47-F47)</f>
        <v>0</v>
      </c>
      <c r="H47" s="778" t="n">
        <f aca="false">IF(VLOOKUP($A47,hk2013!$A:$G,1)=$A47,VLOOKUP($A47,hk2013!$A:$G,6),0)</f>
        <v>0</v>
      </c>
      <c r="I47" s="778" t="n">
        <f aca="false">IF(VLOOKUP($A47,hk2013!$A:$G,1)=$A47,VLOOKUP($A47,hk2013!$A:$G,7),0)</f>
        <v>0</v>
      </c>
      <c r="J47" s="778" t="n">
        <f aca="false">IF(VLOOKUP($A47,hk2013!$A:$H,1)=$A47,VLOOKUP($A47,hk2013!$A:$H,8),0)</f>
        <v>0</v>
      </c>
      <c r="K47" s="780" t="n">
        <f aca="false">SUM(H47+I47-J47)</f>
        <v>0</v>
      </c>
      <c r="L47" s="786"/>
    </row>
    <row collapsed="false" customFormat="false" customHeight="true" hidden="true" ht="12.75" outlineLevel="1" r="48">
      <c r="A48" s="772" t="str">
        <f aca="false">LEFT(B48,3)</f>
        <v>069</v>
      </c>
      <c r="B48" s="773" t="s">
        <v>1535</v>
      </c>
      <c r="C48" s="773" t="s">
        <v>1536</v>
      </c>
      <c r="D48" s="778" t="n">
        <f aca="false">IF(VLOOKUP($A48,hk2014!$A:$G,1)=$A48,VLOOKUP($A48,hk2014!$A:$G,6),0)</f>
        <v>0</v>
      </c>
      <c r="E48" s="778" t="n">
        <f aca="false">IF(VLOOKUP($A48,hk2014!$A:$G,1)=$A48,VLOOKUP($A48,hk2014!$A:$G,7),0)</f>
        <v>0</v>
      </c>
      <c r="F48" s="778" t="n">
        <f aca="false">IF(VLOOKUP($A48,hk2014!$A:$H,1)=$A48,VLOOKUP($A48,hk2014!$A:$H,8),0)</f>
        <v>0</v>
      </c>
      <c r="G48" s="779" t="n">
        <f aca="false">SUM(D48+E48-F48)</f>
        <v>0</v>
      </c>
      <c r="H48" s="778" t="n">
        <f aca="false">IF(VLOOKUP($A48,hk2013!$A:$G,1)=$A48,VLOOKUP($A48,hk2013!$A:$G,6),0)</f>
        <v>0</v>
      </c>
      <c r="I48" s="778" t="n">
        <f aca="false">IF(VLOOKUP($A48,hk2013!$A:$G,1)=$A48,VLOOKUP($A48,hk2013!$A:$G,7),0)</f>
        <v>0</v>
      </c>
      <c r="J48" s="778" t="n">
        <f aca="false">IF(VLOOKUP($A48,hk2013!$A:$H,1)=$A48,VLOOKUP($A48,hk2013!$A:$H,8),0)</f>
        <v>0</v>
      </c>
      <c r="K48" s="780" t="n">
        <f aca="false">SUM(H48+I48-J48)</f>
        <v>0</v>
      </c>
      <c r="L48" s="786"/>
    </row>
    <row collapsed="false" customFormat="false" customHeight="true" hidden="true" ht="13.5" outlineLevel="1" r="49">
      <c r="A49" s="787"/>
      <c r="B49" s="788"/>
      <c r="C49" s="788"/>
      <c r="D49" s="781"/>
      <c r="E49" s="781"/>
      <c r="F49" s="781"/>
      <c r="G49" s="782"/>
      <c r="H49" s="781"/>
      <c r="I49" s="781"/>
      <c r="J49" s="781"/>
      <c r="K49" s="783"/>
      <c r="L49" s="786"/>
    </row>
    <row collapsed="false" customFormat="false" customHeight="true" hidden="false" ht="13.5" outlineLevel="0" r="50">
      <c r="A50" s="766" t="s">
        <v>144</v>
      </c>
      <c r="B50" s="767"/>
      <c r="C50" s="768" t="s">
        <v>1537</v>
      </c>
      <c r="D50" s="769" t="n">
        <f aca="false">SUM(D52:D59)</f>
        <v>-7000</v>
      </c>
      <c r="E50" s="769" t="n">
        <f aca="false">SUM(E52:E59)</f>
        <v>0</v>
      </c>
      <c r="F50" s="769" t="n">
        <f aca="false">SUM(F52:F59)</f>
        <v>0</v>
      </c>
      <c r="G50" s="784" t="n">
        <f aca="false">SUM(G52:G59)</f>
        <v>-7000</v>
      </c>
      <c r="H50" s="769" t="n">
        <f aca="false">SUM(H52:H59)</f>
        <v>-10000</v>
      </c>
      <c r="I50" s="769" t="n">
        <f aca="false">SUM(I52:I59)</f>
        <v>0</v>
      </c>
      <c r="J50" s="769" t="n">
        <f aca="false">SUM(J52:J59)</f>
        <v>0</v>
      </c>
      <c r="K50" s="785" t="n">
        <f aca="false">SUM(K52:K59)</f>
        <v>-10000</v>
      </c>
      <c r="L50" s="786"/>
    </row>
    <row collapsed="false" customFormat="false" customHeight="true" hidden="true" ht="12.75" outlineLevel="1" r="51">
      <c r="A51" s="790" t="s">
        <v>1538</v>
      </c>
      <c r="B51" s="791"/>
      <c r="C51" s="774" t="s">
        <v>1539</v>
      </c>
      <c r="D51" s="778" t="n">
        <f aca="false">IF(VLOOKUP($A51,hk2014!$A:$G,1)=$A51,VLOOKUP($A51,hk2014!$A:$G,6),0)</f>
        <v>0</v>
      </c>
      <c r="E51" s="778" t="n">
        <f aca="false">IF(VLOOKUP($A51,hk2014!$A:$G,1)=$A51,VLOOKUP($A51,hk2014!$A:$G,7),0)</f>
        <v>0</v>
      </c>
      <c r="F51" s="778" t="n">
        <f aca="false">IF(VLOOKUP($A51,hk2014!$A:$H,1)=$A51,VLOOKUP($A51,hk2014!$A:$H,8),0)</f>
        <v>0</v>
      </c>
      <c r="G51" s="779" t="n">
        <f aca="false">SUM(D51+E51-F51)</f>
        <v>0</v>
      </c>
      <c r="H51" s="778" t="n">
        <f aca="false">IF(VLOOKUP($A51,hk2013!$A:$G,1)=$A51,VLOOKUP($A51,hk2013!$A:$G,6),0)</f>
        <v>0</v>
      </c>
      <c r="I51" s="778" t="n">
        <f aca="false">IF(VLOOKUP($A51,hk2013!$A:$G,1)=$A51,VLOOKUP($A51,hk2013!$A:$G,7),0)</f>
        <v>0</v>
      </c>
      <c r="J51" s="778" t="n">
        <f aca="false">IF(VLOOKUP($A51,hk2013!$A:$H,1)=$A51,VLOOKUP($A51,hk2013!$A:$H,8),0)</f>
        <v>0</v>
      </c>
      <c r="K51" s="780" t="n">
        <f aca="false">SUM(H51+I51-J51)</f>
        <v>0</v>
      </c>
      <c r="L51" s="786"/>
    </row>
    <row collapsed="false" customFormat="false" customHeight="true" hidden="true" ht="12.75" outlineLevel="1" r="52">
      <c r="A52" s="772" t="str">
        <f aca="false">LEFT(B52,3)</f>
        <v>071</v>
      </c>
      <c r="B52" s="773" t="s">
        <v>1540</v>
      </c>
      <c r="C52" s="773" t="s">
        <v>1541</v>
      </c>
      <c r="D52" s="778" t="n">
        <f aca="false">IF(VLOOKUP($A52,hk2014!$A:$G,1)=$A52,VLOOKUP($A52,hk2014!$A:$G,6),0)</f>
        <v>0</v>
      </c>
      <c r="E52" s="778" t="n">
        <f aca="false">IF(VLOOKUP($A52,hk2014!$A:$G,1)=$A52,VLOOKUP($A52,hk2014!$A:$G,7),0)</f>
        <v>0</v>
      </c>
      <c r="F52" s="778" t="n">
        <f aca="false">IF(VLOOKUP($A52,hk2014!$A:$H,1)=$A52,VLOOKUP($A52,hk2014!$A:$H,8),0)</f>
        <v>0</v>
      </c>
      <c r="G52" s="779" t="n">
        <f aca="false">SUM(D52+E52-F52)</f>
        <v>0</v>
      </c>
      <c r="H52" s="778" t="n">
        <f aca="false">IF(VLOOKUP($A52,hk2013!$A:$G,1)=$A52,VLOOKUP($A52,hk2013!$A:$G,6),0)</f>
        <v>0</v>
      </c>
      <c r="I52" s="778" t="n">
        <f aca="false">IF(VLOOKUP($A52,hk2013!$A:$G,1)=$A52,VLOOKUP($A52,hk2013!$A:$G,7),0)</f>
        <v>0</v>
      </c>
      <c r="J52" s="778" t="n">
        <f aca="false">IF(VLOOKUP($A52,hk2013!$A:$H,1)=$A52,VLOOKUP($A52,hk2013!$A:$H,8),0)</f>
        <v>0</v>
      </c>
      <c r="K52" s="780" t="n">
        <f aca="false">SUM(H52+I52-J52)</f>
        <v>0</v>
      </c>
      <c r="L52" s="786"/>
    </row>
    <row collapsed="false" customFormat="false" customHeight="true" hidden="true" ht="12.75" outlineLevel="1" r="53">
      <c r="A53" s="772" t="str">
        <f aca="false">LEFT(B53,3)</f>
        <v>072</v>
      </c>
      <c r="B53" s="773" t="s">
        <v>1542</v>
      </c>
      <c r="C53" s="773" t="s">
        <v>1543</v>
      </c>
      <c r="D53" s="778" t="n">
        <f aca="false">IF(VLOOKUP($A53,hk2014!$A:$G,1)=$A53,VLOOKUP($A53,hk2014!$A:$G,6),0)</f>
        <v>0</v>
      </c>
      <c r="E53" s="778" t="n">
        <f aca="false">IF(VLOOKUP($A53,hk2014!$A:$G,1)=$A53,VLOOKUP($A53,hk2014!$A:$G,7),0)</f>
        <v>0</v>
      </c>
      <c r="F53" s="778" t="n">
        <f aca="false">IF(VLOOKUP($A53,hk2014!$A:$H,1)=$A53,VLOOKUP($A53,hk2014!$A:$H,8),0)</f>
        <v>0</v>
      </c>
      <c r="G53" s="779" t="n">
        <f aca="false">SUM(D53+E53-F53)</f>
        <v>0</v>
      </c>
      <c r="H53" s="778" t="n">
        <f aca="false">IF(VLOOKUP($A53,hk2013!$A:$G,1)=$A53,VLOOKUP($A53,hk2013!$A:$G,6),0)</f>
        <v>0</v>
      </c>
      <c r="I53" s="778" t="n">
        <f aca="false">IF(VLOOKUP($A53,hk2013!$A:$G,1)=$A53,VLOOKUP($A53,hk2013!$A:$G,7),0)</f>
        <v>0</v>
      </c>
      <c r="J53" s="778" t="n">
        <f aca="false">IF(VLOOKUP($A53,hk2013!$A:$H,1)=$A53,VLOOKUP($A53,hk2013!$A:$H,8),0)</f>
        <v>0</v>
      </c>
      <c r="K53" s="780" t="n">
        <f aca="false">SUM(H53+I53-J53)</f>
        <v>0</v>
      </c>
      <c r="L53" s="786"/>
    </row>
    <row collapsed="false" customFormat="false" customHeight="true" hidden="true" ht="12.75" outlineLevel="1" r="54">
      <c r="A54" s="772" t="str">
        <f aca="false">LEFT(B54,3)</f>
        <v>073</v>
      </c>
      <c r="B54" s="773" t="s">
        <v>1544</v>
      </c>
      <c r="C54" s="773" t="s">
        <v>1545</v>
      </c>
      <c r="D54" s="778" t="n">
        <f aca="false">IF(VLOOKUP($A54,hk2014!$A:$G,1)=$A54,VLOOKUP($A54,hk2014!$A:$G,6),0)</f>
        <v>-7000</v>
      </c>
      <c r="E54" s="778" t="n">
        <f aca="false">IF(VLOOKUP($A54,hk2014!$A:$G,1)=$A54,VLOOKUP($A54,hk2014!$A:$G,7),0)</f>
        <v>0</v>
      </c>
      <c r="F54" s="778" t="n">
        <f aca="false">IF(VLOOKUP($A54,hk2014!$A:$H,1)=$A54,VLOOKUP($A54,hk2014!$A:$H,8),0)</f>
        <v>0</v>
      </c>
      <c r="G54" s="779" t="n">
        <f aca="false">SUM(D54+E54-F54)</f>
        <v>-7000</v>
      </c>
      <c r="H54" s="778" t="n">
        <f aca="false">IF(VLOOKUP($A54,hk2013!$A:$G,1)=$A54,VLOOKUP($A54,hk2013!$A:$G,6),0)</f>
        <v>-10000</v>
      </c>
      <c r="I54" s="778" t="n">
        <f aca="false">IF(VLOOKUP($A54,hk2013!$A:$G,1)=$A54,VLOOKUP($A54,hk2013!$A:$G,7),0)</f>
        <v>0</v>
      </c>
      <c r="J54" s="778" t="n">
        <f aca="false">IF(VLOOKUP($A54,hk2013!$A:$H,1)=$A54,VLOOKUP($A54,hk2013!$A:$H,8),0)</f>
        <v>0</v>
      </c>
      <c r="K54" s="780" t="n">
        <f aca="false">SUM(H54+I54-J54)</f>
        <v>-10000</v>
      </c>
      <c r="L54" s="786"/>
    </row>
    <row collapsed="false" customFormat="false" customHeight="true" hidden="true" ht="12.75" outlineLevel="1" r="55">
      <c r="A55" s="772" t="str">
        <f aca="false">LEFT(B55,3)</f>
        <v>074</v>
      </c>
      <c r="B55" s="773" t="s">
        <v>1546</v>
      </c>
      <c r="C55" s="773" t="s">
        <v>1547</v>
      </c>
      <c r="D55" s="778" t="n">
        <f aca="false">IF(VLOOKUP($A55,hk2014!$A:$G,1)=$A55,VLOOKUP($A55,hk2014!$A:$G,6),0)</f>
        <v>0</v>
      </c>
      <c r="E55" s="778" t="n">
        <f aca="false">IF(VLOOKUP($A55,hk2014!$A:$G,1)=$A55,VLOOKUP($A55,hk2014!$A:$G,7),0)</f>
        <v>0</v>
      </c>
      <c r="F55" s="778" t="n">
        <f aca="false">IF(VLOOKUP($A55,hk2014!$A:$H,1)=$A55,VLOOKUP($A55,hk2014!$A:$H,8),0)</f>
        <v>0</v>
      </c>
      <c r="G55" s="779" t="n">
        <f aca="false">SUM(D55+E55-F55)</f>
        <v>0</v>
      </c>
      <c r="H55" s="778" t="n">
        <f aca="false">IF(VLOOKUP($A55,hk2013!$A:$G,1)=$A55,VLOOKUP($A55,hk2013!$A:$G,6),0)</f>
        <v>0</v>
      </c>
      <c r="I55" s="778" t="n">
        <f aca="false">IF(VLOOKUP($A55,hk2013!$A:$G,1)=$A55,VLOOKUP($A55,hk2013!$A:$G,7),0)</f>
        <v>0</v>
      </c>
      <c r="J55" s="778" t="n">
        <f aca="false">IF(VLOOKUP($A55,hk2013!$A:$H,1)=$A55,VLOOKUP($A55,hk2013!$A:$H,8),0)</f>
        <v>0</v>
      </c>
      <c r="K55" s="780" t="n">
        <f aca="false">SUM(H55+I55-J55)</f>
        <v>0</v>
      </c>
      <c r="L55" s="786"/>
    </row>
    <row collapsed="false" customFormat="false" customHeight="true" hidden="true" ht="12.75" outlineLevel="1" r="56">
      <c r="A56" s="772" t="str">
        <f aca="false">LEFT(B56,3)</f>
        <v>075</v>
      </c>
      <c r="B56" s="773" t="s">
        <v>1548</v>
      </c>
      <c r="C56" s="773" t="s">
        <v>1549</v>
      </c>
      <c r="D56" s="778" t="n">
        <f aca="false">IF(VLOOKUP($A56,hk2014!$A:$G,1)=$A56,VLOOKUP($A56,hk2014!$A:$G,6),0)</f>
        <v>0</v>
      </c>
      <c r="E56" s="778" t="n">
        <f aca="false">IF(VLOOKUP($A56,hk2014!$A:$G,1)=$A56,VLOOKUP($A56,hk2014!$A:$G,7),0)</f>
        <v>0</v>
      </c>
      <c r="F56" s="778" t="n">
        <f aca="false">IF(VLOOKUP($A56,hk2014!$A:$H,1)=$A56,VLOOKUP($A56,hk2014!$A:$H,8),0)</f>
        <v>0</v>
      </c>
      <c r="G56" s="779" t="n">
        <f aca="false">SUM(D56+E56-F56)</f>
        <v>0</v>
      </c>
      <c r="H56" s="778" t="n">
        <f aca="false">IF(VLOOKUP($A56,hk2013!$A:$G,1)=$A56,VLOOKUP($A56,hk2013!$A:$G,6),0)</f>
        <v>0</v>
      </c>
      <c r="I56" s="778" t="n">
        <f aca="false">IF(VLOOKUP($A56,hk2013!$A:$G,1)=$A56,VLOOKUP($A56,hk2013!$A:$G,7),0)</f>
        <v>0</v>
      </c>
      <c r="J56" s="778" t="n">
        <f aca="false">IF(VLOOKUP($A56,hk2013!$A:$H,1)=$A56,VLOOKUP($A56,hk2013!$A:$H,8),0)</f>
        <v>0</v>
      </c>
      <c r="K56" s="780" t="n">
        <f aca="false">SUM(H56+I56-J56)</f>
        <v>0</v>
      </c>
      <c r="L56" s="786"/>
    </row>
    <row collapsed="false" customFormat="false" customHeight="true" hidden="true" ht="12.75" outlineLevel="1" r="57">
      <c r="A57" s="772" t="s">
        <v>1550</v>
      </c>
      <c r="B57" s="773"/>
      <c r="C57" s="774" t="s">
        <v>1551</v>
      </c>
      <c r="D57" s="778" t="n">
        <f aca="false">IF(VLOOKUP($A57,hk2014!$A:$G,1)=$A57,VLOOKUP($A57,hk2014!$A:$G,6),0)</f>
        <v>0</v>
      </c>
      <c r="E57" s="778" t="n">
        <f aca="false">IF(VLOOKUP($A57,hk2014!$A:$G,1)=$A57,VLOOKUP($A57,hk2014!$A:$G,7),0)</f>
        <v>0</v>
      </c>
      <c r="F57" s="778" t="n">
        <f aca="false">IF(VLOOKUP($A57,hk2014!$A:$H,1)=$A57,VLOOKUP($A57,hk2014!$A:$H,8),0)</f>
        <v>0</v>
      </c>
      <c r="G57" s="779" t="n">
        <f aca="false">SUM(D57+E57-F57)</f>
        <v>0</v>
      </c>
      <c r="H57" s="778" t="n">
        <f aca="false">IF(VLOOKUP($A57,hk2013!$A:$G,1)=$A57,VLOOKUP($A57,hk2013!$A:$G,6),0)</f>
        <v>0</v>
      </c>
      <c r="I57" s="778" t="n">
        <f aca="false">IF(VLOOKUP($A57,hk2013!$A:$G,1)=$A57,VLOOKUP($A57,hk2013!$A:$G,7),0)</f>
        <v>0</v>
      </c>
      <c r="J57" s="778" t="n">
        <f aca="false">IF(VLOOKUP($A57,hk2013!$A:$H,1)=$A57,VLOOKUP($A57,hk2013!$A:$H,8),0)</f>
        <v>0</v>
      </c>
      <c r="K57" s="780" t="n">
        <f aca="false">SUM(H57+I57-J57)</f>
        <v>0</v>
      </c>
      <c r="L57" s="786"/>
    </row>
    <row collapsed="false" customFormat="false" customHeight="true" hidden="true" ht="12.75" outlineLevel="1" r="58">
      <c r="A58" s="772" t="str">
        <f aca="false">LEFT(B58,3)</f>
        <v>079</v>
      </c>
      <c r="B58" s="773" t="s">
        <v>1552</v>
      </c>
      <c r="C58" s="773" t="s">
        <v>1553</v>
      </c>
      <c r="D58" s="778" t="n">
        <f aca="false">IF(VLOOKUP($A58,hk2014!$A:$G,1)=$A58,VLOOKUP($A58,hk2014!$A:$G,6),0)</f>
        <v>0</v>
      </c>
      <c r="E58" s="778" t="n">
        <f aca="false">IF(VLOOKUP($A58,hk2014!$A:$G,1)=$A58,VLOOKUP($A58,hk2014!$A:$G,7),0)</f>
        <v>0</v>
      </c>
      <c r="F58" s="778" t="n">
        <f aca="false">IF(VLOOKUP($A58,hk2014!$A:$H,1)=$A58,VLOOKUP($A58,hk2014!$A:$H,8),0)</f>
        <v>0</v>
      </c>
      <c r="G58" s="779" t="n">
        <f aca="false">SUM(D58+E58-F58)</f>
        <v>0</v>
      </c>
      <c r="H58" s="778" t="n">
        <f aca="false">IF(VLOOKUP($A58,hk2013!$A:$G,1)=$A58,VLOOKUP($A58,hk2013!$A:$G,6),0)</f>
        <v>0</v>
      </c>
      <c r="I58" s="778" t="n">
        <f aca="false">IF(VLOOKUP($A58,hk2013!$A:$G,1)=$A58,VLOOKUP($A58,hk2013!$A:$G,7),0)</f>
        <v>0</v>
      </c>
      <c r="J58" s="778" t="n">
        <f aca="false">IF(VLOOKUP($A58,hk2013!$A:$H,1)=$A58,VLOOKUP($A58,hk2013!$A:$H,8),0)</f>
        <v>0</v>
      </c>
      <c r="K58" s="780" t="n">
        <f aca="false">SUM(H58+I58-J58)</f>
        <v>0</v>
      </c>
      <c r="L58" s="786"/>
    </row>
    <row collapsed="false" customFormat="false" customHeight="true" hidden="true" ht="13.5" outlineLevel="1" r="59">
      <c r="A59" s="787"/>
      <c r="B59" s="788"/>
      <c r="C59" s="788"/>
      <c r="D59" s="781"/>
      <c r="E59" s="781"/>
      <c r="F59" s="781"/>
      <c r="G59" s="782"/>
      <c r="H59" s="781"/>
      <c r="I59" s="781"/>
      <c r="J59" s="781"/>
      <c r="K59" s="783"/>
      <c r="L59" s="786"/>
    </row>
    <row collapsed="false" customFormat="false" customHeight="true" hidden="false" ht="13.5" outlineLevel="0" r="60">
      <c r="A60" s="766" t="s">
        <v>145</v>
      </c>
      <c r="B60" s="767"/>
      <c r="C60" s="768" t="s">
        <v>1554</v>
      </c>
      <c r="D60" s="769" t="n">
        <f aca="false">SUM(D61:D69)</f>
        <v>0</v>
      </c>
      <c r="E60" s="769" t="n">
        <f aca="false">SUM(E61:E69)</f>
        <v>0</v>
      </c>
      <c r="F60" s="769" t="n">
        <f aca="false">SUM(F61:F69)</f>
        <v>0</v>
      </c>
      <c r="G60" s="784" t="n">
        <f aca="false">SUM(G61:G69)</f>
        <v>0</v>
      </c>
      <c r="H60" s="769" t="n">
        <f aca="false">SUM(H61:H69)</f>
        <v>0</v>
      </c>
      <c r="I60" s="769" t="n">
        <f aca="false">SUM(I61:I69)</f>
        <v>0</v>
      </c>
      <c r="J60" s="769" t="n">
        <f aca="false">SUM(J61:J69)</f>
        <v>0</v>
      </c>
      <c r="K60" s="785" t="n">
        <f aca="false">SUM(K61:K69)</f>
        <v>0</v>
      </c>
      <c r="L60" s="786"/>
    </row>
    <row collapsed="false" customFormat="false" customHeight="true" hidden="true" ht="12.75" outlineLevel="1" r="61">
      <c r="A61" s="772" t="str">
        <f aca="false">LEFT(B61,3)</f>
        <v>081</v>
      </c>
      <c r="B61" s="773" t="s">
        <v>1555</v>
      </c>
      <c r="C61" s="773" t="s">
        <v>1556</v>
      </c>
      <c r="D61" s="778" t="n">
        <f aca="false">IF(VLOOKUP($A61,hk2014!$A:$G,1)=$A61,VLOOKUP($A61,hk2014!$A:$G,6),0)</f>
        <v>0</v>
      </c>
      <c r="E61" s="778" t="n">
        <f aca="false">IF(VLOOKUP($A61,hk2014!$A:$G,1)=$A61,VLOOKUP($A61,hk2014!$A:$G,7),0)</f>
        <v>0</v>
      </c>
      <c r="F61" s="778" t="n">
        <f aca="false">IF(VLOOKUP($A61,hk2014!$A:$H,1)=$A61,VLOOKUP($A61,hk2014!$A:$H,8),0)</f>
        <v>0</v>
      </c>
      <c r="G61" s="779" t="n">
        <f aca="false">SUM(D61+E61-F61)</f>
        <v>0</v>
      </c>
      <c r="H61" s="778" t="n">
        <f aca="false">IF(VLOOKUP($A61,hk2013!$A:$G,1)=$A61,VLOOKUP($A61,hk2013!$A:$G,6),0)</f>
        <v>0</v>
      </c>
      <c r="I61" s="778" t="n">
        <f aca="false">IF(VLOOKUP($A61,hk2013!$A:$G,1)=$A61,VLOOKUP($A61,hk2013!$A:$G,7),0)</f>
        <v>0</v>
      </c>
      <c r="J61" s="778" t="n">
        <f aca="false">IF(VLOOKUP($A61,hk2013!$A:$H,1)=$A61,VLOOKUP($A61,hk2013!$A:$H,8),0)</f>
        <v>0</v>
      </c>
      <c r="K61" s="780" t="n">
        <f aca="false">SUM(H61+I61-J61)</f>
        <v>0</v>
      </c>
      <c r="L61" s="786"/>
    </row>
    <row collapsed="false" customFormat="false" customHeight="true" hidden="true" ht="12.75" outlineLevel="1" r="62">
      <c r="A62" s="772" t="str">
        <f aca="false">LEFT(B62,3)</f>
        <v>082</v>
      </c>
      <c r="B62" s="773" t="s">
        <v>1557</v>
      </c>
      <c r="C62" s="773" t="s">
        <v>1558</v>
      </c>
      <c r="D62" s="778" t="n">
        <f aca="false">IF(VLOOKUP($A62,hk2014!$A:$G,1)=$A62,VLOOKUP($A62,hk2014!$A:$G,6),0)</f>
        <v>0</v>
      </c>
      <c r="E62" s="778" t="n">
        <f aca="false">IF(VLOOKUP($A62,hk2014!$A:$G,1)=$A62,VLOOKUP($A62,hk2014!$A:$G,7),0)</f>
        <v>0</v>
      </c>
      <c r="F62" s="778" t="n">
        <f aca="false">IF(VLOOKUP($A62,hk2014!$A:$H,1)=$A62,VLOOKUP($A62,hk2014!$A:$H,8),0)</f>
        <v>0</v>
      </c>
      <c r="G62" s="779" t="n">
        <f aca="false">SUM(D62+E62-F62)</f>
        <v>0</v>
      </c>
      <c r="H62" s="778" t="n">
        <f aca="false">IF(VLOOKUP($A62,hk2013!$A:$G,1)=$A62,VLOOKUP($A62,hk2013!$A:$G,6),0)</f>
        <v>0</v>
      </c>
      <c r="I62" s="778" t="n">
        <f aca="false">IF(VLOOKUP($A62,hk2013!$A:$G,1)=$A62,VLOOKUP($A62,hk2013!$A:$G,7),0)</f>
        <v>0</v>
      </c>
      <c r="J62" s="778" t="n">
        <f aca="false">IF(VLOOKUP($A62,hk2013!$A:$H,1)=$A62,VLOOKUP($A62,hk2013!$A:$H,8),0)</f>
        <v>0</v>
      </c>
      <c r="K62" s="780" t="n">
        <f aca="false">SUM(H62+I62-J62)</f>
        <v>0</v>
      </c>
      <c r="L62" s="786"/>
    </row>
    <row collapsed="false" customFormat="false" customHeight="true" hidden="true" ht="12.75" outlineLevel="1" r="63">
      <c r="A63" s="792" t="s">
        <v>1559</v>
      </c>
      <c r="B63" s="773"/>
      <c r="C63" s="774" t="s">
        <v>1560</v>
      </c>
      <c r="D63" s="778" t="n">
        <f aca="false">IF(VLOOKUP($A63,hk2014!$A:$G,1)=$A63,VLOOKUP($A63,hk2014!$A:$G,6),0)</f>
        <v>0</v>
      </c>
      <c r="E63" s="778" t="n">
        <f aca="false">IF(VLOOKUP($A63,hk2014!$A:$G,1)=$A63,VLOOKUP($A63,hk2014!$A:$G,7),0)</f>
        <v>0</v>
      </c>
      <c r="F63" s="778" t="n">
        <f aca="false">IF(VLOOKUP($A63,hk2014!$A:$H,1)=$A63,VLOOKUP($A63,hk2014!$A:$H,8),0)</f>
        <v>0</v>
      </c>
      <c r="G63" s="779" t="n">
        <f aca="false">SUM(D63+E63-F63)</f>
        <v>0</v>
      </c>
      <c r="H63" s="778" t="n">
        <f aca="false">IF(VLOOKUP($A63,hk2013!$A:$G,1)=$A63,VLOOKUP($A63,hk2013!$A:$G,6),0)</f>
        <v>0</v>
      </c>
      <c r="I63" s="778" t="n">
        <f aca="false">IF(VLOOKUP($A63,hk2013!$A:$G,1)=$A63,VLOOKUP($A63,hk2013!$A:$G,7),0)</f>
        <v>0</v>
      </c>
      <c r="J63" s="778" t="n">
        <f aca="false">IF(VLOOKUP($A63,hk2013!$A:$H,1)=$A63,VLOOKUP($A63,hk2013!$A:$H,8),0)</f>
        <v>0</v>
      </c>
      <c r="K63" s="780" t="n">
        <f aca="false">SUM(H63+I63-J63)</f>
        <v>0</v>
      </c>
      <c r="L63" s="786"/>
    </row>
    <row collapsed="false" customFormat="false" customHeight="true" hidden="true" ht="12.75" outlineLevel="1" r="64">
      <c r="A64" s="792" t="s">
        <v>1561</v>
      </c>
      <c r="B64" s="773"/>
      <c r="C64" s="774" t="s">
        <v>1562</v>
      </c>
      <c r="D64" s="778" t="n">
        <f aca="false">IF(VLOOKUP($A64,hk2014!$A:$G,1)=$A64,VLOOKUP($A64,hk2014!$A:$G,6),0)</f>
        <v>0</v>
      </c>
      <c r="E64" s="778" t="n">
        <f aca="false">IF(VLOOKUP($A64,hk2014!$A:$G,1)=$A64,VLOOKUP($A64,hk2014!$A:$G,7),0)</f>
        <v>0</v>
      </c>
      <c r="F64" s="778" t="n">
        <f aca="false">IF(VLOOKUP($A64,hk2014!$A:$H,1)=$A64,VLOOKUP($A64,hk2014!$A:$H,8),0)</f>
        <v>0</v>
      </c>
      <c r="G64" s="779" t="n">
        <f aca="false">SUM(D64+E64-F64)</f>
        <v>0</v>
      </c>
      <c r="H64" s="778" t="n">
        <f aca="false">IF(VLOOKUP($A64,hk2013!$A:$G,1)=$A64,VLOOKUP($A64,hk2013!$A:$G,6),0)</f>
        <v>0</v>
      </c>
      <c r="I64" s="778" t="n">
        <f aca="false">IF(VLOOKUP($A64,hk2013!$A:$G,1)=$A64,VLOOKUP($A64,hk2013!$A:$G,7),0)</f>
        <v>0</v>
      </c>
      <c r="J64" s="778" t="n">
        <f aca="false">IF(VLOOKUP($A64,hk2013!$A:$H,1)=$A64,VLOOKUP($A64,hk2013!$A:$H,8),0)</f>
        <v>0</v>
      </c>
      <c r="K64" s="780" t="n">
        <f aca="false">SUM(H64+I64-J64)</f>
        <v>0</v>
      </c>
      <c r="L64" s="786"/>
    </row>
    <row collapsed="false" customFormat="false" customHeight="true" hidden="true" ht="12.75" outlineLevel="1" r="65">
      <c r="A65" s="772" t="str">
        <f aca="false">LEFT(B65,3)</f>
        <v>085</v>
      </c>
      <c r="B65" s="773" t="s">
        <v>1563</v>
      </c>
      <c r="C65" s="773" t="s">
        <v>1564</v>
      </c>
      <c r="D65" s="778" t="n">
        <f aca="false">IF(VLOOKUP($A65,hk2014!$A:$G,1)=$A65,VLOOKUP($A65,hk2014!$A:$G,6),0)</f>
        <v>0</v>
      </c>
      <c r="E65" s="778" t="n">
        <f aca="false">IF(VLOOKUP($A65,hk2014!$A:$G,1)=$A65,VLOOKUP($A65,hk2014!$A:$G,7),0)</f>
        <v>0</v>
      </c>
      <c r="F65" s="778" t="n">
        <f aca="false">IF(VLOOKUP($A65,hk2014!$A:$H,1)=$A65,VLOOKUP($A65,hk2014!$A:$H,8),0)</f>
        <v>0</v>
      </c>
      <c r="G65" s="779" t="n">
        <f aca="false">SUM(D65+E65-F65)</f>
        <v>0</v>
      </c>
      <c r="H65" s="778" t="n">
        <f aca="false">IF(VLOOKUP($A65,hk2013!$A:$G,1)=$A65,VLOOKUP($A65,hk2013!$A:$G,6),0)</f>
        <v>0</v>
      </c>
      <c r="I65" s="778" t="n">
        <f aca="false">IF(VLOOKUP($A65,hk2013!$A:$G,1)=$A65,VLOOKUP($A65,hk2013!$A:$G,7),0)</f>
        <v>0</v>
      </c>
      <c r="J65" s="778" t="n">
        <f aca="false">IF(VLOOKUP($A65,hk2013!$A:$H,1)=$A65,VLOOKUP($A65,hk2013!$A:$H,8),0)</f>
        <v>0</v>
      </c>
      <c r="K65" s="780" t="n">
        <f aca="false">SUM(H65+I65-J65)</f>
        <v>0</v>
      </c>
      <c r="L65" s="786"/>
    </row>
    <row collapsed="false" customFormat="false" customHeight="true" hidden="true" ht="12.75" outlineLevel="1" r="66">
      <c r="A66" s="772" t="str">
        <f aca="false">LEFT(B66,3)</f>
        <v>086</v>
      </c>
      <c r="B66" s="773" t="s">
        <v>1565</v>
      </c>
      <c r="C66" s="773" t="s">
        <v>1566</v>
      </c>
      <c r="D66" s="778" t="n">
        <f aca="false">IF(VLOOKUP($A66,hk2014!$A:$G,1)=$A66,VLOOKUP($A66,hk2014!$A:$G,6),0)</f>
        <v>0</v>
      </c>
      <c r="E66" s="778" t="n">
        <f aca="false">IF(VLOOKUP($A66,hk2014!$A:$G,1)=$A66,VLOOKUP($A66,hk2014!$A:$G,7),0)</f>
        <v>0</v>
      </c>
      <c r="F66" s="778" t="n">
        <f aca="false">IF(VLOOKUP($A66,hk2014!$A:$H,1)=$A66,VLOOKUP($A66,hk2014!$A:$H,8),0)</f>
        <v>0</v>
      </c>
      <c r="G66" s="779" t="n">
        <f aca="false">SUM(D66+E66-F66)</f>
        <v>0</v>
      </c>
      <c r="H66" s="778" t="n">
        <f aca="false">IF(VLOOKUP($A66,hk2013!$A:$G,1)=$A66,VLOOKUP($A66,hk2013!$A:$G,6),0)</f>
        <v>0</v>
      </c>
      <c r="I66" s="778" t="n">
        <f aca="false">IF(VLOOKUP($A66,hk2013!$A:$G,1)=$A66,VLOOKUP($A66,hk2013!$A:$G,7),0)</f>
        <v>0</v>
      </c>
      <c r="J66" s="778" t="n">
        <f aca="false">IF(VLOOKUP($A66,hk2013!$A:$H,1)=$A66,VLOOKUP($A66,hk2013!$A:$H,8),0)</f>
        <v>0</v>
      </c>
      <c r="K66" s="780" t="n">
        <f aca="false">SUM(H66+I66-J66)</f>
        <v>0</v>
      </c>
      <c r="L66" s="786"/>
    </row>
    <row collapsed="false" customFormat="false" customHeight="true" hidden="true" ht="12.75" outlineLevel="1" r="67">
      <c r="A67" s="772" t="s">
        <v>1567</v>
      </c>
      <c r="B67" s="773"/>
      <c r="C67" s="774" t="s">
        <v>1568</v>
      </c>
      <c r="D67" s="778" t="n">
        <f aca="false">IF(VLOOKUP($A67,hk2014!$A:$G,1)=$A67,VLOOKUP($A67,hk2014!$A:$G,6),0)</f>
        <v>0</v>
      </c>
      <c r="E67" s="778" t="n">
        <f aca="false">IF(VLOOKUP($A67,hk2014!$A:$G,1)=$A67,VLOOKUP($A67,hk2014!$A:$G,7),0)</f>
        <v>0</v>
      </c>
      <c r="F67" s="778" t="n">
        <f aca="false">IF(VLOOKUP($A67,hk2014!$A:$H,1)=$A67,VLOOKUP($A67,hk2014!$A:$H,8),0)</f>
        <v>0</v>
      </c>
      <c r="G67" s="779" t="n">
        <f aca="false">SUM(D67+E67-F67)</f>
        <v>0</v>
      </c>
      <c r="H67" s="778" t="n">
        <f aca="false">IF(VLOOKUP($A67,hk2013!$A:$G,1)=$A67,VLOOKUP($A67,hk2013!$A:$G,6),0)</f>
        <v>0</v>
      </c>
      <c r="I67" s="778" t="n">
        <f aca="false">IF(VLOOKUP($A67,hk2013!$A:$G,1)=$A67,VLOOKUP($A67,hk2013!$A:$G,7),0)</f>
        <v>0</v>
      </c>
      <c r="J67" s="778" t="n">
        <f aca="false">IF(VLOOKUP($A67,hk2013!$A:$H,1)=$A67,VLOOKUP($A67,hk2013!$A:$H,8),0)</f>
        <v>0</v>
      </c>
      <c r="K67" s="780" t="n">
        <f aca="false">SUM(H67+I67-J67)</f>
        <v>0</v>
      </c>
      <c r="L67" s="786"/>
    </row>
    <row collapsed="false" customFormat="false" customHeight="true" hidden="true" ht="12.75" outlineLevel="1" r="68">
      <c r="A68" s="772" t="str">
        <f aca="false">LEFT(B68,3)</f>
        <v>089</v>
      </c>
      <c r="B68" s="773" t="s">
        <v>1569</v>
      </c>
      <c r="C68" s="773" t="s">
        <v>1570</v>
      </c>
      <c r="D68" s="778" t="n">
        <f aca="false">IF(VLOOKUP($A68,hk2014!$A:$G,1)=$A68,VLOOKUP($A68,hk2014!$A:$G,6),0)</f>
        <v>0</v>
      </c>
      <c r="E68" s="778" t="n">
        <f aca="false">IF(VLOOKUP($A68,hk2014!$A:$G,1)=$A68,VLOOKUP($A68,hk2014!$A:$G,7),0)</f>
        <v>0</v>
      </c>
      <c r="F68" s="778" t="n">
        <f aca="false">IF(VLOOKUP($A68,hk2014!$A:$H,1)=$A68,VLOOKUP($A68,hk2014!$A:$H,8),0)</f>
        <v>0</v>
      </c>
      <c r="G68" s="779" t="n">
        <f aca="false">SUM(D68+E68-F68)</f>
        <v>0</v>
      </c>
      <c r="H68" s="778" t="n">
        <f aca="false">IF(VLOOKUP($A68,hk2013!$A:$G,1)=$A68,VLOOKUP($A68,hk2013!$A:$G,6),0)</f>
        <v>0</v>
      </c>
      <c r="I68" s="778" t="n">
        <f aca="false">IF(VLOOKUP($A68,hk2013!$A:$G,1)=$A68,VLOOKUP($A68,hk2013!$A:$G,7),0)</f>
        <v>0</v>
      </c>
      <c r="J68" s="778" t="n">
        <f aca="false">IF(VLOOKUP($A68,hk2013!$A:$H,1)=$A68,VLOOKUP($A68,hk2013!$A:$H,8),0)</f>
        <v>0</v>
      </c>
      <c r="K68" s="780" t="n">
        <f aca="false">SUM(H68+I68-J68)</f>
        <v>0</v>
      </c>
      <c r="L68" s="786"/>
    </row>
    <row collapsed="false" customFormat="false" customHeight="true" hidden="true" ht="13.5" outlineLevel="1" r="69">
      <c r="A69" s="787"/>
      <c r="B69" s="788"/>
      <c r="C69" s="788"/>
      <c r="D69" s="781"/>
      <c r="E69" s="781"/>
      <c r="F69" s="781"/>
      <c r="G69" s="782"/>
      <c r="H69" s="781"/>
      <c r="I69" s="781"/>
      <c r="J69" s="781"/>
      <c r="K69" s="783"/>
      <c r="L69" s="786"/>
    </row>
    <row collapsed="false" customFormat="false" customHeight="true" hidden="false" ht="13.5" outlineLevel="0" r="70">
      <c r="A70" s="766" t="s">
        <v>249</v>
      </c>
      <c r="B70" s="767"/>
      <c r="C70" s="768" t="s">
        <v>1571</v>
      </c>
      <c r="D70" s="769" t="n">
        <f aca="false">SUM(D71:D79)</f>
        <v>0</v>
      </c>
      <c r="E70" s="769" t="n">
        <f aca="false">SUM(E71:E79)</f>
        <v>0</v>
      </c>
      <c r="F70" s="769" t="n">
        <f aca="false">SUM(F71:F79)</f>
        <v>0</v>
      </c>
      <c r="G70" s="784" t="n">
        <f aca="false">SUM(G71:G79)</f>
        <v>0</v>
      </c>
      <c r="H70" s="769" t="n">
        <f aca="false">SUM(H71:H79)</f>
        <v>0</v>
      </c>
      <c r="I70" s="769" t="n">
        <f aca="false">SUM(I71:I79)</f>
        <v>0</v>
      </c>
      <c r="J70" s="769" t="n">
        <f aca="false">SUM(J71:J79)</f>
        <v>0</v>
      </c>
      <c r="K70" s="785" t="n">
        <f aca="false">SUM(K71:K79)</f>
        <v>0</v>
      </c>
      <c r="L70" s="786"/>
    </row>
    <row collapsed="false" customFormat="false" customHeight="true" hidden="true" ht="12.75" outlineLevel="1" r="71">
      <c r="A71" s="772" t="str">
        <f aca="false">LEFT(B71,3)</f>
        <v>091</v>
      </c>
      <c r="B71" s="773" t="s">
        <v>1572</v>
      </c>
      <c r="C71" s="773" t="s">
        <v>1573</v>
      </c>
      <c r="D71" s="778" t="n">
        <f aca="false">IF(VLOOKUP($A71,hk2014!$A:$G,1)=$A71,VLOOKUP($A71,hk2014!$A:$G,6),0)</f>
        <v>0</v>
      </c>
      <c r="E71" s="778" t="n">
        <f aca="false">IF(VLOOKUP($A71,hk2014!$A:$G,1)=$A71,VLOOKUP($A71,hk2014!$A:$G,7),0)</f>
        <v>0</v>
      </c>
      <c r="F71" s="778" t="n">
        <f aca="false">IF(VLOOKUP($A71,hk2014!$A:$H,1)=$A71,VLOOKUP($A71,hk2014!$A:$H,8),0)</f>
        <v>0</v>
      </c>
      <c r="G71" s="779" t="n">
        <f aca="false">SUM(D71+E71-F71)</f>
        <v>0</v>
      </c>
      <c r="H71" s="778" t="n">
        <f aca="false">IF(VLOOKUP($A71,hk2013!$A:$G,1)=$A71,VLOOKUP($A71,hk2013!$A:$G,6),0)</f>
        <v>0</v>
      </c>
      <c r="I71" s="778" t="n">
        <f aca="false">IF(VLOOKUP($A71,hk2013!$A:$G,1)=$A71,VLOOKUP($A71,hk2013!$A:$G,7),0)</f>
        <v>0</v>
      </c>
      <c r="J71" s="778" t="n">
        <f aca="false">IF(VLOOKUP($A71,hk2013!$A:$H,1)=$A71,VLOOKUP($A71,hk2013!$A:$H,8),0)</f>
        <v>0</v>
      </c>
      <c r="K71" s="780" t="n">
        <f aca="false">SUM(H71+I71-J71)</f>
        <v>0</v>
      </c>
      <c r="L71" s="786"/>
    </row>
    <row collapsed="false" customFormat="false" customHeight="true" hidden="true" ht="12.75" outlineLevel="1" r="72">
      <c r="A72" s="772" t="str">
        <f aca="false">LEFT(B72,3)</f>
        <v>092</v>
      </c>
      <c r="B72" s="773" t="s">
        <v>1574</v>
      </c>
      <c r="C72" s="773" t="s">
        <v>1575</v>
      </c>
      <c r="D72" s="778" t="n">
        <f aca="false">IF(VLOOKUP($A72,hk2014!$A:$G,1)=$A72,VLOOKUP($A72,hk2014!$A:$G,6),0)</f>
        <v>0</v>
      </c>
      <c r="E72" s="778" t="n">
        <f aca="false">IF(VLOOKUP($A72,hk2014!$A:$G,1)=$A72,VLOOKUP($A72,hk2014!$A:$G,7),0)</f>
        <v>0</v>
      </c>
      <c r="F72" s="778" t="n">
        <f aca="false">IF(VLOOKUP($A72,hk2014!$A:$H,1)=$A72,VLOOKUP($A72,hk2014!$A:$H,8),0)</f>
        <v>0</v>
      </c>
      <c r="G72" s="779" t="n">
        <f aca="false">SUM(D72+E72-F72)</f>
        <v>0</v>
      </c>
      <c r="H72" s="778" t="n">
        <f aca="false">IF(VLOOKUP($A72,hk2013!$A:$G,1)=$A72,VLOOKUP($A72,hk2013!$A:$G,6),0)</f>
        <v>0</v>
      </c>
      <c r="I72" s="778" t="n">
        <f aca="false">IF(VLOOKUP($A72,hk2013!$A:$G,1)=$A72,VLOOKUP($A72,hk2013!$A:$G,7),0)</f>
        <v>0</v>
      </c>
      <c r="J72" s="778" t="n">
        <f aca="false">IF(VLOOKUP($A72,hk2013!$A:$H,1)=$A72,VLOOKUP($A72,hk2013!$A:$H,8),0)</f>
        <v>0</v>
      </c>
      <c r="K72" s="780" t="n">
        <f aca="false">SUM(H72+I72-J72)</f>
        <v>0</v>
      </c>
      <c r="L72" s="786"/>
    </row>
    <row collapsed="false" customFormat="false" customHeight="true" hidden="true" ht="12.75" outlineLevel="1" r="73">
      <c r="A73" s="772" t="str">
        <f aca="false">LEFT(B73,3)</f>
        <v>093</v>
      </c>
      <c r="B73" s="773" t="s">
        <v>1576</v>
      </c>
      <c r="C73" s="773" t="s">
        <v>1577</v>
      </c>
      <c r="D73" s="778" t="n">
        <f aca="false">IF(VLOOKUP($A73,hk2014!$A:$G,1)=$A73,VLOOKUP($A73,hk2014!$A:$G,6),0)</f>
        <v>0</v>
      </c>
      <c r="E73" s="778" t="n">
        <f aca="false">IF(VLOOKUP($A73,hk2014!$A:$G,1)=$A73,VLOOKUP($A73,hk2014!$A:$G,7),0)</f>
        <v>0</v>
      </c>
      <c r="F73" s="778" t="n">
        <f aca="false">IF(VLOOKUP($A73,hk2014!$A:$H,1)=$A73,VLOOKUP($A73,hk2014!$A:$H,8),0)</f>
        <v>0</v>
      </c>
      <c r="G73" s="779" t="n">
        <f aca="false">SUM(D73+E73-F73)</f>
        <v>0</v>
      </c>
      <c r="H73" s="778" t="n">
        <f aca="false">IF(VLOOKUP($A73,hk2013!$A:$G,1)=$A73,VLOOKUP($A73,hk2013!$A:$G,6),0)</f>
        <v>0</v>
      </c>
      <c r="I73" s="778" t="n">
        <f aca="false">IF(VLOOKUP($A73,hk2013!$A:$G,1)=$A73,VLOOKUP($A73,hk2013!$A:$G,7),0)</f>
        <v>0</v>
      </c>
      <c r="J73" s="778" t="n">
        <f aca="false">IF(VLOOKUP($A73,hk2013!$A:$H,1)=$A73,VLOOKUP($A73,hk2013!$A:$H,8),0)</f>
        <v>0</v>
      </c>
      <c r="K73" s="780" t="n">
        <f aca="false">SUM(H73+I73-J73)</f>
        <v>0</v>
      </c>
      <c r="L73" s="786"/>
    </row>
    <row collapsed="false" customFormat="false" customHeight="true" hidden="true" ht="12.75" outlineLevel="1" r="74">
      <c r="A74" s="772" t="str">
        <f aca="false">LEFT(B74,3)</f>
        <v>094</v>
      </c>
      <c r="B74" s="773" t="s">
        <v>1578</v>
      </c>
      <c r="C74" s="773" t="s">
        <v>1579</v>
      </c>
      <c r="D74" s="778" t="n">
        <f aca="false">IF(VLOOKUP($A74,hk2014!$A:$G,1)=$A74,VLOOKUP($A74,hk2014!$A:$G,6),0)</f>
        <v>0</v>
      </c>
      <c r="E74" s="778" t="n">
        <f aca="false">IF(VLOOKUP($A74,hk2014!$A:$G,1)=$A74,VLOOKUP($A74,hk2014!$A:$G,7),0)</f>
        <v>0</v>
      </c>
      <c r="F74" s="778" t="n">
        <f aca="false">IF(VLOOKUP($A74,hk2014!$A:$H,1)=$A74,VLOOKUP($A74,hk2014!$A:$H,8),0)</f>
        <v>0</v>
      </c>
      <c r="G74" s="779" t="n">
        <f aca="false">SUM(D74+E74-F74)</f>
        <v>0</v>
      </c>
      <c r="H74" s="778" t="n">
        <f aca="false">IF(VLOOKUP($A74,hk2013!$A:$G,1)=$A74,VLOOKUP($A74,hk2013!$A:$G,6),0)</f>
        <v>0</v>
      </c>
      <c r="I74" s="778" t="n">
        <f aca="false">IF(VLOOKUP($A74,hk2013!$A:$G,1)=$A74,VLOOKUP($A74,hk2013!$A:$G,7),0)</f>
        <v>0</v>
      </c>
      <c r="J74" s="778" t="n">
        <f aca="false">IF(VLOOKUP($A74,hk2013!$A:$H,1)=$A74,VLOOKUP($A74,hk2013!$A:$H,8),0)</f>
        <v>0</v>
      </c>
      <c r="K74" s="780" t="n">
        <f aca="false">SUM(H74+I74-J74)</f>
        <v>0</v>
      </c>
      <c r="L74" s="786"/>
    </row>
    <row collapsed="false" customFormat="false" customHeight="true" hidden="true" ht="12.75" outlineLevel="1" r="75">
      <c r="A75" s="772" t="str">
        <f aca="false">LEFT(B75,3)</f>
        <v>095</v>
      </c>
      <c r="B75" s="773" t="s">
        <v>1580</v>
      </c>
      <c r="C75" s="773" t="s">
        <v>1581</v>
      </c>
      <c r="D75" s="778" t="n">
        <f aca="false">IF(VLOOKUP($A75,hk2014!$A:$G,1)=$A75,VLOOKUP($A75,hk2014!$A:$G,6),0)</f>
        <v>0</v>
      </c>
      <c r="E75" s="778" t="n">
        <f aca="false">IF(VLOOKUP($A75,hk2014!$A:$G,1)=$A75,VLOOKUP($A75,hk2014!$A:$G,7),0)</f>
        <v>0</v>
      </c>
      <c r="F75" s="778" t="n">
        <f aca="false">IF(VLOOKUP($A75,hk2014!$A:$H,1)=$A75,VLOOKUP($A75,hk2014!$A:$H,8),0)</f>
        <v>0</v>
      </c>
      <c r="G75" s="779" t="n">
        <f aca="false">SUM(D75+E75-F75)</f>
        <v>0</v>
      </c>
      <c r="H75" s="778" t="n">
        <f aca="false">IF(VLOOKUP($A75,hk2013!$A:$G,1)=$A75,VLOOKUP($A75,hk2013!$A:$G,6),0)</f>
        <v>0</v>
      </c>
      <c r="I75" s="778" t="n">
        <f aca="false">IF(VLOOKUP($A75,hk2013!$A:$G,1)=$A75,VLOOKUP($A75,hk2013!$A:$G,7),0)</f>
        <v>0</v>
      </c>
      <c r="J75" s="778" t="n">
        <f aca="false">IF(VLOOKUP($A75,hk2013!$A:$H,1)=$A75,VLOOKUP($A75,hk2013!$A:$H,8),0)</f>
        <v>0</v>
      </c>
      <c r="K75" s="780" t="n">
        <f aca="false">SUM(H75+I75-J75)</f>
        <v>0</v>
      </c>
      <c r="L75" s="786"/>
    </row>
    <row collapsed="false" customFormat="false" customHeight="true" hidden="true" ht="12.75" outlineLevel="1" r="76">
      <c r="A76" s="772" t="str">
        <f aca="false">LEFT(B76,3)</f>
        <v>096</v>
      </c>
      <c r="B76" s="773" t="s">
        <v>1582</v>
      </c>
      <c r="C76" s="773" t="s">
        <v>1583</v>
      </c>
      <c r="D76" s="778" t="n">
        <f aca="false">IF(VLOOKUP($A76,hk2014!$A:$G,1)=$A76,VLOOKUP($A76,hk2014!$A:$G,6),0)</f>
        <v>0</v>
      </c>
      <c r="E76" s="778" t="n">
        <f aca="false">IF(VLOOKUP($A76,hk2014!$A:$G,1)=$A76,VLOOKUP($A76,hk2014!$A:$G,7),0)</f>
        <v>0</v>
      </c>
      <c r="F76" s="778" t="n">
        <f aca="false">IF(VLOOKUP($A76,hk2014!$A:$H,1)=$A76,VLOOKUP($A76,hk2014!$A:$H,8),0)</f>
        <v>0</v>
      </c>
      <c r="G76" s="779" t="n">
        <f aca="false">SUM(D76+E76-F76)</f>
        <v>0</v>
      </c>
      <c r="H76" s="778" t="n">
        <f aca="false">IF(VLOOKUP($A76,hk2013!$A:$G,1)=$A76,VLOOKUP($A76,hk2013!$A:$G,6),0)</f>
        <v>0</v>
      </c>
      <c r="I76" s="778" t="n">
        <f aca="false">IF(VLOOKUP($A76,hk2013!$A:$G,1)=$A76,VLOOKUP($A76,hk2013!$A:$G,7),0)</f>
        <v>0</v>
      </c>
      <c r="J76" s="778" t="n">
        <f aca="false">IF(VLOOKUP($A76,hk2013!$A:$H,1)=$A76,VLOOKUP($A76,hk2013!$A:$H,8),0)</f>
        <v>0</v>
      </c>
      <c r="K76" s="780" t="n">
        <f aca="false">SUM(H76+I76-J76)</f>
        <v>0</v>
      </c>
      <c r="L76" s="786"/>
    </row>
    <row collapsed="false" customFormat="false" customHeight="true" hidden="true" ht="12.75" outlineLevel="1" r="77">
      <c r="A77" s="772" t="str">
        <f aca="false">LEFT(B77,3)</f>
        <v>097</v>
      </c>
      <c r="B77" s="773" t="s">
        <v>1584</v>
      </c>
      <c r="C77" s="773" t="s">
        <v>1585</v>
      </c>
      <c r="D77" s="778" t="n">
        <f aca="false">IF(VLOOKUP($A77,hk2014!$A:$G,1)=$A77,VLOOKUP($A77,hk2014!$A:$G,6),0)</f>
        <v>0</v>
      </c>
      <c r="E77" s="778" t="n">
        <f aca="false">IF(VLOOKUP($A77,hk2014!$A:$G,1)=$A77,VLOOKUP($A77,hk2014!$A:$G,7),0)</f>
        <v>0</v>
      </c>
      <c r="F77" s="778" t="n">
        <f aca="false">IF(VLOOKUP($A77,hk2014!$A:$H,1)=$A77,VLOOKUP($A77,hk2014!$A:$H,8),0)</f>
        <v>0</v>
      </c>
      <c r="G77" s="779" t="n">
        <f aca="false">SUM(D77+E77-F77)</f>
        <v>0</v>
      </c>
      <c r="H77" s="778" t="n">
        <f aca="false">IF(VLOOKUP($A77,hk2013!$A:$G,1)=$A77,VLOOKUP($A77,hk2013!$A:$G,6),0)</f>
        <v>0</v>
      </c>
      <c r="I77" s="778" t="n">
        <f aca="false">IF(VLOOKUP($A77,hk2013!$A:$G,1)=$A77,VLOOKUP($A77,hk2013!$A:$G,7),0)</f>
        <v>0</v>
      </c>
      <c r="J77" s="778" t="n">
        <f aca="false">IF(VLOOKUP($A77,hk2013!$A:$H,1)=$A77,VLOOKUP($A77,hk2013!$A:$H,8),0)</f>
        <v>0</v>
      </c>
      <c r="K77" s="780" t="n">
        <f aca="false">SUM(H77+I77-J77)</f>
        <v>0</v>
      </c>
      <c r="L77" s="786"/>
    </row>
    <row collapsed="false" customFormat="false" customHeight="true" hidden="true" ht="12.75" outlineLevel="1" r="78">
      <c r="A78" s="772" t="str">
        <f aca="false">LEFT(B78,3)</f>
        <v>098</v>
      </c>
      <c r="B78" s="773" t="s">
        <v>1586</v>
      </c>
      <c r="C78" s="773" t="s">
        <v>1587</v>
      </c>
      <c r="D78" s="778" t="n">
        <f aca="false">IF(VLOOKUP($A78,hk2014!$A:$G,1)=$A78,VLOOKUP($A78,hk2014!$A:$G,6),0)</f>
        <v>0</v>
      </c>
      <c r="E78" s="778" t="n">
        <f aca="false">IF(VLOOKUP($A78,hk2014!$A:$G,1)=$A78,VLOOKUP($A78,hk2014!$A:$G,7),0)</f>
        <v>0</v>
      </c>
      <c r="F78" s="778" t="n">
        <f aca="false">IF(VLOOKUP($A78,hk2014!$A:$H,1)=$A78,VLOOKUP($A78,hk2014!$A:$H,8),0)</f>
        <v>0</v>
      </c>
      <c r="G78" s="779" t="n">
        <f aca="false">SUM(D78+E78-F78)</f>
        <v>0</v>
      </c>
      <c r="H78" s="778" t="n">
        <f aca="false">IF(VLOOKUP($A78,hk2013!$A:$G,1)=$A78,VLOOKUP($A78,hk2013!$A:$G,6),0)</f>
        <v>0</v>
      </c>
      <c r="I78" s="778" t="n">
        <f aca="false">IF(VLOOKUP($A78,hk2013!$A:$G,1)=$A78,VLOOKUP($A78,hk2013!$A:$G,7),0)</f>
        <v>0</v>
      </c>
      <c r="J78" s="778" t="n">
        <f aca="false">IF(VLOOKUP($A78,hk2013!$A:$H,1)=$A78,VLOOKUP($A78,hk2013!$A:$H,8),0)</f>
        <v>0</v>
      </c>
      <c r="K78" s="780" t="n">
        <f aca="false">SUM(H78+I78-J78)</f>
        <v>0</v>
      </c>
      <c r="L78" s="786"/>
    </row>
    <row collapsed="false" customFormat="false" customHeight="true" hidden="true" ht="13.5" outlineLevel="1" r="79">
      <c r="A79" s="787"/>
      <c r="B79" s="788"/>
      <c r="C79" s="788"/>
      <c r="D79" s="781"/>
      <c r="E79" s="781"/>
      <c r="F79" s="781"/>
      <c r="G79" s="782"/>
      <c r="H79" s="781"/>
      <c r="I79" s="781"/>
      <c r="J79" s="781"/>
      <c r="K79" s="783"/>
      <c r="L79" s="786"/>
    </row>
    <row collapsed="false" customFormat="false" customHeight="true" hidden="false" ht="13.5" outlineLevel="0" r="80">
      <c r="A80" s="761" t="s">
        <v>14</v>
      </c>
      <c r="B80" s="755"/>
      <c r="C80" s="762" t="s">
        <v>95</v>
      </c>
      <c r="D80" s="793" t="n">
        <f aca="false">SUM(D81+D86+D92+D98)</f>
        <v>0</v>
      </c>
      <c r="E80" s="793" t="n">
        <f aca="false">SUM(E81+E86+E92+E98)</f>
        <v>0</v>
      </c>
      <c r="F80" s="793" t="n">
        <f aca="false">SUM(F81+F86+F92+F98)</f>
        <v>0</v>
      </c>
      <c r="G80" s="794" t="n">
        <f aca="false">SUM(G81+G86+G92+G98)</f>
        <v>0</v>
      </c>
      <c r="H80" s="793" t="n">
        <f aca="false">SUM(H81+H86+H92+H98)</f>
        <v>0</v>
      </c>
      <c r="I80" s="793" t="n">
        <f aca="false">SUM(I81+I86+I92+I98)</f>
        <v>0</v>
      </c>
      <c r="J80" s="793" t="n">
        <f aca="false">SUM(J81+J86+J92+J98)</f>
        <v>0</v>
      </c>
      <c r="K80" s="795" t="n">
        <f aca="false">SUM(K81+K86+K92+K98)</f>
        <v>0</v>
      </c>
      <c r="L80" s="786"/>
    </row>
    <row collapsed="false" customFormat="false" customHeight="true" hidden="false" ht="13.5" outlineLevel="0" r="81">
      <c r="A81" s="766" t="n">
        <v>11</v>
      </c>
      <c r="B81" s="767"/>
      <c r="C81" s="768" t="s">
        <v>648</v>
      </c>
      <c r="D81" s="769" t="n">
        <f aca="false">SUM(D82:D85)</f>
        <v>0</v>
      </c>
      <c r="E81" s="769" t="n">
        <f aca="false">SUM(E82:E85)</f>
        <v>0</v>
      </c>
      <c r="F81" s="769" t="n">
        <f aca="false">SUM(F82:F85)</f>
        <v>0</v>
      </c>
      <c r="G81" s="784" t="n">
        <f aca="false">SUM(G82:G85)</f>
        <v>0</v>
      </c>
      <c r="H81" s="769" t="n">
        <f aca="false">SUM(H82:H85)</f>
        <v>0</v>
      </c>
      <c r="I81" s="769" t="n">
        <f aca="false">SUM(I82:I85)</f>
        <v>0</v>
      </c>
      <c r="J81" s="769" t="n">
        <f aca="false">SUM(J82:J85)</f>
        <v>0</v>
      </c>
      <c r="K81" s="785" t="n">
        <f aca="false">SUM(K82:K85)</f>
        <v>0</v>
      </c>
      <c r="L81" s="786"/>
    </row>
    <row collapsed="false" customFormat="false" customHeight="true" hidden="true" ht="12.75" outlineLevel="1" r="82">
      <c r="A82" s="772" t="str">
        <f aca="false">LEFT(B82,3)</f>
        <v>111</v>
      </c>
      <c r="B82" s="773" t="s">
        <v>1588</v>
      </c>
      <c r="C82" s="773" t="s">
        <v>1589</v>
      </c>
      <c r="D82" s="778" t="n">
        <f aca="false">IF(VLOOKUP($A82,hk2014!$A:$G,1)=$A82,VLOOKUP($A82,hk2014!$A:$G,6),0)</f>
        <v>0</v>
      </c>
      <c r="E82" s="778" t="n">
        <f aca="false">IF(VLOOKUP($A82,hk2014!$A:$G,1)=$A82,VLOOKUP($A82,hk2014!$A:$G,7),0)</f>
        <v>0</v>
      </c>
      <c r="F82" s="778" t="n">
        <f aca="false">IF(VLOOKUP($A82,hk2014!$A:$H,1)=$A82,VLOOKUP($A82,hk2014!$A:$H,8),0)</f>
        <v>0</v>
      </c>
      <c r="G82" s="779" t="n">
        <f aca="false">SUM(D82+E82-F82)</f>
        <v>0</v>
      </c>
      <c r="H82" s="778" t="n">
        <f aca="false">IF(VLOOKUP($A82,hk2013!$A:$G,1)=$A82,VLOOKUP($A82,hk2013!$A:$G,6),0)</f>
        <v>0</v>
      </c>
      <c r="I82" s="778" t="n">
        <f aca="false">IF(VLOOKUP($A82,hk2013!$A:$G,1)=$A82,VLOOKUP($A82,hk2013!$A:$G,7),0)</f>
        <v>0</v>
      </c>
      <c r="J82" s="778" t="n">
        <f aca="false">IF(VLOOKUP($A82,hk2013!$A:$H,1)=$A82,VLOOKUP($A82,hk2013!$A:$H,8),0)</f>
        <v>0</v>
      </c>
      <c r="K82" s="780" t="n">
        <f aca="false">SUM(H82+I82-J82)</f>
        <v>0</v>
      </c>
      <c r="L82" s="786"/>
    </row>
    <row collapsed="false" customFormat="false" customHeight="true" hidden="true" ht="12.75" outlineLevel="1" r="83">
      <c r="A83" s="772" t="str">
        <f aca="false">LEFT(B83,3)</f>
        <v>112</v>
      </c>
      <c r="B83" s="773" t="s">
        <v>1590</v>
      </c>
      <c r="C83" s="773" t="s">
        <v>1591</v>
      </c>
      <c r="D83" s="778" t="n">
        <f aca="false">IF(VLOOKUP($A83,hk2014!$A:$G,1)=$A83,VLOOKUP($A83,hk2014!$A:$G,6),0)</f>
        <v>0</v>
      </c>
      <c r="E83" s="778" t="n">
        <f aca="false">IF(VLOOKUP($A83,hk2014!$A:$G,1)=$A83,VLOOKUP($A83,hk2014!$A:$G,7),0)</f>
        <v>0</v>
      </c>
      <c r="F83" s="778" t="n">
        <f aca="false">IF(VLOOKUP($A83,hk2014!$A:$H,1)=$A83,VLOOKUP($A83,hk2014!$A:$H,8),0)</f>
        <v>0</v>
      </c>
      <c r="G83" s="779" t="n">
        <f aca="false">SUM(D83+E83-F83)</f>
        <v>0</v>
      </c>
      <c r="H83" s="778" t="n">
        <f aca="false">IF(VLOOKUP($A83,hk2013!$A:$G,1)=$A83,VLOOKUP($A83,hk2013!$A:$G,6),0)</f>
        <v>0</v>
      </c>
      <c r="I83" s="778" t="n">
        <f aca="false">IF(VLOOKUP($A83,hk2013!$A:$G,1)=$A83,VLOOKUP($A83,hk2013!$A:$G,7),0)</f>
        <v>0</v>
      </c>
      <c r="J83" s="778" t="n">
        <f aca="false">IF(VLOOKUP($A83,hk2013!$A:$H,1)=$A83,VLOOKUP($A83,hk2013!$A:$H,8),0)</f>
        <v>0</v>
      </c>
      <c r="K83" s="780" t="n">
        <f aca="false">SUM(H83+I83-J83)</f>
        <v>0</v>
      </c>
      <c r="L83" s="786"/>
    </row>
    <row collapsed="false" customFormat="false" customHeight="true" hidden="true" ht="12.75" outlineLevel="1" r="84">
      <c r="A84" s="772" t="str">
        <f aca="false">LEFT(B84,3)</f>
        <v>119</v>
      </c>
      <c r="B84" s="773" t="s">
        <v>1592</v>
      </c>
      <c r="C84" s="773" t="s">
        <v>1593</v>
      </c>
      <c r="D84" s="778" t="n">
        <f aca="false">IF(VLOOKUP($A84,hk2014!$A:$G,1)=$A84,VLOOKUP($A84,hk2014!$A:$G,6),0)</f>
        <v>0</v>
      </c>
      <c r="E84" s="778" t="n">
        <f aca="false">IF(VLOOKUP($A84,hk2014!$A:$G,1)=$A84,VLOOKUP($A84,hk2014!$A:$G,7),0)</f>
        <v>0</v>
      </c>
      <c r="F84" s="778" t="n">
        <f aca="false">IF(VLOOKUP($A84,hk2014!$A:$H,1)=$A84,VLOOKUP($A84,hk2014!$A:$H,8),0)</f>
        <v>0</v>
      </c>
      <c r="G84" s="779" t="n">
        <f aca="false">SUM(D84+E84-F84)</f>
        <v>0</v>
      </c>
      <c r="H84" s="778" t="n">
        <f aca="false">IF(VLOOKUP($A84,hk2013!$A:$G,1)=$A84,VLOOKUP($A84,hk2013!$A:$G,6),0)</f>
        <v>0</v>
      </c>
      <c r="I84" s="778" t="n">
        <f aca="false">IF(VLOOKUP($A84,hk2013!$A:$G,1)=$A84,VLOOKUP($A84,hk2013!$A:$G,7),0)</f>
        <v>0</v>
      </c>
      <c r="J84" s="778" t="n">
        <f aca="false">IF(VLOOKUP($A84,hk2013!$A:$H,1)=$A84,VLOOKUP($A84,hk2013!$A:$H,8),0)</f>
        <v>0</v>
      </c>
      <c r="K84" s="780" t="n">
        <f aca="false">SUM(H84+I84-J84)</f>
        <v>0</v>
      </c>
      <c r="L84" s="786"/>
    </row>
    <row collapsed="false" customFormat="false" customHeight="true" hidden="true" ht="13.5" outlineLevel="1" r="85">
      <c r="A85" s="787"/>
      <c r="B85" s="788"/>
      <c r="C85" s="788"/>
      <c r="D85" s="781"/>
      <c r="E85" s="781"/>
      <c r="F85" s="781"/>
      <c r="G85" s="782"/>
      <c r="H85" s="781"/>
      <c r="I85" s="781"/>
      <c r="J85" s="781"/>
      <c r="K85" s="783"/>
      <c r="L85" s="786"/>
    </row>
    <row collapsed="false" customFormat="false" customHeight="true" hidden="false" ht="13.5" outlineLevel="0" r="86">
      <c r="A86" s="766" t="s">
        <v>148</v>
      </c>
      <c r="B86" s="767"/>
      <c r="C86" s="768" t="s">
        <v>1594</v>
      </c>
      <c r="D86" s="769" t="n">
        <f aca="false">SUM(D87:D91)</f>
        <v>0</v>
      </c>
      <c r="E86" s="769" t="n">
        <f aca="false">SUM(E87:E91)</f>
        <v>0</v>
      </c>
      <c r="F86" s="769" t="n">
        <f aca="false">SUM(F87:F91)</f>
        <v>0</v>
      </c>
      <c r="G86" s="784" t="n">
        <f aca="false">SUM(G87:G91)</f>
        <v>0</v>
      </c>
      <c r="H86" s="769" t="n">
        <f aca="false">SUM(H87:H91)</f>
        <v>0</v>
      </c>
      <c r="I86" s="769" t="n">
        <f aca="false">SUM(I87:I91)</f>
        <v>0</v>
      </c>
      <c r="J86" s="769" t="n">
        <f aca="false">SUM(J87:J91)</f>
        <v>0</v>
      </c>
      <c r="K86" s="785" t="n">
        <f aca="false">SUM(K87:K91)</f>
        <v>0</v>
      </c>
      <c r="L86" s="786"/>
    </row>
    <row collapsed="false" customFormat="false" customHeight="true" hidden="true" ht="12.75" outlineLevel="1" r="87">
      <c r="A87" s="772" t="str">
        <f aca="false">LEFT(B87,3)</f>
        <v>121</v>
      </c>
      <c r="B87" s="773" t="s">
        <v>1595</v>
      </c>
      <c r="C87" s="773" t="s">
        <v>945</v>
      </c>
      <c r="D87" s="778" t="n">
        <f aca="false">IF(VLOOKUP($A87,hk2014!$A:$G,1)=$A87,VLOOKUP($A87,hk2014!$A:$G,6),0)</f>
        <v>0</v>
      </c>
      <c r="E87" s="778" t="n">
        <f aca="false">IF(VLOOKUP($A87,hk2014!$A:$G,1)=$A87,VLOOKUP($A87,hk2014!$A:$G,7),0)</f>
        <v>0</v>
      </c>
      <c r="F87" s="778" t="n">
        <f aca="false">IF(VLOOKUP($A87,hk2014!$A:$H,1)=$A87,VLOOKUP($A87,hk2014!$A:$H,8),0)</f>
        <v>0</v>
      </c>
      <c r="G87" s="779" t="n">
        <f aca="false">SUM(D87+E87-F87)</f>
        <v>0</v>
      </c>
      <c r="H87" s="778" t="n">
        <f aca="false">IF(VLOOKUP($A87,hk2013!$A:$G,1)=$A87,VLOOKUP($A87,hk2013!$A:$G,6),0)</f>
        <v>0</v>
      </c>
      <c r="I87" s="778" t="n">
        <f aca="false">IF(VLOOKUP($A87,hk2013!$A:$G,1)=$A87,VLOOKUP($A87,hk2013!$A:$G,7),0)</f>
        <v>0</v>
      </c>
      <c r="J87" s="778" t="n">
        <f aca="false">IF(VLOOKUP($A87,hk2013!$A:$H,1)=$A87,VLOOKUP($A87,hk2013!$A:$H,8),0)</f>
        <v>0</v>
      </c>
      <c r="K87" s="780" t="n">
        <f aca="false">SUM(H87+I87-J87)</f>
        <v>0</v>
      </c>
      <c r="L87" s="786"/>
    </row>
    <row collapsed="false" customFormat="false" customHeight="true" hidden="true" ht="10.5" outlineLevel="1" r="88">
      <c r="A88" s="772" t="str">
        <f aca="false">LEFT(B88,3)</f>
        <v>122</v>
      </c>
      <c r="B88" s="773" t="s">
        <v>1596</v>
      </c>
      <c r="C88" s="773" t="s">
        <v>1597</v>
      </c>
      <c r="D88" s="778" t="n">
        <f aca="false">IF(VLOOKUP($A88,hk2014!$A:$G,1)=$A88,VLOOKUP($A88,hk2014!$A:$G,6),0)</f>
        <v>0</v>
      </c>
      <c r="E88" s="778" t="n">
        <f aca="false">IF(VLOOKUP($A88,hk2014!$A:$G,1)=$A88,VLOOKUP($A88,hk2014!$A:$G,7),0)</f>
        <v>0</v>
      </c>
      <c r="F88" s="778" t="n">
        <f aca="false">IF(VLOOKUP($A88,hk2014!$A:$H,1)=$A88,VLOOKUP($A88,hk2014!$A:$H,8),0)</f>
        <v>0</v>
      </c>
      <c r="G88" s="779" t="n">
        <f aca="false">SUM(D88+E88-F88)</f>
        <v>0</v>
      </c>
      <c r="H88" s="778" t="n">
        <f aca="false">IF(VLOOKUP($A88,hk2013!$A:$G,1)=$A88,VLOOKUP($A88,hk2013!$A:$G,6),0)</f>
        <v>0</v>
      </c>
      <c r="I88" s="778" t="n">
        <f aca="false">IF(VLOOKUP($A88,hk2013!$A:$G,1)=$A88,VLOOKUP($A88,hk2013!$A:$G,7),0)</f>
        <v>0</v>
      </c>
      <c r="J88" s="778" t="n">
        <f aca="false">IF(VLOOKUP($A88,hk2013!$A:$H,1)=$A88,VLOOKUP($A88,hk2013!$A:$H,8),0)</f>
        <v>0</v>
      </c>
      <c r="K88" s="780" t="n">
        <f aca="false">SUM(H88+I88-J88)</f>
        <v>0</v>
      </c>
      <c r="L88" s="796"/>
    </row>
    <row collapsed="false" customFormat="false" customHeight="true" hidden="true" ht="10.5" outlineLevel="1" r="89">
      <c r="A89" s="772" t="str">
        <f aca="false">LEFT(B89,3)</f>
        <v>123</v>
      </c>
      <c r="B89" s="773" t="s">
        <v>1598</v>
      </c>
      <c r="C89" s="773" t="s">
        <v>651</v>
      </c>
      <c r="D89" s="778" t="n">
        <f aca="false">IF(VLOOKUP($A89,hk2014!$A:$G,1)=$A89,VLOOKUP($A89,hk2014!$A:$G,6),0)</f>
        <v>0</v>
      </c>
      <c r="E89" s="778" t="n">
        <f aca="false">IF(VLOOKUP($A89,hk2014!$A:$G,1)=$A89,VLOOKUP($A89,hk2014!$A:$G,7),0)</f>
        <v>0</v>
      </c>
      <c r="F89" s="778" t="n">
        <f aca="false">IF(VLOOKUP($A89,hk2014!$A:$H,1)=$A89,VLOOKUP($A89,hk2014!$A:$H,8),0)</f>
        <v>0</v>
      </c>
      <c r="G89" s="779" t="n">
        <f aca="false">SUM(D89+E89-F89)</f>
        <v>0</v>
      </c>
      <c r="H89" s="778" t="n">
        <f aca="false">IF(VLOOKUP($A89,hk2013!$A:$G,1)=$A89,VLOOKUP($A89,hk2013!$A:$G,6),0)</f>
        <v>0</v>
      </c>
      <c r="I89" s="778" t="n">
        <f aca="false">IF(VLOOKUP($A89,hk2013!$A:$G,1)=$A89,VLOOKUP($A89,hk2013!$A:$G,7),0)</f>
        <v>0</v>
      </c>
      <c r="J89" s="778" t="n">
        <f aca="false">IF(VLOOKUP($A89,hk2013!$A:$H,1)=$A89,VLOOKUP($A89,hk2013!$A:$H,8),0)</f>
        <v>0</v>
      </c>
      <c r="K89" s="780" t="n">
        <f aca="false">SUM(H89+I89-J89)</f>
        <v>0</v>
      </c>
      <c r="L89" s="796"/>
    </row>
    <row collapsed="false" customFormat="false" customHeight="true" hidden="true" ht="10.5" outlineLevel="1" r="90">
      <c r="A90" s="772" t="str">
        <f aca="false">LEFT(B90,3)</f>
        <v>124</v>
      </c>
      <c r="B90" s="773" t="s">
        <v>1599</v>
      </c>
      <c r="C90" s="773" t="s">
        <v>652</v>
      </c>
      <c r="D90" s="778" t="n">
        <f aca="false">IF(VLOOKUP($A90,hk2014!$A:$G,1)=$A90,VLOOKUP($A90,hk2014!$A:$G,6),0)</f>
        <v>0</v>
      </c>
      <c r="E90" s="778" t="n">
        <f aca="false">IF(VLOOKUP($A90,hk2014!$A:$G,1)=$A90,VLOOKUP($A90,hk2014!$A:$G,7),0)</f>
        <v>0</v>
      </c>
      <c r="F90" s="778" t="n">
        <f aca="false">IF(VLOOKUP($A90,hk2014!$A:$H,1)=$A90,VLOOKUP($A90,hk2014!$A:$H,8),0)</f>
        <v>0</v>
      </c>
      <c r="G90" s="779" t="n">
        <f aca="false">SUM(D90+E90-F90)</f>
        <v>0</v>
      </c>
      <c r="H90" s="778" t="n">
        <f aca="false">IF(VLOOKUP($A90,hk2013!$A:$G,1)=$A90,VLOOKUP($A90,hk2013!$A:$G,6),0)</f>
        <v>0</v>
      </c>
      <c r="I90" s="778" t="n">
        <f aca="false">IF(VLOOKUP($A90,hk2013!$A:$G,1)=$A90,VLOOKUP($A90,hk2013!$A:$G,7),0)</f>
        <v>0</v>
      </c>
      <c r="J90" s="778" t="n">
        <f aca="false">IF(VLOOKUP($A90,hk2013!$A:$H,1)=$A90,VLOOKUP($A90,hk2013!$A:$H,8),0)</f>
        <v>0</v>
      </c>
      <c r="K90" s="780" t="n">
        <f aca="false">SUM(H90+I90-J90)</f>
        <v>0</v>
      </c>
    </row>
    <row collapsed="false" customFormat="false" customHeight="true" hidden="true" ht="11.25" outlineLevel="1" r="91">
      <c r="A91" s="787"/>
      <c r="B91" s="788"/>
      <c r="C91" s="788"/>
      <c r="D91" s="781"/>
      <c r="E91" s="781"/>
      <c r="F91" s="781"/>
      <c r="G91" s="782"/>
      <c r="H91" s="781"/>
      <c r="I91" s="781"/>
      <c r="J91" s="781"/>
      <c r="K91" s="783"/>
    </row>
    <row collapsed="false" customFormat="false" customHeight="true" hidden="false" ht="11.25" outlineLevel="0" r="92">
      <c r="A92" s="766" t="s">
        <v>149</v>
      </c>
      <c r="B92" s="767"/>
      <c r="C92" s="768" t="s">
        <v>653</v>
      </c>
      <c r="D92" s="769" t="n">
        <f aca="false">SUM(D93:D97)</f>
        <v>0</v>
      </c>
      <c r="E92" s="769" t="n">
        <f aca="false">SUM(E93:E97)</f>
        <v>0</v>
      </c>
      <c r="F92" s="769" t="n">
        <f aca="false">SUM(F93:F97)</f>
        <v>0</v>
      </c>
      <c r="G92" s="784" t="n">
        <f aca="false">SUM(G93:G97)</f>
        <v>0</v>
      </c>
      <c r="H92" s="769" t="n">
        <f aca="false">SUM(H93:H97)</f>
        <v>0</v>
      </c>
      <c r="I92" s="769" t="n">
        <f aca="false">SUM(I93:I97)</f>
        <v>0</v>
      </c>
      <c r="J92" s="769" t="n">
        <f aca="false">SUM(J93:J97)</f>
        <v>0</v>
      </c>
      <c r="K92" s="785" t="n">
        <f aca="false">SUM(K93:K97)</f>
        <v>0</v>
      </c>
    </row>
    <row collapsed="false" customFormat="false" customHeight="true" hidden="true" ht="10.5" outlineLevel="1" r="93">
      <c r="A93" s="772" t="str">
        <f aca="false">LEFT(B93,3)</f>
        <v>131</v>
      </c>
      <c r="B93" s="773" t="s">
        <v>1600</v>
      </c>
      <c r="C93" s="773" t="s">
        <v>1601</v>
      </c>
      <c r="D93" s="778" t="n">
        <f aca="false">IF(VLOOKUP($A93,hk2014!$A:$G,1)=$A93,VLOOKUP($A93,hk2014!$A:$G,6),0)</f>
        <v>0</v>
      </c>
      <c r="E93" s="778" t="n">
        <f aca="false">IF(VLOOKUP($A93,hk2014!$A:$G,1)=$A93,VLOOKUP($A93,hk2014!$A:$G,7),0)</f>
        <v>0</v>
      </c>
      <c r="F93" s="778" t="n">
        <f aca="false">IF(VLOOKUP($A93,hk2014!$A:$H,1)=$A93,VLOOKUP($A93,hk2014!$A:$H,8),0)</f>
        <v>0</v>
      </c>
      <c r="G93" s="779" t="n">
        <f aca="false">SUM(D93+E93-F93)</f>
        <v>0</v>
      </c>
      <c r="H93" s="778" t="n">
        <f aca="false">IF(VLOOKUP($A93,hk2013!$A:$G,1)=$A93,VLOOKUP($A93,hk2013!$A:$G,6),0)</f>
        <v>0</v>
      </c>
      <c r="I93" s="778" t="n">
        <f aca="false">IF(VLOOKUP($A93,hk2013!$A:$G,1)=$A93,VLOOKUP($A93,hk2013!$A:$G,7),0)</f>
        <v>0</v>
      </c>
      <c r="J93" s="778" t="n">
        <f aca="false">IF(VLOOKUP($A93,hk2013!$A:$H,1)=$A93,VLOOKUP($A93,hk2013!$A:$H,8),0)</f>
        <v>0</v>
      </c>
      <c r="K93" s="780" t="n">
        <f aca="false">SUM(H93+I93-J93)</f>
        <v>0</v>
      </c>
    </row>
    <row collapsed="false" customFormat="false" customHeight="true" hidden="true" ht="10.5" outlineLevel="1" r="94">
      <c r="A94" s="772" t="str">
        <f aca="false">LEFT(B94,3)</f>
        <v>132</v>
      </c>
      <c r="B94" s="773" t="s">
        <v>1602</v>
      </c>
      <c r="C94" s="773" t="s">
        <v>1603</v>
      </c>
      <c r="D94" s="778" t="n">
        <f aca="false">IF(VLOOKUP($A94,hk2014!$A:$G,1)=$A94,VLOOKUP($A94,hk2014!$A:$G,6),0)</f>
        <v>0</v>
      </c>
      <c r="E94" s="778" t="n">
        <f aca="false">IF(VLOOKUP($A94,hk2014!$A:$G,1)=$A94,VLOOKUP($A94,hk2014!$A:$G,7),0)</f>
        <v>0</v>
      </c>
      <c r="F94" s="778" t="n">
        <f aca="false">IF(VLOOKUP($A94,hk2014!$A:$H,1)=$A94,VLOOKUP($A94,hk2014!$A:$H,8),0)</f>
        <v>0</v>
      </c>
      <c r="G94" s="779" t="n">
        <f aca="false">SUM(D94+E94-F94)</f>
        <v>0</v>
      </c>
      <c r="H94" s="778" t="n">
        <f aca="false">IF(VLOOKUP($A94,hk2013!$A:$G,1)=$A94,VLOOKUP($A94,hk2013!$A:$G,6),0)</f>
        <v>0</v>
      </c>
      <c r="I94" s="778" t="n">
        <f aca="false">IF(VLOOKUP($A94,hk2013!$A:$G,1)=$A94,VLOOKUP($A94,hk2013!$A:$G,7),0)</f>
        <v>0</v>
      </c>
      <c r="J94" s="778" t="n">
        <f aca="false">IF(VLOOKUP($A94,hk2013!$A:$H,1)=$A94,VLOOKUP($A94,hk2013!$A:$H,8),0)</f>
        <v>0</v>
      </c>
      <c r="K94" s="780" t="n">
        <f aca="false">SUM(H94+I94-J94)</f>
        <v>0</v>
      </c>
    </row>
    <row collapsed="false" customFormat="false" customHeight="true" hidden="true" ht="10.5" outlineLevel="1" r="95">
      <c r="A95" s="797" t="s">
        <v>363</v>
      </c>
      <c r="B95" s="798"/>
      <c r="C95" s="798" t="s">
        <v>1604</v>
      </c>
      <c r="D95" s="778" t="n">
        <f aca="false">IF(VLOOKUP($A95,hk2014!$A:$G,1)=$A95,VLOOKUP($A95,hk2014!$A:$G,6),0)</f>
        <v>0</v>
      </c>
      <c r="E95" s="778" t="n">
        <f aca="false">IF(VLOOKUP($A95,hk2014!$A:$G,1)=$A95,VLOOKUP($A95,hk2014!$A:$G,7),0)</f>
        <v>0</v>
      </c>
      <c r="F95" s="778" t="n">
        <f aca="false">IF(VLOOKUP($A95,hk2014!$A:$H,1)=$A95,VLOOKUP($A95,hk2014!$A:$H,8),0)</f>
        <v>0</v>
      </c>
      <c r="G95" s="779" t="n">
        <f aca="false">SUM(D95+E95-F95)</f>
        <v>0</v>
      </c>
      <c r="H95" s="778" t="n">
        <f aca="false">IF(VLOOKUP($A95,hk2013!$A:$G,1)=$A95,VLOOKUP($A95,hk2013!$A:$G,6),0)</f>
        <v>0</v>
      </c>
      <c r="I95" s="778" t="n">
        <f aca="false">IF(VLOOKUP($A95,hk2013!$A:$G,1)=$A95,VLOOKUP($A95,hk2013!$A:$G,7),0)</f>
        <v>0</v>
      </c>
      <c r="J95" s="778" t="n">
        <f aca="false">IF(VLOOKUP($A95,hk2013!$A:$H,1)=$A95,VLOOKUP($A95,hk2013!$A:$H,8),0)</f>
        <v>0</v>
      </c>
      <c r="K95" s="780" t="n">
        <f aca="false">SUM(H95+I95-J95)</f>
        <v>0</v>
      </c>
    </row>
    <row collapsed="false" customFormat="false" customHeight="true" hidden="true" ht="10.5" outlineLevel="1" r="96">
      <c r="A96" s="772" t="str">
        <f aca="false">LEFT(B96,3)</f>
        <v>139</v>
      </c>
      <c r="B96" s="773" t="s">
        <v>1605</v>
      </c>
      <c r="C96" s="773" t="s">
        <v>1606</v>
      </c>
      <c r="D96" s="778" t="n">
        <f aca="false">IF(VLOOKUP($A96,hk2014!$A:$G,1)=$A96,VLOOKUP($A96,hk2014!$A:$G,6),0)</f>
        <v>0</v>
      </c>
      <c r="E96" s="778" t="n">
        <f aca="false">IF(VLOOKUP($A96,hk2014!$A:$G,1)=$A96,VLOOKUP($A96,hk2014!$A:$G,7),0)</f>
        <v>0</v>
      </c>
      <c r="F96" s="778" t="n">
        <f aca="false">IF(VLOOKUP($A96,hk2014!$A:$H,1)=$A96,VLOOKUP($A96,hk2014!$A:$H,8),0)</f>
        <v>0</v>
      </c>
      <c r="G96" s="779" t="n">
        <f aca="false">SUM(D96+E96-F96)</f>
        <v>0</v>
      </c>
      <c r="H96" s="778" t="n">
        <f aca="false">IF(VLOOKUP($A96,hk2013!$A:$G,1)=$A96,VLOOKUP($A96,hk2013!$A:$G,6),0)</f>
        <v>0</v>
      </c>
      <c r="I96" s="778" t="n">
        <f aca="false">IF(VLOOKUP($A96,hk2013!$A:$G,1)=$A96,VLOOKUP($A96,hk2013!$A:$G,7),0)</f>
        <v>0</v>
      </c>
      <c r="J96" s="778" t="n">
        <f aca="false">IF(VLOOKUP($A96,hk2013!$A:$H,1)=$A96,VLOOKUP($A96,hk2013!$A:$H,8),0)</f>
        <v>0</v>
      </c>
      <c r="K96" s="780" t="n">
        <f aca="false">SUM(H96+I96-J96)</f>
        <v>0</v>
      </c>
    </row>
    <row collapsed="false" customFormat="false" customHeight="true" hidden="true" ht="11.25" outlineLevel="1" r="97">
      <c r="A97" s="787"/>
      <c r="B97" s="788"/>
      <c r="C97" s="788"/>
      <c r="D97" s="781"/>
      <c r="E97" s="781"/>
      <c r="F97" s="781"/>
      <c r="G97" s="782"/>
      <c r="H97" s="781"/>
      <c r="I97" s="781"/>
      <c r="J97" s="781"/>
      <c r="K97" s="783"/>
    </row>
    <row collapsed="false" customFormat="false" customHeight="true" hidden="false" ht="11.25" outlineLevel="0" r="98">
      <c r="A98" s="766" t="s">
        <v>160</v>
      </c>
      <c r="B98" s="767"/>
      <c r="C98" s="768" t="s">
        <v>1607</v>
      </c>
      <c r="D98" s="769" t="n">
        <f aca="false">SUM(D99:D105)</f>
        <v>0</v>
      </c>
      <c r="E98" s="769" t="n">
        <f aca="false">SUM(E99:E105)</f>
        <v>0</v>
      </c>
      <c r="F98" s="769" t="n">
        <f aca="false">SUM(F99:F105)</f>
        <v>0</v>
      </c>
      <c r="G98" s="784" t="n">
        <f aca="false">SUM(G99:G105)</f>
        <v>0</v>
      </c>
      <c r="H98" s="769" t="n">
        <f aca="false">SUM(H99:H105)</f>
        <v>0</v>
      </c>
      <c r="I98" s="769" t="n">
        <f aca="false">SUM(I99:I105)</f>
        <v>0</v>
      </c>
      <c r="J98" s="769" t="n">
        <f aca="false">SUM(J99:J105)</f>
        <v>0</v>
      </c>
      <c r="K98" s="785" t="n">
        <f aca="false">SUM(K99:K105)</f>
        <v>0</v>
      </c>
    </row>
    <row collapsed="false" customFormat="false" customHeight="true" hidden="true" ht="10.5" outlineLevel="1" r="99">
      <c r="A99" s="772" t="str">
        <f aca="false">LEFT(B99,3)</f>
        <v>191</v>
      </c>
      <c r="B99" s="773" t="s">
        <v>1608</v>
      </c>
      <c r="C99" s="773" t="s">
        <v>1609</v>
      </c>
      <c r="D99" s="778" t="n">
        <f aca="false">IF(VLOOKUP($A99,hk2014!$A:$G,1)=$A99,VLOOKUP($A99,hk2014!$A:$G,6),0)</f>
        <v>0</v>
      </c>
      <c r="E99" s="778" t="n">
        <f aca="false">IF(VLOOKUP($A99,hk2014!$A:$G,1)=$A99,VLOOKUP($A99,hk2014!$A:$G,7),0)</f>
        <v>0</v>
      </c>
      <c r="F99" s="778" t="n">
        <f aca="false">IF(VLOOKUP($A99,hk2014!$A:$H,1)=$A99,VLOOKUP($A99,hk2014!$A:$H,8),0)</f>
        <v>0</v>
      </c>
      <c r="G99" s="779" t="n">
        <f aca="false">SUM(D99+E99-F99)</f>
        <v>0</v>
      </c>
      <c r="H99" s="778" t="n">
        <f aca="false">IF(VLOOKUP($A99,hk2013!$A:$G,1)=$A99,VLOOKUP($A99,hk2013!$A:$G,6),0)</f>
        <v>0</v>
      </c>
      <c r="I99" s="778" t="n">
        <f aca="false">IF(VLOOKUP($A99,hk2013!$A:$G,1)=$A99,VLOOKUP($A99,hk2013!$A:$G,7),0)</f>
        <v>0</v>
      </c>
      <c r="J99" s="778" t="n">
        <f aca="false">IF(VLOOKUP($A99,hk2013!$A:$H,1)=$A99,VLOOKUP($A99,hk2013!$A:$H,8),0)</f>
        <v>0</v>
      </c>
      <c r="K99" s="780" t="n">
        <f aca="false">SUM(H99+I99-J99)</f>
        <v>0</v>
      </c>
    </row>
    <row collapsed="false" customFormat="false" customHeight="true" hidden="true" ht="10.5" outlineLevel="1" r="100">
      <c r="A100" s="772" t="str">
        <f aca="false">LEFT(B100,3)</f>
        <v>192</v>
      </c>
      <c r="B100" s="773" t="s">
        <v>1610</v>
      </c>
      <c r="C100" s="773" t="s">
        <v>1611</v>
      </c>
      <c r="D100" s="778" t="n">
        <f aca="false">IF(VLOOKUP($A100,hk2014!$A:$G,1)=$A100,VLOOKUP($A100,hk2014!$A:$G,6),0)</f>
        <v>0</v>
      </c>
      <c r="E100" s="778" t="n">
        <f aca="false">IF(VLOOKUP($A100,hk2014!$A:$G,1)=$A100,VLOOKUP($A100,hk2014!$A:$G,7),0)</f>
        <v>0</v>
      </c>
      <c r="F100" s="778" t="n">
        <f aca="false">IF(VLOOKUP($A100,hk2014!$A:$H,1)=$A100,VLOOKUP($A100,hk2014!$A:$H,8),0)</f>
        <v>0</v>
      </c>
      <c r="G100" s="779" t="n">
        <f aca="false">SUM(D100+E100-F100)</f>
        <v>0</v>
      </c>
      <c r="H100" s="778" t="n">
        <f aca="false">IF(VLOOKUP($A100,hk2013!$A:$G,1)=$A100,VLOOKUP($A100,hk2013!$A:$G,6),0)</f>
        <v>0</v>
      </c>
      <c r="I100" s="778" t="n">
        <f aca="false">IF(VLOOKUP($A100,hk2013!$A:$G,1)=$A100,VLOOKUP($A100,hk2013!$A:$G,7),0)</f>
        <v>0</v>
      </c>
      <c r="J100" s="778" t="n">
        <f aca="false">IF(VLOOKUP($A100,hk2013!$A:$H,1)=$A100,VLOOKUP($A100,hk2013!$A:$H,8),0)</f>
        <v>0</v>
      </c>
      <c r="K100" s="780" t="n">
        <f aca="false">SUM(H100+I100-J100)</f>
        <v>0</v>
      </c>
    </row>
    <row collapsed="false" customFormat="false" customHeight="true" hidden="true" ht="10.5" outlineLevel="1" r="101">
      <c r="A101" s="772" t="str">
        <f aca="false">LEFT(B101,3)</f>
        <v>193</v>
      </c>
      <c r="B101" s="773" t="s">
        <v>1612</v>
      </c>
      <c r="C101" s="773" t="s">
        <v>1613</v>
      </c>
      <c r="D101" s="778" t="n">
        <f aca="false">IF(VLOOKUP($A101,hk2014!$A:$G,1)=$A101,VLOOKUP($A101,hk2014!$A:$G,6),0)</f>
        <v>0</v>
      </c>
      <c r="E101" s="778" t="n">
        <f aca="false">IF(VLOOKUP($A101,hk2014!$A:$G,1)=$A101,VLOOKUP($A101,hk2014!$A:$G,7),0)</f>
        <v>0</v>
      </c>
      <c r="F101" s="778" t="n">
        <f aca="false">IF(VLOOKUP($A101,hk2014!$A:$H,1)=$A101,VLOOKUP($A101,hk2014!$A:$H,8),0)</f>
        <v>0</v>
      </c>
      <c r="G101" s="779" t="n">
        <f aca="false">SUM(D101+E101-F101)</f>
        <v>0</v>
      </c>
      <c r="H101" s="778" t="n">
        <f aca="false">IF(VLOOKUP($A101,hk2013!$A:$G,1)=$A101,VLOOKUP($A101,hk2013!$A:$G,6),0)</f>
        <v>0</v>
      </c>
      <c r="I101" s="778" t="n">
        <f aca="false">IF(VLOOKUP($A101,hk2013!$A:$G,1)=$A101,VLOOKUP($A101,hk2013!$A:$G,7),0)</f>
        <v>0</v>
      </c>
      <c r="J101" s="778" t="n">
        <f aca="false">IF(VLOOKUP($A101,hk2013!$A:$H,1)=$A101,VLOOKUP($A101,hk2013!$A:$H,8),0)</f>
        <v>0</v>
      </c>
      <c r="K101" s="780" t="n">
        <f aca="false">SUM(H101+I101-J101)</f>
        <v>0</v>
      </c>
    </row>
    <row collapsed="false" customFormat="false" customHeight="true" hidden="true" ht="10.5" outlineLevel="1" r="102">
      <c r="A102" s="772" t="str">
        <f aca="false">LEFT(B102,3)</f>
        <v>194</v>
      </c>
      <c r="B102" s="773" t="s">
        <v>1614</v>
      </c>
      <c r="C102" s="773" t="s">
        <v>1615</v>
      </c>
      <c r="D102" s="778" t="n">
        <f aca="false">IF(VLOOKUP($A102,hk2014!$A:$G,1)=$A102,VLOOKUP($A102,hk2014!$A:$G,6),0)</f>
        <v>0</v>
      </c>
      <c r="E102" s="778" t="n">
        <f aca="false">IF(VLOOKUP($A102,hk2014!$A:$G,1)=$A102,VLOOKUP($A102,hk2014!$A:$G,7),0)</f>
        <v>0</v>
      </c>
      <c r="F102" s="778" t="n">
        <f aca="false">IF(VLOOKUP($A102,hk2014!$A:$H,1)=$A102,VLOOKUP($A102,hk2014!$A:$H,8),0)</f>
        <v>0</v>
      </c>
      <c r="G102" s="779" t="n">
        <f aca="false">SUM(D102+E102-F102)</f>
        <v>0</v>
      </c>
      <c r="H102" s="778" t="n">
        <f aca="false">IF(VLOOKUP($A102,hk2013!$A:$G,1)=$A102,VLOOKUP($A102,hk2013!$A:$G,6),0)</f>
        <v>0</v>
      </c>
      <c r="I102" s="778" t="n">
        <f aca="false">IF(VLOOKUP($A102,hk2013!$A:$G,1)=$A102,VLOOKUP($A102,hk2013!$A:$G,7),0)</f>
        <v>0</v>
      </c>
      <c r="J102" s="778" t="n">
        <f aca="false">IF(VLOOKUP($A102,hk2013!$A:$H,1)=$A102,VLOOKUP($A102,hk2013!$A:$H,8),0)</f>
        <v>0</v>
      </c>
      <c r="K102" s="780" t="n">
        <f aca="false">SUM(H102+I102-J102)</f>
        <v>0</v>
      </c>
    </row>
    <row collapsed="false" customFormat="false" customHeight="true" hidden="true" ht="10.5" outlineLevel="1" r="103">
      <c r="A103" s="772" t="str">
        <f aca="false">LEFT(B103,3)</f>
        <v>195</v>
      </c>
      <c r="B103" s="773" t="s">
        <v>1616</v>
      </c>
      <c r="C103" s="773" t="s">
        <v>1617</v>
      </c>
      <c r="D103" s="778" t="n">
        <f aca="false">IF(VLOOKUP($A103,hk2014!$A:$G,1)=$A103,VLOOKUP($A103,hk2014!$A:$G,6),0)</f>
        <v>0</v>
      </c>
      <c r="E103" s="778" t="n">
        <f aca="false">IF(VLOOKUP($A103,hk2014!$A:$G,1)=$A103,VLOOKUP($A103,hk2014!$A:$G,7),0)</f>
        <v>0</v>
      </c>
      <c r="F103" s="778" t="n">
        <f aca="false">IF(VLOOKUP($A103,hk2014!$A:$H,1)=$A103,VLOOKUP($A103,hk2014!$A:$H,8),0)</f>
        <v>0</v>
      </c>
      <c r="G103" s="779" t="n">
        <f aca="false">SUM(D103+E103-F103)</f>
        <v>0</v>
      </c>
      <c r="H103" s="778" t="n">
        <f aca="false">IF(VLOOKUP($A103,hk2013!$A:$G,1)=$A103,VLOOKUP($A103,hk2013!$A:$G,6),0)</f>
        <v>0</v>
      </c>
      <c r="I103" s="778" t="n">
        <f aca="false">IF(VLOOKUP($A103,hk2013!$A:$G,1)=$A103,VLOOKUP($A103,hk2013!$A:$G,7),0)</f>
        <v>0</v>
      </c>
      <c r="J103" s="778" t="n">
        <f aca="false">IF(VLOOKUP($A103,hk2013!$A:$H,1)=$A103,VLOOKUP($A103,hk2013!$A:$H,8),0)</f>
        <v>0</v>
      </c>
      <c r="K103" s="780" t="n">
        <f aca="false">SUM(H103+I103-J103)</f>
        <v>0</v>
      </c>
    </row>
    <row collapsed="false" customFormat="false" customHeight="true" hidden="true" ht="10.5" outlineLevel="1" r="104">
      <c r="A104" s="772" t="str">
        <f aca="false">LEFT(B104,3)</f>
        <v>196</v>
      </c>
      <c r="B104" s="773" t="s">
        <v>1618</v>
      </c>
      <c r="C104" s="773" t="s">
        <v>1619</v>
      </c>
      <c r="D104" s="778" t="n">
        <f aca="false">IF(VLOOKUP($A104,hk2014!$A:$G,1)=$A104,VLOOKUP($A104,hk2014!$A:$G,6),0)</f>
        <v>0</v>
      </c>
      <c r="E104" s="778" t="n">
        <f aca="false">IF(VLOOKUP($A104,hk2014!$A:$G,1)=$A104,VLOOKUP($A104,hk2014!$A:$G,7),0)</f>
        <v>0</v>
      </c>
      <c r="F104" s="778" t="n">
        <f aca="false">IF(VLOOKUP($A104,hk2014!$A:$H,1)=$A104,VLOOKUP($A104,hk2014!$A:$H,8),0)</f>
        <v>0</v>
      </c>
      <c r="G104" s="779" t="n">
        <f aca="false">SUM(D104+E104-F104)</f>
        <v>0</v>
      </c>
      <c r="H104" s="778" t="n">
        <f aca="false">IF(VLOOKUP($A104,hk2013!$A:$G,1)=$A104,VLOOKUP($A104,hk2013!$A:$G,6),0)</f>
        <v>0</v>
      </c>
      <c r="I104" s="778" t="n">
        <f aca="false">IF(VLOOKUP($A104,hk2013!$A:$G,1)=$A104,VLOOKUP($A104,hk2013!$A:$G,7),0)</f>
        <v>0</v>
      </c>
      <c r="J104" s="778" t="n">
        <f aca="false">IF(VLOOKUP($A104,hk2013!$A:$H,1)=$A104,VLOOKUP($A104,hk2013!$A:$H,8),0)</f>
        <v>0</v>
      </c>
      <c r="K104" s="780" t="n">
        <f aca="false">SUM(H104+I104-J104)</f>
        <v>0</v>
      </c>
    </row>
    <row collapsed="false" customFormat="false" customHeight="true" hidden="true" ht="11.25" outlineLevel="1" r="105">
      <c r="A105" s="787"/>
      <c r="B105" s="788"/>
      <c r="C105" s="788"/>
      <c r="D105" s="781"/>
      <c r="E105" s="781"/>
      <c r="F105" s="781"/>
      <c r="G105" s="782"/>
      <c r="H105" s="781"/>
      <c r="I105" s="781"/>
      <c r="J105" s="781"/>
      <c r="K105" s="783"/>
    </row>
    <row collapsed="false" customFormat="false" customHeight="true" hidden="true" ht="11.25" outlineLevel="1" r="106">
      <c r="A106" s="759"/>
      <c r="B106" s="755"/>
      <c r="C106" s="755"/>
      <c r="H106" s="799"/>
      <c r="I106" s="799"/>
      <c r="J106" s="799"/>
      <c r="K106" s="800"/>
    </row>
    <row collapsed="false" customFormat="false" customHeight="true" hidden="false" ht="12" outlineLevel="0" r="107">
      <c r="A107" s="761" t="s">
        <v>15</v>
      </c>
      <c r="B107" s="755"/>
      <c r="C107" s="762" t="s">
        <v>96</v>
      </c>
      <c r="D107" s="793" t="n">
        <f aca="false">SUM(D108+D113+D116+D120+D124+D133+D136)</f>
        <v>0</v>
      </c>
      <c r="E107" s="793" t="n">
        <f aca="false">SUM(E108+E113+E116+E120+E124+E133+E136)</f>
        <v>0</v>
      </c>
      <c r="F107" s="793" t="n">
        <f aca="false">SUM(F108+F113+F116+F120+F124+F133+F136)</f>
        <v>0</v>
      </c>
      <c r="G107" s="794" t="n">
        <f aca="false">SUM(G108+G113+G116+G120+G124+G133+G136)</f>
        <v>0</v>
      </c>
      <c r="H107" s="793" t="n">
        <f aca="false">SUM(H108+H113+H116+H120+H124+H133+H136)</f>
        <v>0</v>
      </c>
      <c r="I107" s="793" t="n">
        <f aca="false">SUM(I108+I113+I116+I120+I124+I133+I136)</f>
        <v>0</v>
      </c>
      <c r="J107" s="793" t="n">
        <f aca="false">SUM(J108+J113+J116+J120+J124+J133+J136)</f>
        <v>0</v>
      </c>
      <c r="K107" s="795" t="n">
        <f aca="false">SUM(K108+K113+K116+K120+K124+K133+K136)</f>
        <v>0</v>
      </c>
    </row>
    <row collapsed="false" customFormat="false" customHeight="true" hidden="false" ht="11.25" outlineLevel="0" r="108">
      <c r="A108" s="766" t="s">
        <v>260</v>
      </c>
      <c r="B108" s="767"/>
      <c r="C108" s="768" t="s">
        <v>1620</v>
      </c>
      <c r="D108" s="769" t="n">
        <f aca="false">SUM(D109:D111)</f>
        <v>0</v>
      </c>
      <c r="E108" s="769" t="n">
        <f aca="false">SUM(E109:E111)</f>
        <v>0</v>
      </c>
      <c r="F108" s="769" t="n">
        <f aca="false">SUM(F109:F111)</f>
        <v>0</v>
      </c>
      <c r="G108" s="770" t="n">
        <f aca="false">SUM(G109:G111)</f>
        <v>0</v>
      </c>
      <c r="H108" s="769" t="n">
        <f aca="false">SUM(H109:H111)</f>
        <v>0</v>
      </c>
      <c r="I108" s="769" t="n">
        <f aca="false">SUM(I109:I111)</f>
        <v>0</v>
      </c>
      <c r="J108" s="769" t="n">
        <f aca="false">SUM(J109:J111)</f>
        <v>0</v>
      </c>
      <c r="K108" s="771" t="n">
        <f aca="false">SUM(K109:K111)</f>
        <v>0</v>
      </c>
    </row>
    <row collapsed="false" customFormat="false" customHeight="true" hidden="true" ht="10.5" outlineLevel="1" r="109">
      <c r="A109" s="772" t="s">
        <v>1621</v>
      </c>
      <c r="B109" s="773"/>
      <c r="C109" s="774" t="s">
        <v>1620</v>
      </c>
      <c r="D109" s="778" t="n">
        <f aca="false">IF(VLOOKUP($A109,hk2014!$A:$G,1)=$A109,VLOOKUP($A109,hk2014!$A:$G,6),0)</f>
        <v>0</v>
      </c>
      <c r="E109" s="778" t="n">
        <f aca="false">IF(VLOOKUP($A109,hk2014!$A:$G,1)=$A109,VLOOKUP($A109,hk2014!$A:$G,7),0)</f>
        <v>0</v>
      </c>
      <c r="F109" s="778" t="n">
        <f aca="false">IF(VLOOKUP($A109,hk2014!$A:$H,1)=$A109,VLOOKUP($A109,hk2014!$A:$H,8),0)</f>
        <v>0</v>
      </c>
      <c r="G109" s="779" t="n">
        <f aca="false">SUM(D109+E109-F109)</f>
        <v>0</v>
      </c>
      <c r="H109" s="778" t="n">
        <f aca="false">IF(VLOOKUP($A109,hk2013!$A:$G,1)=$A109,VLOOKUP($A109,hk2013!$A:$G,6),0)</f>
        <v>0</v>
      </c>
      <c r="I109" s="778" t="n">
        <f aca="false">IF(VLOOKUP($A109,hk2013!$A:$G,1)=$A109,VLOOKUP($A109,hk2013!$A:$G,7),0)</f>
        <v>0</v>
      </c>
      <c r="J109" s="778" t="n">
        <f aca="false">IF(VLOOKUP($A109,hk2013!$A:$H,1)=$A109,VLOOKUP($A109,hk2013!$A:$H,8),0)</f>
        <v>0</v>
      </c>
      <c r="K109" s="780" t="n">
        <f aca="false">SUM(H109+I109-J109)</f>
        <v>0</v>
      </c>
    </row>
    <row collapsed="false" customFormat="false" customHeight="true" hidden="true" ht="10.5" outlineLevel="1" r="110">
      <c r="A110" s="772" t="str">
        <f aca="false">LEFT(B110,3)</f>
        <v>211</v>
      </c>
      <c r="B110" s="773" t="s">
        <v>1622</v>
      </c>
      <c r="C110" s="773" t="s">
        <v>1623</v>
      </c>
      <c r="D110" s="778" t="n">
        <f aca="false">IF(VLOOKUP($A110,hk2014!$A:$G,1)=$A110,VLOOKUP($A110,hk2014!$A:$G,6),0)</f>
        <v>0</v>
      </c>
      <c r="E110" s="778" t="n">
        <f aca="false">IF(VLOOKUP($A110,hk2014!$A:$G,1)=$A110,VLOOKUP($A110,hk2014!$A:$G,7),0)</f>
        <v>0</v>
      </c>
      <c r="F110" s="778" t="n">
        <f aca="false">IF(VLOOKUP($A110,hk2014!$A:$H,1)=$A110,VLOOKUP($A110,hk2014!$A:$H,8),0)</f>
        <v>0</v>
      </c>
      <c r="G110" s="779" t="n">
        <f aca="false">SUM(D110+E110-F110)</f>
        <v>0</v>
      </c>
      <c r="H110" s="778" t="n">
        <f aca="false">IF(VLOOKUP($A110,hk2013!$A:$G,1)=$A110,VLOOKUP($A110,hk2013!$A:$G,6),0)</f>
        <v>0</v>
      </c>
      <c r="I110" s="778" t="n">
        <f aca="false">IF(VLOOKUP($A110,hk2013!$A:$G,1)=$A110,VLOOKUP($A110,hk2013!$A:$G,7),0)</f>
        <v>0</v>
      </c>
      <c r="J110" s="778" t="n">
        <f aca="false">IF(VLOOKUP($A110,hk2013!$A:$H,1)=$A110,VLOOKUP($A110,hk2013!$A:$H,8),0)</f>
        <v>0</v>
      </c>
      <c r="K110" s="780" t="n">
        <f aca="false">SUM(H110+I110-J110)</f>
        <v>0</v>
      </c>
    </row>
    <row collapsed="false" customFormat="false" customHeight="true" hidden="true" ht="10.5" outlineLevel="1" r="111">
      <c r="A111" s="772" t="str">
        <f aca="false">LEFT(B111,3)</f>
        <v>213</v>
      </c>
      <c r="B111" s="773" t="s">
        <v>1624</v>
      </c>
      <c r="C111" s="773" t="s">
        <v>1625</v>
      </c>
      <c r="D111" s="778" t="n">
        <f aca="false">IF(VLOOKUP($A111,hk2014!$A:$G,1)=$A111,VLOOKUP($A111,hk2014!$A:$G,6),0)</f>
        <v>0</v>
      </c>
      <c r="E111" s="778" t="n">
        <f aca="false">IF(VLOOKUP($A111,hk2014!$A:$G,1)=$A111,VLOOKUP($A111,hk2014!$A:$G,7),0)</f>
        <v>0</v>
      </c>
      <c r="F111" s="778" t="n">
        <f aca="false">IF(VLOOKUP($A111,hk2014!$A:$H,1)=$A111,VLOOKUP($A111,hk2014!$A:$H,8),0)</f>
        <v>0</v>
      </c>
      <c r="G111" s="779" t="n">
        <f aca="false">SUM(D111+E111-F111)</f>
        <v>0</v>
      </c>
      <c r="H111" s="778" t="n">
        <f aca="false">IF(VLOOKUP($A111,hk2013!$A:$G,1)=$A111,VLOOKUP($A111,hk2013!$A:$G,6),0)</f>
        <v>0</v>
      </c>
      <c r="I111" s="778" t="n">
        <f aca="false">IF(VLOOKUP($A111,hk2013!$A:$G,1)=$A111,VLOOKUP($A111,hk2013!$A:$G,7),0)</f>
        <v>0</v>
      </c>
      <c r="J111" s="778" t="n">
        <f aca="false">IF(VLOOKUP($A111,hk2013!$A:$H,1)=$A111,VLOOKUP($A111,hk2013!$A:$H,8),0)</f>
        <v>0</v>
      </c>
      <c r="K111" s="780" t="n">
        <f aca="false">SUM(H111+I111-J111)</f>
        <v>0</v>
      </c>
    </row>
    <row collapsed="false" customFormat="false" customHeight="true" hidden="true" ht="11.25" outlineLevel="1" r="112">
      <c r="A112" s="787"/>
      <c r="B112" s="788"/>
      <c r="C112" s="788"/>
      <c r="D112" s="781"/>
      <c r="E112" s="781"/>
      <c r="F112" s="781"/>
      <c r="G112" s="782"/>
      <c r="H112" s="781"/>
      <c r="I112" s="781"/>
      <c r="J112" s="781"/>
      <c r="K112" s="783"/>
    </row>
    <row collapsed="false" customFormat="false" customHeight="true" hidden="false" ht="13.5" outlineLevel="0" r="113">
      <c r="A113" s="766" t="s">
        <v>116</v>
      </c>
      <c r="B113" s="767"/>
      <c r="C113" s="768" t="s">
        <v>745</v>
      </c>
      <c r="D113" s="769" t="n">
        <f aca="false">SUM(D114:D115)</f>
        <v>0</v>
      </c>
      <c r="E113" s="769" t="n">
        <f aca="false">SUM(E114:E115)</f>
        <v>0</v>
      </c>
      <c r="F113" s="769" t="n">
        <f aca="false">SUM(F114:F115)</f>
        <v>0</v>
      </c>
      <c r="G113" s="770" t="n">
        <f aca="false">SUM(G114:G115)</f>
        <v>0</v>
      </c>
      <c r="H113" s="769" t="n">
        <f aca="false">SUM(H114:H115)</f>
        <v>0</v>
      </c>
      <c r="I113" s="769" t="n">
        <f aca="false">SUM(I114:I115)</f>
        <v>0</v>
      </c>
      <c r="J113" s="769" t="n">
        <f aca="false">SUM(J114:J115)</f>
        <v>0</v>
      </c>
      <c r="K113" s="771" t="n">
        <f aca="false">SUM(K114:K115)</f>
        <v>0</v>
      </c>
      <c r="L113" s="786"/>
    </row>
    <row collapsed="false" customFormat="false" customHeight="true" hidden="true" ht="12.75" outlineLevel="1" r="114">
      <c r="A114" s="772" t="str">
        <f aca="false">LEFT(B114,3)</f>
        <v>221</v>
      </c>
      <c r="B114" s="773" t="s">
        <v>1626</v>
      </c>
      <c r="C114" s="773" t="s">
        <v>1627</v>
      </c>
      <c r="D114" s="778" t="n">
        <f aca="false">IF(VLOOKUP($A114,hk2014!$A:$G,1)=$A114,VLOOKUP($A114,hk2014!$A:$G,6),0)</f>
        <v>0</v>
      </c>
      <c r="E114" s="778" t="n">
        <f aca="false">IF(VLOOKUP($A114,hk2014!$A:$G,1)=$A114,VLOOKUP($A114,hk2014!$A:$G,7),0)</f>
        <v>0</v>
      </c>
      <c r="F114" s="778" t="n">
        <f aca="false">IF(VLOOKUP($A114,hk2014!$A:$H,1)=$A114,VLOOKUP($A114,hk2014!$A:$H,8),0)</f>
        <v>0</v>
      </c>
      <c r="G114" s="779" t="n">
        <f aca="false">SUM(D114+E114-F114)</f>
        <v>0</v>
      </c>
      <c r="H114" s="778" t="n">
        <f aca="false">IF(VLOOKUP($A114,hk2013!$A:$G,1)=$A114,VLOOKUP($A114,hk2013!$A:$G,6),0)</f>
        <v>0</v>
      </c>
      <c r="I114" s="778" t="n">
        <f aca="false">IF(VLOOKUP($A114,hk2013!$A:$G,1)=$A114,VLOOKUP($A114,hk2013!$A:$G,7),0)</f>
        <v>0</v>
      </c>
      <c r="J114" s="778" t="n">
        <f aca="false">IF(VLOOKUP($A114,hk2013!$A:$H,1)=$A114,VLOOKUP($A114,hk2013!$A:$H,8),0)</f>
        <v>0</v>
      </c>
      <c r="K114" s="780" t="n">
        <f aca="false">SUM(H114+I114-J114)</f>
        <v>0</v>
      </c>
      <c r="L114" s="786"/>
    </row>
    <row collapsed="false" customFormat="true" customHeight="true" hidden="true" ht="13.5" outlineLevel="1" r="115" s="802">
      <c r="A115" s="792" t="s">
        <v>1628</v>
      </c>
      <c r="B115" s="801"/>
      <c r="C115" s="774" t="s">
        <v>1629</v>
      </c>
      <c r="D115" s="778" t="n">
        <f aca="false">IF(VLOOKUP($A115,hk2014!$A:$G,1)=$A115,VLOOKUP($A115,hk2014!$A:$G,6),0)</f>
        <v>0</v>
      </c>
      <c r="E115" s="778" t="n">
        <f aca="false">IF(VLOOKUP($A115,hk2014!$A:$G,1)=$A115,VLOOKUP($A115,hk2014!$A:$G,7),0)</f>
        <v>0</v>
      </c>
      <c r="F115" s="778" t="n">
        <f aca="false">IF(VLOOKUP($A115,hk2014!$A:$H,1)=$A115,VLOOKUP($A115,hk2014!$A:$H,8),0)</f>
        <v>0</v>
      </c>
      <c r="G115" s="779" t="n">
        <f aca="false">SUM(D115+E115-F115)</f>
        <v>0</v>
      </c>
      <c r="H115" s="778" t="n">
        <f aca="false">IF(VLOOKUP($A115,hk2013!$A:$G,1)=$A115,VLOOKUP($A115,hk2013!$A:$G,6),0)</f>
        <v>0</v>
      </c>
      <c r="I115" s="778" t="n">
        <f aca="false">IF(VLOOKUP($A115,hk2013!$A:$G,1)=$A115,VLOOKUP($A115,hk2013!$A:$G,7),0)</f>
        <v>0</v>
      </c>
      <c r="J115" s="778" t="n">
        <f aca="false">IF(VLOOKUP($A115,hk2013!$A:$H,1)=$A115,VLOOKUP($A115,hk2013!$A:$H,8),0)</f>
        <v>0</v>
      </c>
      <c r="K115" s="780" t="n">
        <f aca="false">SUM(H115+I115-J115)</f>
        <v>0</v>
      </c>
      <c r="L115" s="786"/>
    </row>
    <row collapsed="false" customFormat="true" customHeight="true" hidden="false" ht="13.5" outlineLevel="0" r="116" s="802">
      <c r="A116" s="766" t="n">
        <v>23</v>
      </c>
      <c r="B116" s="767"/>
      <c r="C116" s="768" t="s">
        <v>908</v>
      </c>
      <c r="D116" s="769" t="n">
        <f aca="false">SUM(D117:D118)</f>
        <v>0</v>
      </c>
      <c r="E116" s="769" t="n">
        <f aca="false">SUM(E117:E118)</f>
        <v>0</v>
      </c>
      <c r="F116" s="769" t="n">
        <f aca="false">SUM(F117:F118)</f>
        <v>0</v>
      </c>
      <c r="G116" s="784" t="n">
        <f aca="false">SUM(G117:G118)</f>
        <v>0</v>
      </c>
      <c r="H116" s="769" t="n">
        <f aca="false">SUM(H117:H118)</f>
        <v>0</v>
      </c>
      <c r="I116" s="769" t="n">
        <f aca="false">SUM(I117:I118)</f>
        <v>0</v>
      </c>
      <c r="J116" s="769" t="n">
        <f aca="false">SUM(J117:J118)</f>
        <v>0</v>
      </c>
      <c r="K116" s="785" t="n">
        <f aca="false">SUM(K117:K118)</f>
        <v>0</v>
      </c>
      <c r="L116" s="786"/>
    </row>
    <row collapsed="false" customFormat="false" customHeight="true" hidden="true" ht="12.75" outlineLevel="1" r="117">
      <c r="A117" s="772" t="str">
        <f aca="false">LEFT(B117,3)</f>
        <v>231</v>
      </c>
      <c r="B117" s="773" t="s">
        <v>1630</v>
      </c>
      <c r="C117" s="773" t="s">
        <v>1631</v>
      </c>
      <c r="D117" s="778" t="n">
        <f aca="false">IF(VLOOKUP($A117,hk2014!$A:$G,1)=$A117,VLOOKUP($A117,hk2014!$A:$G,6),0)</f>
        <v>0</v>
      </c>
      <c r="E117" s="778" t="n">
        <f aca="false">IF(VLOOKUP($A117,hk2014!$A:$G,1)=$A117,VLOOKUP($A117,hk2014!$A:$G,7),0)</f>
        <v>0</v>
      </c>
      <c r="F117" s="778" t="n">
        <f aca="false">IF(VLOOKUP($A117,hk2014!$A:$H,1)=$A117,VLOOKUP($A117,hk2014!$A:$H,8),0)</f>
        <v>0</v>
      </c>
      <c r="G117" s="779" t="n">
        <f aca="false">SUM(D117+E117-F117)</f>
        <v>0</v>
      </c>
      <c r="H117" s="778" t="n">
        <f aca="false">IF(VLOOKUP($A117,hk2013!$A:$G,1)=$A117,VLOOKUP($A117,hk2013!$A:$G,6),0)</f>
        <v>0</v>
      </c>
      <c r="I117" s="778" t="n">
        <f aca="false">IF(VLOOKUP($A117,hk2013!$A:$G,1)=$A117,VLOOKUP($A117,hk2013!$A:$G,7),0)</f>
        <v>0</v>
      </c>
      <c r="J117" s="778" t="n">
        <f aca="false">IF(VLOOKUP($A117,hk2013!$A:$H,1)=$A117,VLOOKUP($A117,hk2013!$A:$H,8),0)</f>
        <v>0</v>
      </c>
      <c r="K117" s="780" t="n">
        <f aca="false">SUM(H117+I117-J117)</f>
        <v>0</v>
      </c>
      <c r="L117" s="786"/>
    </row>
    <row collapsed="false" customFormat="false" customHeight="true" hidden="true" ht="12.75" outlineLevel="1" r="118">
      <c r="A118" s="772" t="str">
        <f aca="false">LEFT(B118,3)</f>
        <v>232</v>
      </c>
      <c r="B118" s="773" t="s">
        <v>1632</v>
      </c>
      <c r="C118" s="773" t="s">
        <v>1633</v>
      </c>
      <c r="D118" s="778" t="n">
        <f aca="false">IF(VLOOKUP($A118,hk2014!$A:$G,1)=$A118,VLOOKUP($A118,hk2014!$A:$G,6),0)</f>
        <v>0</v>
      </c>
      <c r="E118" s="778" t="n">
        <f aca="false">IF(VLOOKUP($A118,hk2014!$A:$G,1)=$A118,VLOOKUP($A118,hk2014!$A:$G,7),0)</f>
        <v>0</v>
      </c>
      <c r="F118" s="778" t="n">
        <f aca="false">IF(VLOOKUP($A118,hk2014!$A:$H,1)=$A118,VLOOKUP($A118,hk2014!$A:$H,8),0)</f>
        <v>0</v>
      </c>
      <c r="G118" s="779" t="n">
        <f aca="false">SUM(D118+E118-F118)</f>
        <v>0</v>
      </c>
      <c r="H118" s="778" t="n">
        <f aca="false">IF(VLOOKUP($A118,hk2013!$A:$G,1)=$A118,VLOOKUP($A118,hk2013!$A:$G,6),0)</f>
        <v>0</v>
      </c>
      <c r="I118" s="778" t="n">
        <f aca="false">IF(VLOOKUP($A118,hk2013!$A:$G,1)=$A118,VLOOKUP($A118,hk2013!$A:$G,7),0)</f>
        <v>0</v>
      </c>
      <c r="J118" s="778" t="n">
        <f aca="false">IF(VLOOKUP($A118,hk2013!$A:$H,1)=$A118,VLOOKUP($A118,hk2013!$A:$H,8),0)</f>
        <v>0</v>
      </c>
      <c r="K118" s="780" t="n">
        <f aca="false">SUM(H118+I118-J118)</f>
        <v>0</v>
      </c>
      <c r="L118" s="786"/>
    </row>
    <row collapsed="false" customFormat="false" customHeight="true" hidden="true" ht="13.5" outlineLevel="1" r="119">
      <c r="A119" s="787"/>
      <c r="B119" s="788"/>
      <c r="C119" s="788"/>
      <c r="D119" s="781"/>
      <c r="E119" s="781"/>
      <c r="F119" s="781"/>
      <c r="G119" s="782"/>
      <c r="H119" s="781"/>
      <c r="I119" s="781"/>
      <c r="J119" s="781"/>
      <c r="K119" s="783"/>
      <c r="L119" s="786"/>
    </row>
    <row collapsed="false" customFormat="false" customHeight="true" hidden="false" ht="13.5" outlineLevel="0" r="120">
      <c r="A120" s="766" t="s">
        <v>123</v>
      </c>
      <c r="B120" s="767"/>
      <c r="C120" s="768" t="s">
        <v>1634</v>
      </c>
      <c r="D120" s="769" t="n">
        <f aca="false">SUM(D121:D122)</f>
        <v>0</v>
      </c>
      <c r="E120" s="769" t="n">
        <f aca="false">SUM(E121:E122)</f>
        <v>0</v>
      </c>
      <c r="F120" s="769" t="n">
        <f aca="false">SUM(F121:F122)</f>
        <v>0</v>
      </c>
      <c r="G120" s="784" t="n">
        <f aca="false">SUM(G121:G122)</f>
        <v>0</v>
      </c>
      <c r="H120" s="769" t="n">
        <f aca="false">SUM(H121:H122)</f>
        <v>0</v>
      </c>
      <c r="I120" s="769" t="n">
        <f aca="false">SUM(I121:I122)</f>
        <v>0</v>
      </c>
      <c r="J120" s="769" t="n">
        <f aca="false">SUM(J121:J122)</f>
        <v>0</v>
      </c>
      <c r="K120" s="785" t="n">
        <f aca="false">SUM(K121:K122)</f>
        <v>0</v>
      </c>
      <c r="L120" s="786"/>
    </row>
    <row collapsed="false" customFormat="false" customHeight="true" hidden="true" ht="12.75" outlineLevel="1" r="121">
      <c r="A121" s="772" t="str">
        <f aca="false">LEFT(B121,3)</f>
        <v>241</v>
      </c>
      <c r="B121" s="773" t="s">
        <v>1635</v>
      </c>
      <c r="C121" s="773" t="s">
        <v>1636</v>
      </c>
      <c r="D121" s="778" t="n">
        <f aca="false">IF(VLOOKUP($A121,hk2014!$A:$G,1)=$A121,VLOOKUP($A121,hk2014!$A:$G,6),0)</f>
        <v>0</v>
      </c>
      <c r="E121" s="778" t="n">
        <f aca="false">IF(VLOOKUP($A121,hk2014!$A:$G,1)=$A121,VLOOKUP($A121,hk2014!$A:$G,7),0)</f>
        <v>0</v>
      </c>
      <c r="F121" s="778" t="n">
        <f aca="false">IF(VLOOKUP($A121,hk2014!$A:$H,1)=$A121,VLOOKUP($A121,hk2014!$A:$H,8),0)</f>
        <v>0</v>
      </c>
      <c r="G121" s="779" t="n">
        <f aca="false">SUM(D121+E121-F121)</f>
        <v>0</v>
      </c>
      <c r="H121" s="778" t="n">
        <f aca="false">IF(VLOOKUP($A121,hk2013!$A:$G,1)=$A121,VLOOKUP($A121,hk2013!$A:$G,6),0)</f>
        <v>0</v>
      </c>
      <c r="I121" s="778" t="n">
        <f aca="false">IF(VLOOKUP($A121,hk2013!$A:$G,1)=$A121,VLOOKUP($A121,hk2013!$A:$G,7),0)</f>
        <v>0</v>
      </c>
      <c r="J121" s="778" t="n">
        <f aca="false">IF(VLOOKUP($A121,hk2013!$A:$H,1)=$A121,VLOOKUP($A121,hk2013!$A:$H,8),0)</f>
        <v>0</v>
      </c>
      <c r="K121" s="780" t="n">
        <f aca="false">SUM(H121+I121-J121)</f>
        <v>0</v>
      </c>
      <c r="L121" s="786"/>
    </row>
    <row collapsed="false" customFormat="false" customHeight="true" hidden="true" ht="12.75" outlineLevel="1" r="122">
      <c r="A122" s="772" t="str">
        <f aca="false">LEFT(B122,3)</f>
        <v>249</v>
      </c>
      <c r="B122" s="773" t="s">
        <v>1637</v>
      </c>
      <c r="C122" s="773" t="s">
        <v>1638</v>
      </c>
      <c r="D122" s="778" t="n">
        <f aca="false">IF(VLOOKUP($A122,hk2014!$A:$G,1)=$A122,VLOOKUP($A122,hk2014!$A:$G,6),0)</f>
        <v>0</v>
      </c>
      <c r="E122" s="778" t="n">
        <f aca="false">IF(VLOOKUP($A122,hk2014!$A:$G,1)=$A122,VLOOKUP($A122,hk2014!$A:$G,7),0)</f>
        <v>0</v>
      </c>
      <c r="F122" s="778" t="n">
        <f aca="false">IF(VLOOKUP($A122,hk2014!$A:$H,1)=$A122,VLOOKUP($A122,hk2014!$A:$H,8),0)</f>
        <v>0</v>
      </c>
      <c r="G122" s="779" t="n">
        <f aca="false">SUM(D122+E122-F122)</f>
        <v>0</v>
      </c>
      <c r="H122" s="778" t="n">
        <f aca="false">IF(VLOOKUP($A122,hk2013!$A:$G,1)=$A122,VLOOKUP($A122,hk2013!$A:$G,6),0)</f>
        <v>0</v>
      </c>
      <c r="I122" s="778" t="n">
        <f aca="false">IF(VLOOKUP($A122,hk2013!$A:$G,1)=$A122,VLOOKUP($A122,hk2013!$A:$G,7),0)</f>
        <v>0</v>
      </c>
      <c r="J122" s="778" t="n">
        <f aca="false">IF(VLOOKUP($A122,hk2013!$A:$H,1)=$A122,VLOOKUP($A122,hk2013!$A:$H,8),0)</f>
        <v>0</v>
      </c>
      <c r="K122" s="780" t="n">
        <f aca="false">SUM(H122+I122-J122)</f>
        <v>0</v>
      </c>
      <c r="L122" s="786"/>
    </row>
    <row collapsed="false" customFormat="false" customHeight="true" hidden="true" ht="13.5" outlineLevel="1" r="123">
      <c r="A123" s="787"/>
      <c r="B123" s="788"/>
      <c r="C123" s="788"/>
      <c r="D123" s="781"/>
      <c r="E123" s="781"/>
      <c r="F123" s="781"/>
      <c r="G123" s="782"/>
      <c r="H123" s="781"/>
      <c r="I123" s="781"/>
      <c r="J123" s="781"/>
      <c r="K123" s="783"/>
      <c r="L123" s="786"/>
    </row>
    <row collapsed="false" customFormat="false" customHeight="true" hidden="false" ht="13.5" outlineLevel="0" r="124">
      <c r="A124" s="766" t="s">
        <v>127</v>
      </c>
      <c r="B124" s="767"/>
      <c r="C124" s="768" t="s">
        <v>746</v>
      </c>
      <c r="D124" s="769" t="n">
        <f aca="false">SUM(D125:D131)</f>
        <v>0</v>
      </c>
      <c r="E124" s="769" t="n">
        <f aca="false">SUM(E125:E131)</f>
        <v>0</v>
      </c>
      <c r="F124" s="769" t="n">
        <f aca="false">SUM(F125:F131)</f>
        <v>0</v>
      </c>
      <c r="G124" s="784" t="n">
        <f aca="false">SUM(G125:G131)</f>
        <v>0</v>
      </c>
      <c r="H124" s="769" t="n">
        <f aca="false">SUM(H125:H131)</f>
        <v>0</v>
      </c>
      <c r="I124" s="769" t="n">
        <f aca="false">SUM(I125:I131)</f>
        <v>0</v>
      </c>
      <c r="J124" s="769" t="n">
        <f aca="false">SUM(J125:J131)</f>
        <v>0</v>
      </c>
      <c r="K124" s="785" t="n">
        <f aca="false">SUM(K125:K131)</f>
        <v>0</v>
      </c>
      <c r="L124" s="786"/>
    </row>
    <row collapsed="false" customFormat="false" customHeight="true" hidden="true" ht="12.75" outlineLevel="1" r="125">
      <c r="A125" s="772" t="str">
        <f aca="false">LEFT(B125,3)</f>
        <v>251</v>
      </c>
      <c r="B125" s="773" t="s">
        <v>1639</v>
      </c>
      <c r="C125" s="773" t="s">
        <v>1640</v>
      </c>
      <c r="D125" s="778" t="n">
        <f aca="false">IF(VLOOKUP($A125,hk2014!$A:$G,1)=$A125,VLOOKUP($A125,hk2014!$A:$G,6),0)</f>
        <v>0</v>
      </c>
      <c r="E125" s="778" t="n">
        <f aca="false">IF(VLOOKUP($A125,hk2014!$A:$G,1)=$A125,VLOOKUP($A125,hk2014!$A:$G,7),0)</f>
        <v>0</v>
      </c>
      <c r="F125" s="778" t="n">
        <f aca="false">IF(VLOOKUP($A125,hk2014!$A:$H,1)=$A125,VLOOKUP($A125,hk2014!$A:$H,8),0)</f>
        <v>0</v>
      </c>
      <c r="G125" s="779" t="n">
        <f aca="false">SUM(D125+E125-F125)</f>
        <v>0</v>
      </c>
      <c r="H125" s="778" t="n">
        <f aca="false">IF(VLOOKUP($A125,hk2013!$A:$G,1)=$A125,VLOOKUP($A125,hk2013!$A:$G,6),0)</f>
        <v>0</v>
      </c>
      <c r="I125" s="778" t="n">
        <f aca="false">IF(VLOOKUP($A125,hk2013!$A:$G,1)=$A125,VLOOKUP($A125,hk2013!$A:$G,7),0)</f>
        <v>0</v>
      </c>
      <c r="J125" s="778" t="n">
        <f aca="false">IF(VLOOKUP($A125,hk2013!$A:$H,1)=$A125,VLOOKUP($A125,hk2013!$A:$H,8),0)</f>
        <v>0</v>
      </c>
      <c r="K125" s="780" t="n">
        <f aca="false">SUM(H125+I125-J125)</f>
        <v>0</v>
      </c>
      <c r="L125" s="786"/>
    </row>
    <row collapsed="false" customFormat="false" customHeight="true" hidden="true" ht="12.75" outlineLevel="1" r="126">
      <c r="A126" s="772" t="str">
        <f aca="false">LEFT(B126,3)</f>
        <v>252</v>
      </c>
      <c r="B126" s="773" t="s">
        <v>1641</v>
      </c>
      <c r="C126" s="773" t="s">
        <v>749</v>
      </c>
      <c r="D126" s="778" t="n">
        <f aca="false">IF(VLOOKUP($A126,hk2014!$A:$G,1)=$A126,VLOOKUP($A126,hk2014!$A:$G,6),0)</f>
        <v>0</v>
      </c>
      <c r="E126" s="778" t="n">
        <f aca="false">IF(VLOOKUP($A126,hk2014!$A:$G,1)=$A126,VLOOKUP($A126,hk2014!$A:$G,7),0)</f>
        <v>0</v>
      </c>
      <c r="F126" s="778" t="n">
        <f aca="false">IF(VLOOKUP($A126,hk2014!$A:$H,1)=$A126,VLOOKUP($A126,hk2014!$A:$H,8),0)</f>
        <v>0</v>
      </c>
      <c r="G126" s="779" t="n">
        <f aca="false">SUM(D126+E126-F126)</f>
        <v>0</v>
      </c>
      <c r="H126" s="778" t="n">
        <f aca="false">IF(VLOOKUP($A126,hk2013!$A:$G,1)=$A126,VLOOKUP($A126,hk2013!$A:$G,6),0)</f>
        <v>0</v>
      </c>
      <c r="I126" s="778" t="n">
        <f aca="false">IF(VLOOKUP($A126,hk2013!$A:$G,1)=$A126,VLOOKUP($A126,hk2013!$A:$G,7),0)</f>
        <v>0</v>
      </c>
      <c r="J126" s="778" t="n">
        <f aca="false">IF(VLOOKUP($A126,hk2013!$A:$H,1)=$A126,VLOOKUP($A126,hk2013!$A:$H,8),0)</f>
        <v>0</v>
      </c>
      <c r="K126" s="780" t="n">
        <f aca="false">SUM(H126+I126-J126)</f>
        <v>0</v>
      </c>
      <c r="L126" s="786"/>
    </row>
    <row collapsed="false" customFormat="false" customHeight="true" hidden="true" ht="12.75" outlineLevel="1" r="127">
      <c r="A127" s="772" t="str">
        <f aca="false">LEFT(B127,3)</f>
        <v>253</v>
      </c>
      <c r="B127" s="773" t="s">
        <v>1642</v>
      </c>
      <c r="C127" s="773" t="s">
        <v>1643</v>
      </c>
      <c r="D127" s="778" t="n">
        <f aca="false">IF(VLOOKUP($A127,hk2014!$A:$G,1)=$A127,VLOOKUP($A127,hk2014!$A:$G,6),0)</f>
        <v>0</v>
      </c>
      <c r="E127" s="778" t="n">
        <f aca="false">IF(VLOOKUP($A127,hk2014!$A:$G,1)=$A127,VLOOKUP($A127,hk2014!$A:$G,7),0)</f>
        <v>0</v>
      </c>
      <c r="F127" s="778" t="n">
        <f aca="false">IF(VLOOKUP($A127,hk2014!$A:$H,1)=$A127,VLOOKUP($A127,hk2014!$A:$H,8),0)</f>
        <v>0</v>
      </c>
      <c r="G127" s="779" t="n">
        <f aca="false">SUM(D127+E127-F127)</f>
        <v>0</v>
      </c>
      <c r="H127" s="778" t="n">
        <f aca="false">IF(VLOOKUP($A127,hk2013!$A:$G,1)=$A127,VLOOKUP($A127,hk2013!$A:$G,6),0)</f>
        <v>0</v>
      </c>
      <c r="I127" s="778" t="n">
        <f aca="false">IF(VLOOKUP($A127,hk2013!$A:$G,1)=$A127,VLOOKUP($A127,hk2013!$A:$G,7),0)</f>
        <v>0</v>
      </c>
      <c r="J127" s="778" t="n">
        <f aca="false">IF(VLOOKUP($A127,hk2013!$A:$H,1)=$A127,VLOOKUP($A127,hk2013!$A:$H,8),0)</f>
        <v>0</v>
      </c>
      <c r="K127" s="780" t="n">
        <f aca="false">SUM(H127+I127-J127)</f>
        <v>0</v>
      </c>
      <c r="L127" s="786"/>
    </row>
    <row collapsed="false" customFormat="false" customHeight="true" hidden="true" ht="12.75" outlineLevel="1" r="128">
      <c r="A128" s="772" t="str">
        <f aca="false">LEFT(B128,3)</f>
        <v>255</v>
      </c>
      <c r="B128" s="773" t="s">
        <v>1644</v>
      </c>
      <c r="C128" s="773" t="s">
        <v>1645</v>
      </c>
      <c r="D128" s="778" t="n">
        <f aca="false">IF(VLOOKUP($A128,hk2014!$A:$G,1)=$A128,VLOOKUP($A128,hk2014!$A:$G,6),0)</f>
        <v>0</v>
      </c>
      <c r="E128" s="778" t="n">
        <f aca="false">IF(VLOOKUP($A128,hk2014!$A:$G,1)=$A128,VLOOKUP($A128,hk2014!$A:$G,7),0)</f>
        <v>0</v>
      </c>
      <c r="F128" s="778" t="n">
        <f aca="false">IF(VLOOKUP($A128,hk2014!$A:$H,1)=$A128,VLOOKUP($A128,hk2014!$A:$H,8),0)</f>
        <v>0</v>
      </c>
      <c r="G128" s="779" t="n">
        <f aca="false">SUM(D128+E128-F128)</f>
        <v>0</v>
      </c>
      <c r="H128" s="778" t="n">
        <f aca="false">IF(VLOOKUP($A128,hk2013!$A:$G,1)=$A128,VLOOKUP($A128,hk2013!$A:$G,6),0)</f>
        <v>0</v>
      </c>
      <c r="I128" s="778" t="n">
        <f aca="false">IF(VLOOKUP($A128,hk2013!$A:$G,1)=$A128,VLOOKUP($A128,hk2013!$A:$G,7),0)</f>
        <v>0</v>
      </c>
      <c r="J128" s="778" t="n">
        <f aca="false">IF(VLOOKUP($A128,hk2013!$A:$H,1)=$A128,VLOOKUP($A128,hk2013!$A:$H,8),0)</f>
        <v>0</v>
      </c>
      <c r="K128" s="780" t="n">
        <f aca="false">SUM(H128+I128-J128)</f>
        <v>0</v>
      </c>
      <c r="L128" s="786"/>
    </row>
    <row collapsed="false" customFormat="false" customHeight="true" hidden="true" ht="12.75" outlineLevel="1" r="129">
      <c r="A129" s="772" t="str">
        <f aca="false">LEFT(B129,3)</f>
        <v>256</v>
      </c>
      <c r="B129" s="773" t="s">
        <v>1646</v>
      </c>
      <c r="C129" s="773" t="s">
        <v>1647</v>
      </c>
      <c r="D129" s="778" t="n">
        <f aca="false">IF(VLOOKUP($A129,hk2014!$A:$G,1)=$A129,VLOOKUP($A129,hk2014!$A:$G,6),0)</f>
        <v>0</v>
      </c>
      <c r="E129" s="778" t="n">
        <f aca="false">IF(VLOOKUP($A129,hk2014!$A:$G,1)=$A129,VLOOKUP($A129,hk2014!$A:$G,7),0)</f>
        <v>0</v>
      </c>
      <c r="F129" s="778" t="n">
        <f aca="false">IF(VLOOKUP($A129,hk2014!$A:$H,1)=$A129,VLOOKUP($A129,hk2014!$A:$H,8),0)</f>
        <v>0</v>
      </c>
      <c r="G129" s="779" t="n">
        <f aca="false">SUM(D129+E129-F129)</f>
        <v>0</v>
      </c>
      <c r="H129" s="778" t="n">
        <f aca="false">IF(VLOOKUP($A129,hk2013!$A:$G,1)=$A129,VLOOKUP($A129,hk2013!$A:$G,6),0)</f>
        <v>0</v>
      </c>
      <c r="I129" s="778" t="n">
        <f aca="false">IF(VLOOKUP($A129,hk2013!$A:$G,1)=$A129,VLOOKUP($A129,hk2013!$A:$G,7),0)</f>
        <v>0</v>
      </c>
      <c r="J129" s="778" t="n">
        <f aca="false">IF(VLOOKUP($A129,hk2013!$A:$H,1)=$A129,VLOOKUP($A129,hk2013!$A:$H,8),0)</f>
        <v>0</v>
      </c>
      <c r="K129" s="780" t="n">
        <f aca="false">SUM(H129+I129-J129)</f>
        <v>0</v>
      </c>
      <c r="L129" s="786"/>
    </row>
    <row collapsed="false" customFormat="false" customHeight="true" hidden="true" ht="12.75" outlineLevel="1" r="130">
      <c r="A130" s="772" t="str">
        <f aca="false">LEFT(B130,3)</f>
        <v>257</v>
      </c>
      <c r="B130" s="773" t="s">
        <v>1648</v>
      </c>
      <c r="C130" s="773" t="s">
        <v>1649</v>
      </c>
      <c r="D130" s="778" t="n">
        <f aca="false">IF(VLOOKUP($A130,hk2014!$A:$G,1)=$A130,VLOOKUP($A130,hk2014!$A:$G,6),0)</f>
        <v>0</v>
      </c>
      <c r="E130" s="778" t="n">
        <f aca="false">IF(VLOOKUP($A130,hk2014!$A:$G,1)=$A130,VLOOKUP($A130,hk2014!$A:$G,7),0)</f>
        <v>0</v>
      </c>
      <c r="F130" s="778" t="n">
        <f aca="false">IF(VLOOKUP($A130,hk2014!$A:$H,1)=$A130,VLOOKUP($A130,hk2014!$A:$H,8),0)</f>
        <v>0</v>
      </c>
      <c r="G130" s="779" t="n">
        <f aca="false">SUM(D130+E130-F130)</f>
        <v>0</v>
      </c>
      <c r="H130" s="778" t="n">
        <f aca="false">IF(VLOOKUP($A130,hk2013!$A:$G,1)=$A130,VLOOKUP($A130,hk2013!$A:$G,6),0)</f>
        <v>0</v>
      </c>
      <c r="I130" s="778" t="n">
        <f aca="false">IF(VLOOKUP($A130,hk2013!$A:$G,1)=$A130,VLOOKUP($A130,hk2013!$A:$G,7),0)</f>
        <v>0</v>
      </c>
      <c r="J130" s="778" t="n">
        <f aca="false">IF(VLOOKUP($A130,hk2013!$A:$H,1)=$A130,VLOOKUP($A130,hk2013!$A:$H,8),0)</f>
        <v>0</v>
      </c>
      <c r="K130" s="780" t="n">
        <f aca="false">SUM(H130+I130-J130)</f>
        <v>0</v>
      </c>
      <c r="L130" s="786"/>
    </row>
    <row collapsed="false" customFormat="false" customHeight="true" hidden="true" ht="12.75" outlineLevel="1" r="131">
      <c r="A131" s="772" t="str">
        <f aca="false">LEFT(B131,3)</f>
        <v>259</v>
      </c>
      <c r="B131" s="773" t="s">
        <v>1650</v>
      </c>
      <c r="C131" s="773" t="s">
        <v>1651</v>
      </c>
      <c r="D131" s="778" t="n">
        <f aca="false">IF(VLOOKUP($A131,hk2014!$A:$G,1)=$A131,VLOOKUP($A131,hk2014!$A:$G,6),0)</f>
        <v>0</v>
      </c>
      <c r="E131" s="778" t="n">
        <f aca="false">IF(VLOOKUP($A131,hk2014!$A:$G,1)=$A131,VLOOKUP($A131,hk2014!$A:$G,7),0)</f>
        <v>0</v>
      </c>
      <c r="F131" s="778" t="n">
        <f aca="false">IF(VLOOKUP($A131,hk2014!$A:$H,1)=$A131,VLOOKUP($A131,hk2014!$A:$H,8),0)</f>
        <v>0</v>
      </c>
      <c r="G131" s="779" t="n">
        <f aca="false">SUM(D131+E131-F131)</f>
        <v>0</v>
      </c>
      <c r="H131" s="778" t="n">
        <f aca="false">IF(VLOOKUP($A131,hk2013!$A:$G,1)=$A131,VLOOKUP($A131,hk2013!$A:$G,6),0)</f>
        <v>0</v>
      </c>
      <c r="I131" s="778" t="n">
        <f aca="false">IF(VLOOKUP($A131,hk2013!$A:$G,1)=$A131,VLOOKUP($A131,hk2013!$A:$G,7),0)</f>
        <v>0</v>
      </c>
      <c r="J131" s="778" t="n">
        <f aca="false">IF(VLOOKUP($A131,hk2013!$A:$H,1)=$A131,VLOOKUP($A131,hk2013!$A:$H,8),0)</f>
        <v>0</v>
      </c>
      <c r="K131" s="780" t="n">
        <f aca="false">SUM(H131+I131-J131)</f>
        <v>0</v>
      </c>
      <c r="L131" s="786"/>
    </row>
    <row collapsed="false" customFormat="false" customHeight="true" hidden="true" ht="13.5" outlineLevel="1" r="132">
      <c r="A132" s="787"/>
      <c r="B132" s="788"/>
      <c r="C132" s="788"/>
      <c r="D132" s="781"/>
      <c r="E132" s="781"/>
      <c r="F132" s="781"/>
      <c r="G132" s="782"/>
      <c r="H132" s="781"/>
      <c r="I132" s="781"/>
      <c r="J132" s="781"/>
      <c r="K132" s="783"/>
      <c r="L132" s="786"/>
    </row>
    <row collapsed="false" customFormat="false" customHeight="true" hidden="false" ht="13.5" outlineLevel="0" r="133">
      <c r="A133" s="766" t="s">
        <v>128</v>
      </c>
      <c r="B133" s="767"/>
      <c r="C133" s="768" t="s">
        <v>1652</v>
      </c>
      <c r="D133" s="769" t="n">
        <f aca="false">SUM(D134)</f>
        <v>0</v>
      </c>
      <c r="E133" s="769" t="n">
        <f aca="false">SUM(E134)</f>
        <v>0</v>
      </c>
      <c r="F133" s="769" t="n">
        <f aca="false">SUM(F134)</f>
        <v>0</v>
      </c>
      <c r="G133" s="784" t="n">
        <f aca="false">SUM(G134)</f>
        <v>0</v>
      </c>
      <c r="H133" s="769" t="n">
        <f aca="false">SUM(H134)</f>
        <v>0</v>
      </c>
      <c r="I133" s="769" t="n">
        <f aca="false">SUM(I134)</f>
        <v>0</v>
      </c>
      <c r="J133" s="769" t="n">
        <f aca="false">SUM(J134)</f>
        <v>0</v>
      </c>
      <c r="K133" s="785" t="n">
        <f aca="false">SUM(K134)</f>
        <v>0</v>
      </c>
      <c r="L133" s="786"/>
    </row>
    <row collapsed="false" customFormat="false" customHeight="true" hidden="true" ht="12.75" outlineLevel="1" r="134">
      <c r="A134" s="772" t="str">
        <f aca="false">LEFT(B134,3)</f>
        <v>261</v>
      </c>
      <c r="B134" s="773" t="s">
        <v>1653</v>
      </c>
      <c r="C134" s="773" t="s">
        <v>1654</v>
      </c>
      <c r="D134" s="778" t="n">
        <f aca="false">IF(VLOOKUP($A134,hk2014!$A:$G,1)=$A134,VLOOKUP($A134,hk2014!$A:$G,6),0)</f>
        <v>0</v>
      </c>
      <c r="E134" s="778" t="n">
        <f aca="false">IF(VLOOKUP($A134,hk2014!$A:$G,1)=$A134,VLOOKUP($A134,hk2014!$A:$G,7),0)</f>
        <v>0</v>
      </c>
      <c r="F134" s="778" t="n">
        <f aca="false">IF(VLOOKUP($A134,hk2014!$A:$H,1)=$A134,VLOOKUP($A134,hk2014!$A:$H,8),0)</f>
        <v>0</v>
      </c>
      <c r="G134" s="779" t="n">
        <f aca="false">SUM(D134+E134-F134)</f>
        <v>0</v>
      </c>
      <c r="H134" s="778" t="n">
        <f aca="false">IF(VLOOKUP($A134,hk2013!$A:$G,1)=$A134,VLOOKUP($A134,hk2013!$A:$G,6),0)</f>
        <v>0</v>
      </c>
      <c r="I134" s="778" t="n">
        <f aca="false">IF(VLOOKUP($A134,hk2013!$A:$G,1)=$A134,VLOOKUP($A134,hk2013!$A:$G,7),0)</f>
        <v>0</v>
      </c>
      <c r="J134" s="778" t="n">
        <f aca="false">IF(VLOOKUP($A134,hk2013!$A:$H,1)=$A134,VLOOKUP($A134,hk2013!$A:$H,8),0)</f>
        <v>0</v>
      </c>
      <c r="K134" s="780" t="n">
        <f aca="false">SUM(H134+I134-J134)</f>
        <v>0</v>
      </c>
      <c r="L134" s="786"/>
    </row>
    <row collapsed="false" customFormat="false" customHeight="true" hidden="true" ht="13.5" outlineLevel="1" r="135">
      <c r="A135" s="787"/>
      <c r="B135" s="788"/>
      <c r="C135" s="788"/>
      <c r="D135" s="781"/>
      <c r="E135" s="781"/>
      <c r="F135" s="781"/>
      <c r="G135" s="782"/>
      <c r="H135" s="781"/>
      <c r="I135" s="781"/>
      <c r="J135" s="781"/>
      <c r="K135" s="783"/>
      <c r="L135" s="786"/>
    </row>
    <row collapsed="false" customFormat="false" customHeight="true" hidden="false" ht="11.25" outlineLevel="0" r="136">
      <c r="A136" s="766" t="s">
        <v>130</v>
      </c>
      <c r="B136" s="767"/>
      <c r="C136" s="768" t="s">
        <v>1655</v>
      </c>
      <c r="D136" s="769" t="n">
        <f aca="false">SUM(D137:D138)</f>
        <v>0</v>
      </c>
      <c r="E136" s="769" t="n">
        <f aca="false">SUM(E137:E138)</f>
        <v>0</v>
      </c>
      <c r="F136" s="769" t="n">
        <f aca="false">SUM(F137:F138)</f>
        <v>0</v>
      </c>
      <c r="G136" s="770" t="n">
        <f aca="false">SUM(G137:G138)</f>
        <v>0</v>
      </c>
      <c r="H136" s="769" t="n">
        <f aca="false">SUM(H137:H138)</f>
        <v>0</v>
      </c>
      <c r="I136" s="769" t="n">
        <f aca="false">SUM(I137:I138)</f>
        <v>0</v>
      </c>
      <c r="J136" s="769" t="n">
        <f aca="false">SUM(J137:J138)</f>
        <v>0</v>
      </c>
      <c r="K136" s="771" t="n">
        <f aca="false">SUM(K137:K138)</f>
        <v>0</v>
      </c>
    </row>
    <row collapsed="false" customFormat="false" customHeight="true" hidden="true" ht="10.5" outlineLevel="1" r="137">
      <c r="A137" s="772" t="str">
        <f aca="false">LEFT(B137,3)</f>
        <v>291</v>
      </c>
      <c r="B137" s="773" t="s">
        <v>1656</v>
      </c>
      <c r="C137" s="773" t="s">
        <v>1657</v>
      </c>
      <c r="D137" s="778" t="n">
        <f aca="false">IF(VLOOKUP($A137,hk2014!$A:$G,1)=$A137,VLOOKUP($A137,hk2014!$A:$G,6),0)</f>
        <v>0</v>
      </c>
      <c r="E137" s="778" t="n">
        <f aca="false">IF(VLOOKUP($A137,hk2014!$A:$G,1)=$A137,VLOOKUP($A137,hk2014!$A:$G,7),0)</f>
        <v>0</v>
      </c>
      <c r="F137" s="778" t="n">
        <f aca="false">IF(VLOOKUP($A137,hk2014!$A:$H,1)=$A137,VLOOKUP($A137,hk2014!$A:$H,8),0)</f>
        <v>0</v>
      </c>
      <c r="G137" s="779" t="n">
        <f aca="false">SUM(D137+E137-F137)</f>
        <v>0</v>
      </c>
      <c r="H137" s="778" t="n">
        <f aca="false">IF(VLOOKUP($A137,hk2013!$A:$G,1)=$A137,VLOOKUP($A137,hk2013!$A:$G,6),0)</f>
        <v>0</v>
      </c>
      <c r="I137" s="778" t="n">
        <f aca="false">IF(VLOOKUP($A137,hk2013!$A:$G,1)=$A137,VLOOKUP($A137,hk2013!$A:$G,7),0)</f>
        <v>0</v>
      </c>
      <c r="J137" s="778" t="n">
        <f aca="false">IF(VLOOKUP($A137,hk2013!$A:$H,1)=$A137,VLOOKUP($A137,hk2013!$A:$H,8),0)</f>
        <v>0</v>
      </c>
      <c r="K137" s="780" t="n">
        <f aca="false">SUM(H137+I137-J137)</f>
        <v>0</v>
      </c>
    </row>
    <row collapsed="false" customFormat="false" customHeight="true" hidden="true" ht="10.5" outlineLevel="1" r="138">
      <c r="A138" s="792" t="s">
        <v>1658</v>
      </c>
      <c r="B138" s="773"/>
      <c r="C138" s="774" t="s">
        <v>1659</v>
      </c>
      <c r="D138" s="778" t="n">
        <f aca="false">IF(VLOOKUP($A138,hk2014!$A:$G,1)=$A138,VLOOKUP($A138,hk2014!$A:$G,6),0)</f>
        <v>0</v>
      </c>
      <c r="E138" s="778" t="n">
        <f aca="false">IF(VLOOKUP($A138,hk2014!$A:$G,1)=$A138,VLOOKUP($A138,hk2014!$A:$G,7),0)</f>
        <v>0</v>
      </c>
      <c r="F138" s="778" t="n">
        <f aca="false">IF(VLOOKUP($A138,hk2014!$A:$H,1)=$A138,VLOOKUP($A138,hk2014!$A:$H,8),0)</f>
        <v>0</v>
      </c>
      <c r="G138" s="779" t="n">
        <f aca="false">SUM(D138+E138-F138)</f>
        <v>0</v>
      </c>
      <c r="H138" s="778" t="n">
        <f aca="false">IF(VLOOKUP($A138,hk2013!$A:$G,1)=$A138,VLOOKUP($A138,hk2013!$A:$G,6),0)</f>
        <v>0</v>
      </c>
      <c r="I138" s="778" t="n">
        <f aca="false">IF(VLOOKUP($A138,hk2013!$A:$G,1)=$A138,VLOOKUP($A138,hk2013!$A:$G,7),0)</f>
        <v>0</v>
      </c>
      <c r="J138" s="778" t="n">
        <f aca="false">IF(VLOOKUP($A138,hk2013!$A:$H,1)=$A138,VLOOKUP($A138,hk2013!$A:$H,8),0)</f>
        <v>0</v>
      </c>
      <c r="K138" s="780" t="n">
        <f aca="false">SUM(H138+I138-J138)</f>
        <v>0</v>
      </c>
    </row>
    <row collapsed="false" customFormat="false" customHeight="true" hidden="true" ht="11.25" outlineLevel="1" r="139">
      <c r="A139" s="759"/>
      <c r="B139" s="773"/>
      <c r="C139" s="755"/>
      <c r="H139" s="799"/>
      <c r="I139" s="799"/>
      <c r="J139" s="799"/>
      <c r="K139" s="800"/>
    </row>
    <row collapsed="false" customFormat="false" customHeight="true" hidden="false" ht="12" outlineLevel="0" r="140">
      <c r="A140" s="761" t="s">
        <v>16</v>
      </c>
      <c r="B140" s="762"/>
      <c r="C140" s="762" t="s">
        <v>97</v>
      </c>
      <c r="D140" s="793" t="n">
        <f aca="false">SUM(D141+D148+D156+D162+D170+D177+D185+D196+D207)</f>
        <v>0</v>
      </c>
      <c r="E140" s="793" t="n">
        <f aca="false">SUM(E141+E148+E156+E162+E170+E177+E185+E196+E207)</f>
        <v>0</v>
      </c>
      <c r="F140" s="793" t="n">
        <f aca="false">SUM(F141+F148+F156+F162+F170+F177+F185+F196+F207)</f>
        <v>0</v>
      </c>
      <c r="G140" s="794" t="n">
        <f aca="false">SUM(G141+G148+G156+G162+G170+G177+G185+G196+G207)</f>
        <v>0</v>
      </c>
      <c r="H140" s="793" t="n">
        <f aca="false">SUM(H141+H148+H156+H162+H170+H177+H185+H196+H207)</f>
        <v>0</v>
      </c>
      <c r="I140" s="793" t="n">
        <f aca="false">SUM(I141+I148+I156+I162+I170+I177+I185+I196+I207)</f>
        <v>0</v>
      </c>
      <c r="J140" s="793" t="n">
        <f aca="false">SUM(J141+J148+J156+J162+J170+J177+J185+J196+J207)</f>
        <v>0</v>
      </c>
      <c r="K140" s="795" t="n">
        <f aca="false">SUM(K141+K148+K156+K162+K170+K177+K185+K196+K207)</f>
        <v>0</v>
      </c>
    </row>
    <row collapsed="false" customFormat="false" customHeight="true" hidden="false" ht="11.25" outlineLevel="0" r="141">
      <c r="A141" s="766" t="s">
        <v>166</v>
      </c>
      <c r="B141" s="767"/>
      <c r="C141" s="768" t="s">
        <v>701</v>
      </c>
      <c r="D141" s="769" t="n">
        <f aca="false">SUM(D142:D147)</f>
        <v>0</v>
      </c>
      <c r="E141" s="769" t="n">
        <f aca="false">SUM(E142:E147)</f>
        <v>0</v>
      </c>
      <c r="F141" s="769" t="n">
        <f aca="false">SUM(F142:F147)</f>
        <v>0</v>
      </c>
      <c r="G141" s="784" t="n">
        <f aca="false">SUM(G142:G147)</f>
        <v>0</v>
      </c>
      <c r="H141" s="769" t="n">
        <f aca="false">SUM(H142:H147)</f>
        <v>0</v>
      </c>
      <c r="I141" s="769" t="n">
        <f aca="false">SUM(I142:I147)</f>
        <v>0</v>
      </c>
      <c r="J141" s="769" t="n">
        <f aca="false">SUM(J142:J147)</f>
        <v>0</v>
      </c>
      <c r="K141" s="785" t="n">
        <f aca="false">SUM(K142:K147)</f>
        <v>0</v>
      </c>
    </row>
    <row collapsed="false" customFormat="false" customHeight="true" hidden="true" ht="10.5" outlineLevel="1" r="142">
      <c r="A142" s="772" t="str">
        <f aca="false">LEFT(B142,3)</f>
        <v>311</v>
      </c>
      <c r="B142" s="773" t="s">
        <v>1660</v>
      </c>
      <c r="C142" s="773" t="s">
        <v>1661</v>
      </c>
      <c r="D142" s="778" t="n">
        <f aca="false">IF(VLOOKUP($A142,hk2014!$A:$G,1)=$A142,VLOOKUP($A142,hk2014!$A:$G,6),0)</f>
        <v>0</v>
      </c>
      <c r="E142" s="778" t="n">
        <f aca="false">IF(VLOOKUP($A142,hk2014!$A:$G,1)=$A142,VLOOKUP($A142,hk2014!$A:$G,7),0)</f>
        <v>0</v>
      </c>
      <c r="F142" s="778" t="n">
        <f aca="false">IF(VLOOKUP($A142,hk2014!$A:$H,1)=$A142,VLOOKUP($A142,hk2014!$A:$H,8),0)</f>
        <v>0</v>
      </c>
      <c r="G142" s="779" t="n">
        <f aca="false">SUM(D142+E142-F142)</f>
        <v>0</v>
      </c>
      <c r="H142" s="778" t="n">
        <f aca="false">IF(VLOOKUP($A142,hk2013!$A:$G,1)=$A142,VLOOKUP($A142,hk2013!$A:$G,6),0)</f>
        <v>0</v>
      </c>
      <c r="I142" s="778" t="n">
        <f aca="false">IF(VLOOKUP($A142,hk2013!$A:$G,1)=$A142,VLOOKUP($A142,hk2013!$A:$G,7),0)</f>
        <v>0</v>
      </c>
      <c r="J142" s="778" t="n">
        <f aca="false">IF(VLOOKUP($A142,hk2013!$A:$H,1)=$A142,VLOOKUP($A142,hk2013!$A:$H,8),0)</f>
        <v>0</v>
      </c>
      <c r="K142" s="780" t="n">
        <f aca="false">SUM(H142+I142-J142)</f>
        <v>0</v>
      </c>
    </row>
    <row collapsed="false" customFormat="false" customHeight="true" hidden="true" ht="10.5" outlineLevel="1" r="143">
      <c r="A143" s="772" t="str">
        <f aca="false">LEFT(B143,3)</f>
        <v>312</v>
      </c>
      <c r="B143" s="773" t="s">
        <v>1662</v>
      </c>
      <c r="C143" s="773" t="s">
        <v>1663</v>
      </c>
      <c r="D143" s="778" t="n">
        <f aca="false">IF(VLOOKUP($A143,hk2014!$A:$G,1)=$A143,VLOOKUP($A143,hk2014!$A:$G,6),0)</f>
        <v>0</v>
      </c>
      <c r="E143" s="778" t="n">
        <f aca="false">IF(VLOOKUP($A143,hk2014!$A:$G,1)=$A143,VLOOKUP($A143,hk2014!$A:$G,7),0)</f>
        <v>0</v>
      </c>
      <c r="F143" s="778" t="n">
        <f aca="false">IF(VLOOKUP($A143,hk2014!$A:$H,1)=$A143,VLOOKUP($A143,hk2014!$A:$H,8),0)</f>
        <v>0</v>
      </c>
      <c r="G143" s="779" t="n">
        <f aca="false">SUM(D143+E143-F143)</f>
        <v>0</v>
      </c>
      <c r="H143" s="778" t="n">
        <f aca="false">IF(VLOOKUP($A143,hk2013!$A:$G,1)=$A143,VLOOKUP($A143,hk2013!$A:$G,6),0)</f>
        <v>0</v>
      </c>
      <c r="I143" s="778" t="n">
        <f aca="false">IF(VLOOKUP($A143,hk2013!$A:$G,1)=$A143,VLOOKUP($A143,hk2013!$A:$G,7),0)</f>
        <v>0</v>
      </c>
      <c r="J143" s="778" t="n">
        <f aca="false">IF(VLOOKUP($A143,hk2013!$A:$H,1)=$A143,VLOOKUP($A143,hk2013!$A:$H,8),0)</f>
        <v>0</v>
      </c>
      <c r="K143" s="780" t="n">
        <f aca="false">SUM(H143+I143-J143)</f>
        <v>0</v>
      </c>
    </row>
    <row collapsed="false" customFormat="false" customHeight="true" hidden="true" ht="10.5" outlineLevel="1" r="144">
      <c r="A144" s="772" t="str">
        <f aca="false">LEFT(B144,3)</f>
        <v>313</v>
      </c>
      <c r="B144" s="773" t="s">
        <v>1664</v>
      </c>
      <c r="C144" s="773" t="s">
        <v>1665</v>
      </c>
      <c r="D144" s="778" t="n">
        <f aca="false">IF(VLOOKUP($A144,hk2014!$A:$G,1)=$A144,VLOOKUP($A144,hk2014!$A:$G,6),0)</f>
        <v>0</v>
      </c>
      <c r="E144" s="778" t="n">
        <f aca="false">IF(VLOOKUP($A144,hk2014!$A:$G,1)=$A144,VLOOKUP($A144,hk2014!$A:$G,7),0)</f>
        <v>0</v>
      </c>
      <c r="F144" s="778" t="n">
        <f aca="false">IF(VLOOKUP($A144,hk2014!$A:$H,1)=$A144,VLOOKUP($A144,hk2014!$A:$H,8),0)</f>
        <v>0</v>
      </c>
      <c r="G144" s="779" t="n">
        <f aca="false">SUM(D144+E144-F144)</f>
        <v>0</v>
      </c>
      <c r="H144" s="778" t="n">
        <f aca="false">IF(VLOOKUP($A144,hk2013!$A:$G,1)=$A144,VLOOKUP($A144,hk2013!$A:$G,6),0)</f>
        <v>0</v>
      </c>
      <c r="I144" s="778" t="n">
        <f aca="false">IF(VLOOKUP($A144,hk2013!$A:$G,1)=$A144,VLOOKUP($A144,hk2013!$A:$G,7),0)</f>
        <v>0</v>
      </c>
      <c r="J144" s="778" t="n">
        <f aca="false">IF(VLOOKUP($A144,hk2013!$A:$H,1)=$A144,VLOOKUP($A144,hk2013!$A:$H,8),0)</f>
        <v>0</v>
      </c>
      <c r="K144" s="780" t="n">
        <f aca="false">SUM(H144+I144-J144)</f>
        <v>0</v>
      </c>
    </row>
    <row collapsed="false" customFormat="false" customHeight="true" hidden="true" ht="10.5" outlineLevel="1" r="145">
      <c r="A145" s="772" t="str">
        <f aca="false">LEFT(B145,3)</f>
        <v>314</v>
      </c>
      <c r="B145" s="773" t="s">
        <v>1666</v>
      </c>
      <c r="C145" s="773" t="s">
        <v>1667</v>
      </c>
      <c r="D145" s="778" t="n">
        <f aca="false">IF(VLOOKUP($A145,hk2014!$A:$G,1)=$A145,VLOOKUP($A145,hk2014!$A:$G,6),0)</f>
        <v>0</v>
      </c>
      <c r="E145" s="778" t="n">
        <f aca="false">IF(VLOOKUP($A145,hk2014!$A:$G,1)=$A145,VLOOKUP($A145,hk2014!$A:$G,7),0)</f>
        <v>0</v>
      </c>
      <c r="F145" s="778" t="n">
        <f aca="false">IF(VLOOKUP($A145,hk2014!$A:$H,1)=$A145,VLOOKUP($A145,hk2014!$A:$H,8),0)</f>
        <v>0</v>
      </c>
      <c r="G145" s="779" t="n">
        <f aca="false">SUM(D145+E145-F145)</f>
        <v>0</v>
      </c>
      <c r="H145" s="778" t="n">
        <f aca="false">IF(VLOOKUP($A145,hk2013!$A:$G,1)=$A145,VLOOKUP($A145,hk2013!$A:$G,6),0)</f>
        <v>0</v>
      </c>
      <c r="I145" s="778" t="n">
        <f aca="false">IF(VLOOKUP($A145,hk2013!$A:$G,1)=$A145,VLOOKUP($A145,hk2013!$A:$G,7),0)</f>
        <v>0</v>
      </c>
      <c r="J145" s="778" t="n">
        <f aca="false">IF(VLOOKUP($A145,hk2013!$A:$H,1)=$A145,VLOOKUP($A145,hk2013!$A:$H,8),0)</f>
        <v>0</v>
      </c>
      <c r="K145" s="780" t="n">
        <f aca="false">SUM(H145+I145-J145)</f>
        <v>0</v>
      </c>
    </row>
    <row collapsed="false" customFormat="false" customHeight="true" hidden="true" ht="10.5" outlineLevel="1" r="146">
      <c r="A146" s="772" t="str">
        <f aca="false">LEFT(B146,3)</f>
        <v>315</v>
      </c>
      <c r="B146" s="773" t="s">
        <v>1668</v>
      </c>
      <c r="C146" s="773" t="s">
        <v>1669</v>
      </c>
      <c r="D146" s="778" t="n">
        <f aca="false">IF(VLOOKUP($A146,hk2014!$A:$G,1)=$A146,VLOOKUP($A146,hk2014!$A:$G,6),0)</f>
        <v>0</v>
      </c>
      <c r="E146" s="778" t="n">
        <f aca="false">IF(VLOOKUP($A146,hk2014!$A:$G,1)=$A146,VLOOKUP($A146,hk2014!$A:$G,7),0)</f>
        <v>0</v>
      </c>
      <c r="F146" s="778" t="n">
        <f aca="false">IF(VLOOKUP($A146,hk2014!$A:$H,1)=$A146,VLOOKUP($A146,hk2014!$A:$H,8),0)</f>
        <v>0</v>
      </c>
      <c r="G146" s="779" t="n">
        <f aca="false">SUM(D146+E146-F146)</f>
        <v>0</v>
      </c>
      <c r="H146" s="778" t="n">
        <f aca="false">IF(VLOOKUP($A146,hk2013!$A:$G,1)=$A146,VLOOKUP($A146,hk2013!$A:$G,6),0)</f>
        <v>0</v>
      </c>
      <c r="I146" s="778" t="n">
        <f aca="false">IF(VLOOKUP($A146,hk2013!$A:$G,1)=$A146,VLOOKUP($A146,hk2013!$A:$G,7),0)</f>
        <v>0</v>
      </c>
      <c r="J146" s="778" t="n">
        <f aca="false">IF(VLOOKUP($A146,hk2013!$A:$H,1)=$A146,VLOOKUP($A146,hk2013!$A:$H,8),0)</f>
        <v>0</v>
      </c>
      <c r="K146" s="780" t="n">
        <f aca="false">SUM(H146+I146-J146)</f>
        <v>0</v>
      </c>
    </row>
    <row collapsed="false" customFormat="false" customHeight="true" hidden="true" ht="11.25" outlineLevel="1" r="147">
      <c r="A147" s="803" t="s">
        <v>194</v>
      </c>
      <c r="B147" s="788"/>
      <c r="C147" s="773" t="s">
        <v>1669</v>
      </c>
      <c r="D147" s="778" t="n">
        <f aca="false">IF(VLOOKUP($A147,hk2014!$A:$G,1)=$A147,VLOOKUP($A147,hk2014!$A:$G,6),0)</f>
        <v>0</v>
      </c>
      <c r="E147" s="778" t="n">
        <f aca="false">IF(VLOOKUP($A147,hk2014!$A:$G,1)=$A147,VLOOKUP($A147,hk2014!$A:$G,7),0)</f>
        <v>0</v>
      </c>
      <c r="F147" s="778" t="n">
        <f aca="false">IF(VLOOKUP($A147,hk2014!$A:$H,1)=$A147,VLOOKUP($A147,hk2014!$A:$H,8),0)</f>
        <v>0</v>
      </c>
      <c r="G147" s="779" t="n">
        <f aca="false">SUM(D147+E147-F147)</f>
        <v>0</v>
      </c>
      <c r="H147" s="778" t="n">
        <f aca="false">IF(VLOOKUP($A147,hk2013!$A:$G,1)=$A147,VLOOKUP($A147,hk2013!$A:$G,6),0)</f>
        <v>0</v>
      </c>
      <c r="I147" s="778" t="n">
        <f aca="false">IF(VLOOKUP($A147,hk2013!$A:$G,1)=$A147,VLOOKUP($A147,hk2013!$A:$G,7),0)</f>
        <v>0</v>
      </c>
      <c r="J147" s="778" t="n">
        <f aca="false">IF(VLOOKUP($A147,hk2013!$A:$H,1)=$A147,VLOOKUP($A147,hk2013!$A:$H,8),0)</f>
        <v>0</v>
      </c>
      <c r="K147" s="780" t="n">
        <f aca="false">SUM(H147+I147-J147)</f>
        <v>0</v>
      </c>
    </row>
    <row collapsed="false" customFormat="false" customHeight="true" hidden="false" ht="13.5" outlineLevel="0" r="148">
      <c r="A148" s="766" t="s">
        <v>161</v>
      </c>
      <c r="B148" s="767"/>
      <c r="C148" s="768" t="s">
        <v>1670</v>
      </c>
      <c r="D148" s="769" t="n">
        <f aca="false">SUM(D149:D155)</f>
        <v>0</v>
      </c>
      <c r="E148" s="769" t="n">
        <f aca="false">SUM(E149:E155)</f>
        <v>0</v>
      </c>
      <c r="F148" s="769" t="n">
        <f aca="false">SUM(F149:F155)</f>
        <v>0</v>
      </c>
      <c r="G148" s="784" t="n">
        <f aca="false">SUM(G149:G155)</f>
        <v>0</v>
      </c>
      <c r="H148" s="769" t="n">
        <f aca="false">SUM(H149:H155)</f>
        <v>0</v>
      </c>
      <c r="I148" s="769" t="n">
        <f aca="false">SUM(I149:I155)</f>
        <v>0</v>
      </c>
      <c r="J148" s="769" t="n">
        <f aca="false">SUM(J149:J155)</f>
        <v>0</v>
      </c>
      <c r="K148" s="785" t="n">
        <f aca="false">SUM(K149:K155)</f>
        <v>0</v>
      </c>
      <c r="L148" s="786"/>
    </row>
    <row collapsed="false" customFormat="false" customHeight="true" hidden="true" ht="12.75" outlineLevel="1" r="149">
      <c r="A149" s="772" t="str">
        <f aca="false">LEFT(B149,3)</f>
        <v>321</v>
      </c>
      <c r="B149" s="773" t="s">
        <v>1671</v>
      </c>
      <c r="C149" s="773" t="s">
        <v>1672</v>
      </c>
      <c r="D149" s="778" t="n">
        <f aca="false">IF(VLOOKUP($A149,hk2014!$A:$G,1)=$A149,VLOOKUP($A149,hk2014!$A:$G,6),0)</f>
        <v>0</v>
      </c>
      <c r="E149" s="778" t="n">
        <f aca="false">IF(VLOOKUP($A149,hk2014!$A:$G,1)=$A149,VLOOKUP($A149,hk2014!$A:$G,7),0)</f>
        <v>0</v>
      </c>
      <c r="F149" s="778" t="n">
        <f aca="false">IF(VLOOKUP($A149,hk2014!$A:$H,1)=$A149,VLOOKUP($A149,hk2014!$A:$H,8),0)</f>
        <v>0</v>
      </c>
      <c r="G149" s="779" t="n">
        <f aca="false">SUM(D149+E149-F149)</f>
        <v>0</v>
      </c>
      <c r="H149" s="778" t="n">
        <f aca="false">IF(VLOOKUP($A149,hk2013!$A:$G,1)=$A149,VLOOKUP($A149,hk2013!$A:$G,6),0)</f>
        <v>0</v>
      </c>
      <c r="I149" s="778" t="n">
        <f aca="false">IF(VLOOKUP($A149,hk2013!$A:$G,1)=$A149,VLOOKUP($A149,hk2013!$A:$G,7),0)</f>
        <v>0</v>
      </c>
      <c r="J149" s="778" t="n">
        <f aca="false">IF(VLOOKUP($A149,hk2013!$A:$H,1)=$A149,VLOOKUP($A149,hk2013!$A:$H,8),0)</f>
        <v>0</v>
      </c>
      <c r="K149" s="780" t="n">
        <f aca="false">SUM(H149+I149-J149)</f>
        <v>0</v>
      </c>
      <c r="L149" s="786"/>
    </row>
    <row collapsed="false" customFormat="false" customHeight="true" hidden="true" ht="12.75" outlineLevel="1" r="150">
      <c r="A150" s="772" t="str">
        <f aca="false">LEFT(B150,3)</f>
        <v>322</v>
      </c>
      <c r="B150" s="773" t="s">
        <v>1673</v>
      </c>
      <c r="C150" s="773" t="s">
        <v>1674</v>
      </c>
      <c r="D150" s="778" t="n">
        <f aca="false">IF(VLOOKUP($A150,hk2014!$A:$G,1)=$A150,VLOOKUP($A150,hk2014!$A:$G,6),0)</f>
        <v>0</v>
      </c>
      <c r="E150" s="778" t="n">
        <f aca="false">IF(VLOOKUP($A150,hk2014!$A:$G,1)=$A150,VLOOKUP($A150,hk2014!$A:$G,7),0)</f>
        <v>0</v>
      </c>
      <c r="F150" s="778" t="n">
        <f aca="false">IF(VLOOKUP($A150,hk2014!$A:$H,1)=$A150,VLOOKUP($A150,hk2014!$A:$H,8),0)</f>
        <v>0</v>
      </c>
      <c r="G150" s="779" t="n">
        <f aca="false">SUM(D150+E150-F150)</f>
        <v>0</v>
      </c>
      <c r="H150" s="778" t="n">
        <f aca="false">IF(VLOOKUP($A150,hk2013!$A:$G,1)=$A150,VLOOKUP($A150,hk2013!$A:$G,6),0)</f>
        <v>0</v>
      </c>
      <c r="I150" s="778" t="n">
        <f aca="false">IF(VLOOKUP($A150,hk2013!$A:$G,1)=$A150,VLOOKUP($A150,hk2013!$A:$G,7),0)</f>
        <v>0</v>
      </c>
      <c r="J150" s="778" t="n">
        <f aca="false">IF(VLOOKUP($A150,hk2013!$A:$H,1)=$A150,VLOOKUP($A150,hk2013!$A:$H,8),0)</f>
        <v>0</v>
      </c>
      <c r="K150" s="780" t="n">
        <f aca="false">SUM(H150+I150-J150)</f>
        <v>0</v>
      </c>
      <c r="L150" s="786"/>
    </row>
    <row collapsed="false" customFormat="false" customHeight="true" hidden="true" ht="12.75" outlineLevel="1" r="151">
      <c r="A151" s="772" t="str">
        <f aca="false">LEFT(B151,3)</f>
        <v>323</v>
      </c>
      <c r="B151" s="773" t="s">
        <v>1675</v>
      </c>
      <c r="C151" s="773" t="s">
        <v>1676</v>
      </c>
      <c r="D151" s="778" t="n">
        <f aca="false">IF(VLOOKUP($A151,hk2014!$A:$G,1)=$A151,VLOOKUP($A151,hk2014!$A:$G,6),0)</f>
        <v>0</v>
      </c>
      <c r="E151" s="778" t="n">
        <f aca="false">IF(VLOOKUP($A151,hk2014!$A:$G,1)=$A151,VLOOKUP($A151,hk2014!$A:$G,7),0)</f>
        <v>0</v>
      </c>
      <c r="F151" s="778" t="n">
        <f aca="false">IF(VLOOKUP($A151,hk2014!$A:$H,1)=$A151,VLOOKUP($A151,hk2014!$A:$H,8),0)</f>
        <v>0</v>
      </c>
      <c r="G151" s="779" t="n">
        <f aca="false">SUM(D151+E151-F151)</f>
        <v>0</v>
      </c>
      <c r="H151" s="778" t="n">
        <f aca="false">IF(VLOOKUP($A151,hk2013!$A:$G,1)=$A151,VLOOKUP($A151,hk2013!$A:$G,6),0)</f>
        <v>0</v>
      </c>
      <c r="I151" s="778" t="n">
        <f aca="false">IF(VLOOKUP($A151,hk2013!$A:$G,1)=$A151,VLOOKUP($A151,hk2013!$A:$G,7),0)</f>
        <v>0</v>
      </c>
      <c r="J151" s="778" t="n">
        <f aca="false">IF(VLOOKUP($A151,hk2013!$A:$H,1)=$A151,VLOOKUP($A151,hk2013!$A:$H,8),0)</f>
        <v>0</v>
      </c>
      <c r="K151" s="780" t="n">
        <f aca="false">SUM(H151+I151-J151)</f>
        <v>0</v>
      </c>
      <c r="L151" s="786"/>
    </row>
    <row collapsed="false" customFormat="false" customHeight="true" hidden="true" ht="12.75" outlineLevel="1" r="152">
      <c r="A152" s="772" t="str">
        <f aca="false">LEFT(B152,3)</f>
        <v>324</v>
      </c>
      <c r="B152" s="773" t="s">
        <v>1677</v>
      </c>
      <c r="C152" s="773" t="s">
        <v>1678</v>
      </c>
      <c r="D152" s="778" t="n">
        <f aca="false">IF(VLOOKUP($A152,hk2014!$A:$G,1)=$A152,VLOOKUP($A152,hk2014!$A:$G,6),0)</f>
        <v>0</v>
      </c>
      <c r="E152" s="778" t="n">
        <f aca="false">IF(VLOOKUP($A152,hk2014!$A:$G,1)=$A152,VLOOKUP($A152,hk2014!$A:$G,7),0)</f>
        <v>0</v>
      </c>
      <c r="F152" s="778" t="n">
        <f aca="false">IF(VLOOKUP($A152,hk2014!$A:$H,1)=$A152,VLOOKUP($A152,hk2014!$A:$H,8),0)</f>
        <v>0</v>
      </c>
      <c r="G152" s="779" t="n">
        <f aca="false">SUM(D152+E152-F152)</f>
        <v>0</v>
      </c>
      <c r="H152" s="778" t="n">
        <f aca="false">IF(VLOOKUP($A152,hk2013!$A:$G,1)=$A152,VLOOKUP($A152,hk2013!$A:$G,6),0)</f>
        <v>0</v>
      </c>
      <c r="I152" s="778" t="n">
        <f aca="false">IF(VLOOKUP($A152,hk2013!$A:$G,1)=$A152,VLOOKUP($A152,hk2013!$A:$G,7),0)</f>
        <v>0</v>
      </c>
      <c r="J152" s="778" t="n">
        <f aca="false">IF(VLOOKUP($A152,hk2013!$A:$H,1)=$A152,VLOOKUP($A152,hk2013!$A:$H,8),0)</f>
        <v>0</v>
      </c>
      <c r="K152" s="780" t="n">
        <f aca="false">SUM(H152+I152-J152)</f>
        <v>0</v>
      </c>
      <c r="L152" s="786"/>
    </row>
    <row collapsed="false" customFormat="false" customHeight="true" hidden="true" ht="12.75" outlineLevel="1" r="153">
      <c r="A153" s="772" t="str">
        <f aca="false">LEFT(B153,3)</f>
        <v>325</v>
      </c>
      <c r="B153" s="773" t="s">
        <v>1679</v>
      </c>
      <c r="C153" s="773" t="s">
        <v>1680</v>
      </c>
      <c r="D153" s="778" t="n">
        <f aca="false">IF(VLOOKUP($A153,hk2014!$A:$G,1)=$A153,VLOOKUP($A153,hk2014!$A:$G,6),0)</f>
        <v>0</v>
      </c>
      <c r="E153" s="778" t="n">
        <f aca="false">IF(VLOOKUP($A153,hk2014!$A:$G,1)=$A153,VLOOKUP($A153,hk2014!$A:$G,7),0)</f>
        <v>0</v>
      </c>
      <c r="F153" s="778" t="n">
        <f aca="false">IF(VLOOKUP($A153,hk2014!$A:$H,1)=$A153,VLOOKUP($A153,hk2014!$A:$H,8),0)</f>
        <v>0</v>
      </c>
      <c r="G153" s="779" t="n">
        <f aca="false">SUM(D153+E153-F153)</f>
        <v>0</v>
      </c>
      <c r="H153" s="778" t="n">
        <f aca="false">IF(VLOOKUP($A153,hk2013!$A:$G,1)=$A153,VLOOKUP($A153,hk2013!$A:$G,6),0)</f>
        <v>0</v>
      </c>
      <c r="I153" s="778" t="n">
        <f aca="false">IF(VLOOKUP($A153,hk2013!$A:$G,1)=$A153,VLOOKUP($A153,hk2013!$A:$G,7),0)</f>
        <v>0</v>
      </c>
      <c r="J153" s="778" t="n">
        <f aca="false">IF(VLOOKUP($A153,hk2013!$A:$H,1)=$A153,VLOOKUP($A153,hk2013!$A:$H,8),0)</f>
        <v>0</v>
      </c>
      <c r="K153" s="780" t="n">
        <f aca="false">SUM(H153+I153-J153)</f>
        <v>0</v>
      </c>
      <c r="L153" s="786"/>
    </row>
    <row collapsed="false" customFormat="false" customHeight="true" hidden="true" ht="12.75" outlineLevel="1" r="154">
      <c r="A154" s="772" t="str">
        <f aca="false">LEFT(B154,3)</f>
        <v>326</v>
      </c>
      <c r="B154" s="773" t="s">
        <v>1681</v>
      </c>
      <c r="C154" s="773" t="s">
        <v>1682</v>
      </c>
      <c r="D154" s="778" t="n">
        <f aca="false">IF(VLOOKUP($A154,hk2014!$A:$G,1)=$A154,VLOOKUP($A154,hk2014!$A:$G,6),0)</f>
        <v>0</v>
      </c>
      <c r="E154" s="778" t="n">
        <f aca="false">IF(VLOOKUP($A154,hk2014!$A:$G,1)=$A154,VLOOKUP($A154,hk2014!$A:$G,7),0)</f>
        <v>0</v>
      </c>
      <c r="F154" s="778" t="n">
        <f aca="false">IF(VLOOKUP($A154,hk2014!$A:$H,1)=$A154,VLOOKUP($A154,hk2014!$A:$H,8),0)</f>
        <v>0</v>
      </c>
      <c r="G154" s="779" t="n">
        <f aca="false">SUM(D154+E154-F154)</f>
        <v>0</v>
      </c>
      <c r="H154" s="778" t="n">
        <f aca="false">IF(VLOOKUP($A154,hk2013!$A:$G,1)=$A154,VLOOKUP($A154,hk2013!$A:$G,6),0)</f>
        <v>0</v>
      </c>
      <c r="I154" s="778" t="n">
        <f aca="false">IF(VLOOKUP($A154,hk2013!$A:$G,1)=$A154,VLOOKUP($A154,hk2013!$A:$G,7),0)</f>
        <v>0</v>
      </c>
      <c r="J154" s="778" t="n">
        <f aca="false">IF(VLOOKUP($A154,hk2013!$A:$H,1)=$A154,VLOOKUP($A154,hk2013!$A:$H,8),0)</f>
        <v>0</v>
      </c>
      <c r="K154" s="780" t="n">
        <f aca="false">SUM(H154+I154-J154)</f>
        <v>0</v>
      </c>
      <c r="L154" s="786"/>
    </row>
    <row collapsed="false" customFormat="false" customHeight="true" hidden="true" ht="13.5" outlineLevel="1" r="155">
      <c r="A155" s="792" t="s">
        <v>1683</v>
      </c>
      <c r="B155" s="788"/>
      <c r="C155" s="774" t="s">
        <v>1684</v>
      </c>
      <c r="D155" s="778" t="n">
        <f aca="false">IF(VLOOKUP($A155,hk2014!$A:$G,1)=$A155,VLOOKUP($A155,hk2014!$A:$G,6),0)</f>
        <v>0</v>
      </c>
      <c r="E155" s="778" t="n">
        <f aca="false">IF(VLOOKUP($A155,hk2014!$A:$G,1)=$A155,VLOOKUP($A155,hk2014!$A:$G,7),0)</f>
        <v>0</v>
      </c>
      <c r="F155" s="778" t="n">
        <f aca="false">IF(VLOOKUP($A155,hk2014!$A:$H,1)=$A155,VLOOKUP($A155,hk2014!$A:$H,8),0)</f>
        <v>0</v>
      </c>
      <c r="G155" s="779" t="n">
        <f aca="false">SUM(D155+E155-F155)</f>
        <v>0</v>
      </c>
      <c r="H155" s="778" t="n">
        <f aca="false">IF(VLOOKUP($A155,hk2013!$A:$G,1)=$A155,VLOOKUP($A155,hk2013!$A:$G,6),0)</f>
        <v>0</v>
      </c>
      <c r="I155" s="778" t="n">
        <f aca="false">IF(VLOOKUP($A155,hk2013!$A:$G,1)=$A155,VLOOKUP($A155,hk2013!$A:$G,7),0)</f>
        <v>0</v>
      </c>
      <c r="J155" s="778" t="n">
        <f aca="false">IF(VLOOKUP($A155,hk2013!$A:$H,1)=$A155,VLOOKUP($A155,hk2013!$A:$H,8),0)</f>
        <v>0</v>
      </c>
      <c r="K155" s="780" t="n">
        <f aca="false">SUM(H155+I155-J155)</f>
        <v>0</v>
      </c>
      <c r="L155" s="786"/>
    </row>
    <row collapsed="false" customFormat="false" customHeight="true" hidden="false" ht="13.5" outlineLevel="0" r="156">
      <c r="A156" s="766" t="s">
        <v>264</v>
      </c>
      <c r="B156" s="767"/>
      <c r="C156" s="768" t="s">
        <v>1685</v>
      </c>
      <c r="D156" s="769" t="n">
        <f aca="false">SUM(D157:D161)</f>
        <v>0</v>
      </c>
      <c r="E156" s="769" t="n">
        <f aca="false">SUM(E157:E161)</f>
        <v>0</v>
      </c>
      <c r="F156" s="769" t="n">
        <f aca="false">SUM(F157:F161)</f>
        <v>0</v>
      </c>
      <c r="G156" s="784" t="n">
        <f aca="false">SUM(G157:G161)</f>
        <v>0</v>
      </c>
      <c r="H156" s="769" t="n">
        <f aca="false">SUM(H157:H161)</f>
        <v>0</v>
      </c>
      <c r="I156" s="769" t="n">
        <f aca="false">SUM(I157:I161)</f>
        <v>0</v>
      </c>
      <c r="J156" s="769" t="n">
        <f aca="false">SUM(J157:J161)</f>
        <v>0</v>
      </c>
      <c r="K156" s="785" t="n">
        <f aca="false">SUM(K157:K161)</f>
        <v>0</v>
      </c>
      <c r="L156" s="786"/>
    </row>
    <row collapsed="false" customFormat="false" customHeight="true" hidden="true" ht="12.75" outlineLevel="1" r="157">
      <c r="A157" s="772" t="str">
        <f aca="false">LEFT(B157,3)</f>
        <v>331</v>
      </c>
      <c r="B157" s="773" t="s">
        <v>1686</v>
      </c>
      <c r="C157" s="773" t="s">
        <v>1687</v>
      </c>
      <c r="D157" s="778" t="n">
        <f aca="false">IF(VLOOKUP($A157,hk2014!$A:$G,1)=$A157,VLOOKUP($A157,hk2014!$A:$G,6),0)</f>
        <v>0</v>
      </c>
      <c r="E157" s="778" t="n">
        <f aca="false">IF(VLOOKUP($A157,hk2014!$A:$G,1)=$A157,VLOOKUP($A157,hk2014!$A:$G,7),0)</f>
        <v>0</v>
      </c>
      <c r="F157" s="778" t="n">
        <f aca="false">IF(VLOOKUP($A157,hk2014!$A:$H,1)=$A157,VLOOKUP($A157,hk2014!$A:$H,8),0)</f>
        <v>0</v>
      </c>
      <c r="G157" s="779" t="n">
        <f aca="false">SUM(D157+E157-F157)</f>
        <v>0</v>
      </c>
      <c r="H157" s="778" t="n">
        <f aca="false">IF(VLOOKUP($A157,hk2013!$A:$G,1)=$A157,VLOOKUP($A157,hk2013!$A:$G,6),0)</f>
        <v>0</v>
      </c>
      <c r="I157" s="778" t="n">
        <f aca="false">IF(VLOOKUP($A157,hk2013!$A:$G,1)=$A157,VLOOKUP($A157,hk2013!$A:$G,7),0)</f>
        <v>0</v>
      </c>
      <c r="J157" s="778" t="n">
        <f aca="false">IF(VLOOKUP($A157,hk2013!$A:$H,1)=$A157,VLOOKUP($A157,hk2013!$A:$H,8),0)</f>
        <v>0</v>
      </c>
      <c r="K157" s="780" t="n">
        <f aca="false">SUM(H157+I157-J157)</f>
        <v>0</v>
      </c>
      <c r="L157" s="786"/>
    </row>
    <row collapsed="false" customFormat="false" customHeight="true" hidden="true" ht="12.75" outlineLevel="1" r="158">
      <c r="A158" s="772" t="str">
        <f aca="false">LEFT(B158,3)</f>
        <v>333</v>
      </c>
      <c r="B158" s="773" t="s">
        <v>1688</v>
      </c>
      <c r="C158" s="773" t="s">
        <v>1689</v>
      </c>
      <c r="D158" s="778" t="n">
        <f aca="false">IF(VLOOKUP($A158,hk2014!$A:$G,1)=$A158,VLOOKUP($A158,hk2014!$A:$G,6),0)</f>
        <v>0</v>
      </c>
      <c r="E158" s="778" t="n">
        <f aca="false">IF(VLOOKUP($A158,hk2014!$A:$G,1)=$A158,VLOOKUP($A158,hk2014!$A:$G,7),0)</f>
        <v>0</v>
      </c>
      <c r="F158" s="778" t="n">
        <f aca="false">IF(VLOOKUP($A158,hk2014!$A:$H,1)=$A158,VLOOKUP($A158,hk2014!$A:$H,8),0)</f>
        <v>0</v>
      </c>
      <c r="G158" s="779" t="n">
        <f aca="false">SUM(D158+E158-F158)</f>
        <v>0</v>
      </c>
      <c r="H158" s="778" t="n">
        <f aca="false">IF(VLOOKUP($A158,hk2013!$A:$G,1)=$A158,VLOOKUP($A158,hk2013!$A:$G,6),0)</f>
        <v>0</v>
      </c>
      <c r="I158" s="778" t="n">
        <f aca="false">IF(VLOOKUP($A158,hk2013!$A:$G,1)=$A158,VLOOKUP($A158,hk2013!$A:$G,7),0)</f>
        <v>0</v>
      </c>
      <c r="J158" s="778" t="n">
        <f aca="false">IF(VLOOKUP($A158,hk2013!$A:$H,1)=$A158,VLOOKUP($A158,hk2013!$A:$H,8),0)</f>
        <v>0</v>
      </c>
      <c r="K158" s="780" t="n">
        <f aca="false">SUM(H158+I158-J158)</f>
        <v>0</v>
      </c>
      <c r="L158" s="786"/>
    </row>
    <row collapsed="false" customFormat="false" customHeight="true" hidden="true" ht="12.75" outlineLevel="1" r="159">
      <c r="A159" s="772" t="str">
        <f aca="false">LEFT(B159,3)</f>
        <v>335</v>
      </c>
      <c r="B159" s="773" t="s">
        <v>1690</v>
      </c>
      <c r="C159" s="773" t="s">
        <v>1691</v>
      </c>
      <c r="D159" s="778" t="n">
        <f aca="false">IF(VLOOKUP($A159,hk2014!$A:$G,1)=$A159,VLOOKUP($A159,hk2014!$A:$G,6),0)</f>
        <v>0</v>
      </c>
      <c r="E159" s="778" t="n">
        <f aca="false">IF(VLOOKUP($A159,hk2014!$A:$G,1)=$A159,VLOOKUP($A159,hk2014!$A:$G,7),0)</f>
        <v>0</v>
      </c>
      <c r="F159" s="778" t="n">
        <f aca="false">IF(VLOOKUP($A159,hk2014!$A:$H,1)=$A159,VLOOKUP($A159,hk2014!$A:$H,8),0)</f>
        <v>0</v>
      </c>
      <c r="G159" s="779" t="n">
        <f aca="false">SUM(D159+E159-F159)</f>
        <v>0</v>
      </c>
      <c r="H159" s="778" t="n">
        <f aca="false">IF(VLOOKUP($A159,hk2013!$A:$G,1)=$A159,VLOOKUP($A159,hk2013!$A:$G,6),0)</f>
        <v>0</v>
      </c>
      <c r="I159" s="778" t="n">
        <f aca="false">IF(VLOOKUP($A159,hk2013!$A:$G,1)=$A159,VLOOKUP($A159,hk2013!$A:$G,7),0)</f>
        <v>0</v>
      </c>
      <c r="J159" s="778" t="n">
        <f aca="false">IF(VLOOKUP($A159,hk2013!$A:$H,1)=$A159,VLOOKUP($A159,hk2013!$A:$H,8),0)</f>
        <v>0</v>
      </c>
      <c r="K159" s="780" t="n">
        <f aca="false">SUM(H159+I159-J159)</f>
        <v>0</v>
      </c>
      <c r="L159" s="786"/>
    </row>
    <row collapsed="false" customFormat="false" customHeight="true" hidden="true" ht="12.75" outlineLevel="1" r="160">
      <c r="A160" s="772" t="str">
        <f aca="false">LEFT(B160,3)</f>
        <v>336</v>
      </c>
      <c r="B160" s="773" t="s">
        <v>1692</v>
      </c>
      <c r="C160" s="773" t="s">
        <v>1693</v>
      </c>
      <c r="D160" s="778" t="n">
        <f aca="false">IF(VLOOKUP($A160,hk2014!$A:$G,1)=$A160,VLOOKUP($A160,hk2014!$A:$G,6),0)</f>
        <v>0</v>
      </c>
      <c r="E160" s="778" t="n">
        <f aca="false">IF(VLOOKUP($A160,hk2014!$A:$G,1)=$A160,VLOOKUP($A160,hk2014!$A:$G,7),0)</f>
        <v>0</v>
      </c>
      <c r="F160" s="778" t="n">
        <f aca="false">IF(VLOOKUP($A160,hk2014!$A:$H,1)=$A160,VLOOKUP($A160,hk2014!$A:$H,8),0)</f>
        <v>0</v>
      </c>
      <c r="G160" s="779" t="n">
        <f aca="false">SUM(D160+E160-F160)</f>
        <v>0</v>
      </c>
      <c r="H160" s="778" t="n">
        <f aca="false">IF(VLOOKUP($A160,hk2013!$A:$G,1)=$A160,VLOOKUP($A160,hk2013!$A:$G,6),0)</f>
        <v>0</v>
      </c>
      <c r="I160" s="778" t="n">
        <f aca="false">IF(VLOOKUP($A160,hk2013!$A:$G,1)=$A160,VLOOKUP($A160,hk2013!$A:$G,7),0)</f>
        <v>0</v>
      </c>
      <c r="J160" s="778" t="n">
        <f aca="false">IF(VLOOKUP($A160,hk2013!$A:$H,1)=$A160,VLOOKUP($A160,hk2013!$A:$H,8),0)</f>
        <v>0</v>
      </c>
      <c r="K160" s="780" t="n">
        <f aca="false">SUM(H160+I160-J160)</f>
        <v>0</v>
      </c>
      <c r="L160" s="786"/>
    </row>
    <row collapsed="false" customFormat="false" customHeight="true" hidden="true" ht="13.5" outlineLevel="1" r="161">
      <c r="A161" s="787"/>
      <c r="B161" s="788"/>
      <c r="C161" s="788"/>
      <c r="D161" s="781"/>
      <c r="E161" s="781"/>
      <c r="F161" s="781"/>
      <c r="G161" s="782"/>
      <c r="H161" s="781"/>
      <c r="I161" s="781"/>
      <c r="J161" s="781"/>
      <c r="K161" s="783"/>
      <c r="L161" s="786"/>
    </row>
    <row collapsed="false" customFormat="false" customHeight="true" hidden="false" ht="13.5" outlineLevel="0" r="162">
      <c r="A162" s="766" t="s">
        <v>266</v>
      </c>
      <c r="B162" s="767"/>
      <c r="C162" s="768" t="s">
        <v>1694</v>
      </c>
      <c r="D162" s="769" t="n">
        <f aca="false">SUM(D163:D169)</f>
        <v>0</v>
      </c>
      <c r="E162" s="769" t="n">
        <f aca="false">SUM(E163:E169)</f>
        <v>0</v>
      </c>
      <c r="F162" s="769" t="n">
        <f aca="false">SUM(F163:F169)</f>
        <v>0</v>
      </c>
      <c r="G162" s="784" t="n">
        <f aca="false">SUM(G163:G169)</f>
        <v>0</v>
      </c>
      <c r="H162" s="769" t="n">
        <f aca="false">SUM(H163:H169)</f>
        <v>0</v>
      </c>
      <c r="I162" s="769" t="n">
        <f aca="false">SUM(I163:I169)</f>
        <v>0</v>
      </c>
      <c r="J162" s="769" t="n">
        <f aca="false">SUM(J163:J169)</f>
        <v>0</v>
      </c>
      <c r="K162" s="785" t="n">
        <f aca="false">SUM(K163:K169)</f>
        <v>0</v>
      </c>
      <c r="L162" s="786"/>
    </row>
    <row collapsed="false" customFormat="false" customHeight="true" hidden="true" ht="12.75" outlineLevel="1" r="163">
      <c r="A163" s="772" t="str">
        <f aca="false">LEFT(B163,3)</f>
        <v>341</v>
      </c>
      <c r="B163" s="773" t="s">
        <v>1695</v>
      </c>
      <c r="C163" s="773" t="s">
        <v>1696</v>
      </c>
      <c r="D163" s="778" t="n">
        <f aca="false">IF(VLOOKUP($A163,hk2014!$A:$G,1)=$A163,VLOOKUP($A163,hk2014!$A:$G,6),0)</f>
        <v>0</v>
      </c>
      <c r="E163" s="778" t="n">
        <f aca="false">IF(VLOOKUP($A163,hk2014!$A:$G,1)=$A163,VLOOKUP($A163,hk2014!$A:$G,7),0)</f>
        <v>0</v>
      </c>
      <c r="F163" s="778" t="n">
        <f aca="false">IF(VLOOKUP($A163,hk2014!$A:$H,1)=$A163,VLOOKUP($A163,hk2014!$A:$H,8),0)</f>
        <v>0</v>
      </c>
      <c r="G163" s="779" t="n">
        <f aca="false">SUM(D163+E163-F163)</f>
        <v>0</v>
      </c>
      <c r="H163" s="778" t="n">
        <f aca="false">IF(VLOOKUP($A163,hk2013!$A:$G,1)=$A163,VLOOKUP($A163,hk2013!$A:$G,6),0)</f>
        <v>0</v>
      </c>
      <c r="I163" s="778" t="n">
        <f aca="false">IF(VLOOKUP($A163,hk2013!$A:$G,1)=$A163,VLOOKUP($A163,hk2013!$A:$G,7),0)</f>
        <v>0</v>
      </c>
      <c r="J163" s="778" t="n">
        <f aca="false">IF(VLOOKUP($A163,hk2013!$A:$H,1)=$A163,VLOOKUP($A163,hk2013!$A:$H,8),0)</f>
        <v>0</v>
      </c>
      <c r="K163" s="780" t="n">
        <f aca="false">SUM(H163+I163-J163)</f>
        <v>0</v>
      </c>
      <c r="L163" s="786"/>
    </row>
    <row collapsed="false" customFormat="false" customHeight="true" hidden="true" ht="12.75" outlineLevel="1" r="164">
      <c r="A164" s="772" t="str">
        <f aca="false">LEFT(B164,3)</f>
        <v>342</v>
      </c>
      <c r="B164" s="773" t="s">
        <v>1697</v>
      </c>
      <c r="C164" s="773" t="s">
        <v>1698</v>
      </c>
      <c r="D164" s="778" t="n">
        <f aca="false">IF(VLOOKUP($A164,hk2014!$A:$G,1)=$A164,VLOOKUP($A164,hk2014!$A:$G,6),0)</f>
        <v>0</v>
      </c>
      <c r="E164" s="778" t="n">
        <f aca="false">IF(VLOOKUP($A164,hk2014!$A:$G,1)=$A164,VLOOKUP($A164,hk2014!$A:$G,7),0)</f>
        <v>0</v>
      </c>
      <c r="F164" s="778" t="n">
        <f aca="false">IF(VLOOKUP($A164,hk2014!$A:$H,1)=$A164,VLOOKUP($A164,hk2014!$A:$H,8),0)</f>
        <v>0</v>
      </c>
      <c r="G164" s="779" t="n">
        <f aca="false">SUM(D164+E164-F164)</f>
        <v>0</v>
      </c>
      <c r="H164" s="778" t="n">
        <f aca="false">IF(VLOOKUP($A164,hk2013!$A:$G,1)=$A164,VLOOKUP($A164,hk2013!$A:$G,6),0)</f>
        <v>0</v>
      </c>
      <c r="I164" s="778" t="n">
        <f aca="false">IF(VLOOKUP($A164,hk2013!$A:$G,1)=$A164,VLOOKUP($A164,hk2013!$A:$G,7),0)</f>
        <v>0</v>
      </c>
      <c r="J164" s="778" t="n">
        <f aca="false">IF(VLOOKUP($A164,hk2013!$A:$H,1)=$A164,VLOOKUP($A164,hk2013!$A:$H,8),0)</f>
        <v>0</v>
      </c>
      <c r="K164" s="780" t="n">
        <f aca="false">SUM(H164+I164-J164)</f>
        <v>0</v>
      </c>
      <c r="L164" s="786"/>
    </row>
    <row collapsed="false" customFormat="false" customHeight="true" hidden="true" ht="12.75" outlineLevel="1" r="165">
      <c r="A165" s="772" t="str">
        <f aca="false">LEFT(B165,3)</f>
        <v>343</v>
      </c>
      <c r="B165" s="773" t="s">
        <v>1699</v>
      </c>
      <c r="C165" s="773" t="s">
        <v>1700</v>
      </c>
      <c r="D165" s="778" t="n">
        <f aca="false">IF(VLOOKUP($A165,hk2014!$A:$G,1)=$A165,VLOOKUP($A165,hk2014!$A:$G,6),0)</f>
        <v>0</v>
      </c>
      <c r="E165" s="778" t="n">
        <f aca="false">IF(VLOOKUP($A165,hk2014!$A:$G,1)=$A165,VLOOKUP($A165,hk2014!$A:$G,7),0)</f>
        <v>0</v>
      </c>
      <c r="F165" s="778" t="n">
        <f aca="false">IF(VLOOKUP($A165,hk2014!$A:$H,1)=$A165,VLOOKUP($A165,hk2014!$A:$H,8),0)</f>
        <v>0</v>
      </c>
      <c r="G165" s="779" t="n">
        <f aca="false">SUM(D165+E165-F165)</f>
        <v>0</v>
      </c>
      <c r="H165" s="778" t="n">
        <f aca="false">IF(VLOOKUP($A165,hk2013!$A:$G,1)=$A165,VLOOKUP($A165,hk2013!$A:$G,6),0)</f>
        <v>0</v>
      </c>
      <c r="I165" s="778" t="n">
        <f aca="false">IF(VLOOKUP($A165,hk2013!$A:$G,1)=$A165,VLOOKUP($A165,hk2013!$A:$G,7),0)</f>
        <v>0</v>
      </c>
      <c r="J165" s="778" t="n">
        <f aca="false">IF(VLOOKUP($A165,hk2013!$A:$H,1)=$A165,VLOOKUP($A165,hk2013!$A:$H,8),0)</f>
        <v>0</v>
      </c>
      <c r="K165" s="780" t="n">
        <f aca="false">SUM(H165+I165-J165)</f>
        <v>0</v>
      </c>
      <c r="L165" s="786"/>
    </row>
    <row collapsed="false" customFormat="false" customHeight="true" hidden="true" ht="12.75" outlineLevel="1" r="166">
      <c r="A166" s="772" t="str">
        <f aca="false">LEFT(B166,3)</f>
        <v>345</v>
      </c>
      <c r="B166" s="773" t="s">
        <v>1701</v>
      </c>
      <c r="C166" s="773" t="s">
        <v>1702</v>
      </c>
      <c r="D166" s="778" t="n">
        <f aca="false">IF(VLOOKUP($A166,hk2014!$A:$G,1)=$A166,VLOOKUP($A166,hk2014!$A:$G,6),0)</f>
        <v>0</v>
      </c>
      <c r="E166" s="778" t="n">
        <f aca="false">IF(VLOOKUP($A166,hk2014!$A:$G,1)=$A166,VLOOKUP($A166,hk2014!$A:$G,7),0)</f>
        <v>0</v>
      </c>
      <c r="F166" s="778" t="n">
        <f aca="false">IF(VLOOKUP($A166,hk2014!$A:$H,1)=$A166,VLOOKUP($A166,hk2014!$A:$H,8),0)</f>
        <v>0</v>
      </c>
      <c r="G166" s="779" t="n">
        <f aca="false">SUM(D166+E166-F166)</f>
        <v>0</v>
      </c>
      <c r="H166" s="778" t="n">
        <f aca="false">IF(VLOOKUP($A166,hk2013!$A:$G,1)=$A166,VLOOKUP($A166,hk2013!$A:$G,6),0)</f>
        <v>0</v>
      </c>
      <c r="I166" s="778" t="n">
        <f aca="false">IF(VLOOKUP($A166,hk2013!$A:$G,1)=$A166,VLOOKUP($A166,hk2013!$A:$G,7),0)</f>
        <v>0</v>
      </c>
      <c r="J166" s="778" t="n">
        <f aca="false">IF(VLOOKUP($A166,hk2013!$A:$H,1)=$A166,VLOOKUP($A166,hk2013!$A:$H,8),0)</f>
        <v>0</v>
      </c>
      <c r="K166" s="780" t="n">
        <f aca="false">SUM(H166+I166-J166)</f>
        <v>0</v>
      </c>
      <c r="L166" s="786"/>
    </row>
    <row collapsed="false" customFormat="false" customHeight="true" hidden="true" ht="12.75" outlineLevel="1" r="167">
      <c r="A167" s="772" t="str">
        <f aca="false">LEFT(B167,3)</f>
        <v>346</v>
      </c>
      <c r="B167" s="773" t="s">
        <v>1703</v>
      </c>
      <c r="C167" s="773" t="s">
        <v>1704</v>
      </c>
      <c r="D167" s="778" t="n">
        <f aca="false">IF(VLOOKUP($A167,hk2014!$A:$G,1)=$A167,VLOOKUP($A167,hk2014!$A:$G,6),0)</f>
        <v>0</v>
      </c>
      <c r="E167" s="778" t="n">
        <f aca="false">IF(VLOOKUP($A167,hk2014!$A:$G,1)=$A167,VLOOKUP($A167,hk2014!$A:$G,7),0)</f>
        <v>0</v>
      </c>
      <c r="F167" s="778" t="n">
        <f aca="false">IF(VLOOKUP($A167,hk2014!$A:$H,1)=$A167,VLOOKUP($A167,hk2014!$A:$H,8),0)</f>
        <v>0</v>
      </c>
      <c r="G167" s="779" t="n">
        <f aca="false">SUM(D167+E167-F167)</f>
        <v>0</v>
      </c>
      <c r="H167" s="778" t="n">
        <f aca="false">IF(VLOOKUP($A167,hk2013!$A:$G,1)=$A167,VLOOKUP($A167,hk2013!$A:$G,6),0)</f>
        <v>0</v>
      </c>
      <c r="I167" s="778" t="n">
        <f aca="false">IF(VLOOKUP($A167,hk2013!$A:$G,1)=$A167,VLOOKUP($A167,hk2013!$A:$G,7),0)</f>
        <v>0</v>
      </c>
      <c r="J167" s="778" t="n">
        <f aca="false">IF(VLOOKUP($A167,hk2013!$A:$H,1)=$A167,VLOOKUP($A167,hk2013!$A:$H,8),0)</f>
        <v>0</v>
      </c>
      <c r="K167" s="780" t="n">
        <f aca="false">SUM(H167+I167-J167)</f>
        <v>0</v>
      </c>
      <c r="L167" s="786"/>
    </row>
    <row collapsed="false" customFormat="false" customHeight="true" hidden="true" ht="12.75" outlineLevel="1" r="168">
      <c r="A168" s="772" t="str">
        <f aca="false">LEFT(B168,3)</f>
        <v>347</v>
      </c>
      <c r="B168" s="773" t="s">
        <v>1705</v>
      </c>
      <c r="C168" s="773" t="s">
        <v>1706</v>
      </c>
      <c r="D168" s="778" t="n">
        <f aca="false">IF(VLOOKUP($A168,hk2014!$A:$G,1)=$A168,VLOOKUP($A168,hk2014!$A:$G,6),0)</f>
        <v>0</v>
      </c>
      <c r="E168" s="778" t="n">
        <f aca="false">IF(VLOOKUP($A168,hk2014!$A:$G,1)=$A168,VLOOKUP($A168,hk2014!$A:$G,7),0)</f>
        <v>0</v>
      </c>
      <c r="F168" s="778" t="n">
        <f aca="false">IF(VLOOKUP($A168,hk2014!$A:$H,1)=$A168,VLOOKUP($A168,hk2014!$A:$H,8),0)</f>
        <v>0</v>
      </c>
      <c r="G168" s="779" t="n">
        <f aca="false">SUM(D168+E168-F168)</f>
        <v>0</v>
      </c>
      <c r="H168" s="778" t="n">
        <f aca="false">IF(VLOOKUP($A168,hk2013!$A:$G,1)=$A168,VLOOKUP($A168,hk2013!$A:$G,6),0)</f>
        <v>0</v>
      </c>
      <c r="I168" s="778" t="n">
        <f aca="false">IF(VLOOKUP($A168,hk2013!$A:$G,1)=$A168,VLOOKUP($A168,hk2013!$A:$G,7),0)</f>
        <v>0</v>
      </c>
      <c r="J168" s="778" t="n">
        <f aca="false">IF(VLOOKUP($A168,hk2013!$A:$H,1)=$A168,VLOOKUP($A168,hk2013!$A:$H,8),0)</f>
        <v>0</v>
      </c>
      <c r="K168" s="780" t="n">
        <f aca="false">SUM(H168+I168-J168)</f>
        <v>0</v>
      </c>
      <c r="L168" s="786"/>
    </row>
    <row collapsed="false" customFormat="false" customHeight="true" hidden="true" ht="13.5" outlineLevel="1" r="169">
      <c r="A169" s="787"/>
      <c r="B169" s="788"/>
      <c r="C169" s="788"/>
      <c r="D169" s="781"/>
      <c r="E169" s="781"/>
      <c r="F169" s="781"/>
      <c r="G169" s="782"/>
      <c r="H169" s="781"/>
      <c r="I169" s="781"/>
      <c r="J169" s="781"/>
      <c r="K169" s="783"/>
      <c r="L169" s="786"/>
    </row>
    <row collapsed="false" customFormat="false" customHeight="true" hidden="false" ht="13.5" outlineLevel="0" r="170">
      <c r="A170" s="766" t="s">
        <v>268</v>
      </c>
      <c r="B170" s="767"/>
      <c r="C170" s="768" t="s">
        <v>1707</v>
      </c>
      <c r="D170" s="769" t="n">
        <f aca="false">SUM(D171:D176)</f>
        <v>0</v>
      </c>
      <c r="E170" s="769" t="n">
        <f aca="false">SUM(E171:E176)</f>
        <v>0</v>
      </c>
      <c r="F170" s="769" t="n">
        <f aca="false">SUM(F171:F176)</f>
        <v>0</v>
      </c>
      <c r="G170" s="784" t="n">
        <f aca="false">SUM(G171:G176)</f>
        <v>0</v>
      </c>
      <c r="H170" s="769" t="n">
        <f aca="false">SUM(H171:H176)</f>
        <v>0</v>
      </c>
      <c r="I170" s="769" t="n">
        <f aca="false">SUM(I171:I176)</f>
        <v>0</v>
      </c>
      <c r="J170" s="769" t="n">
        <f aca="false">SUM(J171:J176)</f>
        <v>0</v>
      </c>
      <c r="K170" s="785" t="n">
        <f aca="false">SUM(K171:K176)</f>
        <v>0</v>
      </c>
      <c r="L170" s="786"/>
    </row>
    <row collapsed="false" customFormat="false" customHeight="true" hidden="true" ht="12.75" outlineLevel="1" r="171">
      <c r="A171" s="772" t="str">
        <f aca="false">LEFT(B171,3)</f>
        <v>351</v>
      </c>
      <c r="B171" s="773" t="s">
        <v>1708</v>
      </c>
      <c r="C171" s="773" t="s">
        <v>1709</v>
      </c>
      <c r="D171" s="778" t="n">
        <f aca="false">IF(VLOOKUP($A171,hk2014!$A:$G,1)=$A171,VLOOKUP($A171,hk2014!$A:$G,6),0)</f>
        <v>0</v>
      </c>
      <c r="E171" s="778" t="n">
        <f aca="false">IF(VLOOKUP($A171,hk2014!$A:$G,1)=$A171,VLOOKUP($A171,hk2014!$A:$G,7),0)</f>
        <v>0</v>
      </c>
      <c r="F171" s="778" t="n">
        <f aca="false">IF(VLOOKUP($A171,hk2014!$A:$H,1)=$A171,VLOOKUP($A171,hk2014!$A:$H,8),0)</f>
        <v>0</v>
      </c>
      <c r="G171" s="779" t="n">
        <f aca="false">SUM(D171+E171-F171)</f>
        <v>0</v>
      </c>
      <c r="H171" s="778" t="n">
        <f aca="false">IF(VLOOKUP($A171,hk2013!$A:$G,1)=$A171,VLOOKUP($A171,hk2013!$A:$G,6),0)</f>
        <v>0</v>
      </c>
      <c r="I171" s="778" t="n">
        <f aca="false">IF(VLOOKUP($A171,hk2013!$A:$G,1)=$A171,VLOOKUP($A171,hk2013!$A:$G,7),0)</f>
        <v>0</v>
      </c>
      <c r="J171" s="778" t="n">
        <f aca="false">IF(VLOOKUP($A171,hk2013!$A:$H,1)=$A171,VLOOKUP($A171,hk2013!$A:$H,8),0)</f>
        <v>0</v>
      </c>
      <c r="K171" s="780" t="n">
        <f aca="false">SUM(H171+I171-J171)</f>
        <v>0</v>
      </c>
      <c r="L171" s="786"/>
    </row>
    <row collapsed="false" customFormat="false" customHeight="true" hidden="true" ht="12.75" outlineLevel="1" r="172">
      <c r="A172" s="772" t="str">
        <f aca="false">LEFT(B172,3)</f>
        <v>353</v>
      </c>
      <c r="B172" s="773" t="s">
        <v>1710</v>
      </c>
      <c r="C172" s="773" t="s">
        <v>1711</v>
      </c>
      <c r="D172" s="778" t="n">
        <f aca="false">IF(VLOOKUP($A172,hk2014!$A:$G,1)=$A172,VLOOKUP($A172,hk2014!$A:$G,6),0)</f>
        <v>0</v>
      </c>
      <c r="E172" s="778" t="n">
        <f aca="false">IF(VLOOKUP($A172,hk2014!$A:$G,1)=$A172,VLOOKUP($A172,hk2014!$A:$G,7),0)</f>
        <v>0</v>
      </c>
      <c r="F172" s="778" t="n">
        <f aca="false">IF(VLOOKUP($A172,hk2014!$A:$H,1)=$A172,VLOOKUP($A172,hk2014!$A:$H,8),0)</f>
        <v>0</v>
      </c>
      <c r="G172" s="779" t="n">
        <f aca="false">SUM(D172+E172-F172)</f>
        <v>0</v>
      </c>
      <c r="H172" s="778" t="n">
        <f aca="false">IF(VLOOKUP($A172,hk2013!$A:$G,1)=$A172,VLOOKUP($A172,hk2013!$A:$G,6),0)</f>
        <v>0</v>
      </c>
      <c r="I172" s="778" t="n">
        <f aca="false">IF(VLOOKUP($A172,hk2013!$A:$G,1)=$A172,VLOOKUP($A172,hk2013!$A:$G,7),0)</f>
        <v>0</v>
      </c>
      <c r="J172" s="778" t="n">
        <f aca="false">IF(VLOOKUP($A172,hk2013!$A:$H,1)=$A172,VLOOKUP($A172,hk2013!$A:$H,8),0)</f>
        <v>0</v>
      </c>
      <c r="K172" s="780" t="n">
        <f aca="false">SUM(H172+I172-J172)</f>
        <v>0</v>
      </c>
      <c r="L172" s="786"/>
    </row>
    <row collapsed="false" customFormat="false" customHeight="true" hidden="true" ht="12.75" outlineLevel="1" r="173">
      <c r="A173" s="772" t="str">
        <f aca="false">LEFT(B173,3)</f>
        <v>354</v>
      </c>
      <c r="B173" s="773" t="s">
        <v>1712</v>
      </c>
      <c r="C173" s="773" t="s">
        <v>1713</v>
      </c>
      <c r="D173" s="778" t="n">
        <f aca="false">IF(VLOOKUP($A173,hk2014!$A:$G,1)=$A173,VLOOKUP($A173,hk2014!$A:$G,6),0)</f>
        <v>0</v>
      </c>
      <c r="E173" s="778" t="n">
        <f aca="false">IF(VLOOKUP($A173,hk2014!$A:$G,1)=$A173,VLOOKUP($A173,hk2014!$A:$G,7),0)</f>
        <v>0</v>
      </c>
      <c r="F173" s="778" t="n">
        <f aca="false">IF(VLOOKUP($A173,hk2014!$A:$H,1)=$A173,VLOOKUP($A173,hk2014!$A:$H,8),0)</f>
        <v>0</v>
      </c>
      <c r="G173" s="779" t="n">
        <f aca="false">SUM(D173+E173-F173)</f>
        <v>0</v>
      </c>
      <c r="H173" s="778" t="n">
        <f aca="false">IF(VLOOKUP($A173,hk2013!$A:$G,1)=$A173,VLOOKUP($A173,hk2013!$A:$G,6),0)</f>
        <v>0</v>
      </c>
      <c r="I173" s="778" t="n">
        <f aca="false">IF(VLOOKUP($A173,hk2013!$A:$G,1)=$A173,VLOOKUP($A173,hk2013!$A:$G,7),0)</f>
        <v>0</v>
      </c>
      <c r="J173" s="778" t="n">
        <f aca="false">IF(VLOOKUP($A173,hk2013!$A:$H,1)=$A173,VLOOKUP($A173,hk2013!$A:$H,8),0)</f>
        <v>0</v>
      </c>
      <c r="K173" s="780" t="n">
        <f aca="false">SUM(H173+I173-J173)</f>
        <v>0</v>
      </c>
      <c r="L173" s="786"/>
    </row>
    <row collapsed="false" customFormat="false" customHeight="true" hidden="true" ht="12.75" outlineLevel="1" r="174">
      <c r="A174" s="772" t="str">
        <f aca="false">LEFT(B174,3)</f>
        <v>355</v>
      </c>
      <c r="B174" s="773" t="s">
        <v>1714</v>
      </c>
      <c r="C174" s="773" t="s">
        <v>1715</v>
      </c>
      <c r="D174" s="778" t="n">
        <f aca="false">IF(VLOOKUP($A174,hk2014!$A:$G,1)=$A174,VLOOKUP($A174,hk2014!$A:$G,6),0)</f>
        <v>0</v>
      </c>
      <c r="E174" s="778" t="n">
        <f aca="false">IF(VLOOKUP($A174,hk2014!$A:$G,1)=$A174,VLOOKUP($A174,hk2014!$A:$G,7),0)</f>
        <v>0</v>
      </c>
      <c r="F174" s="778" t="n">
        <f aca="false">IF(VLOOKUP($A174,hk2014!$A:$H,1)=$A174,VLOOKUP($A174,hk2014!$A:$H,8),0)</f>
        <v>0</v>
      </c>
      <c r="G174" s="779" t="n">
        <f aca="false">SUM(D174+E174-F174)</f>
        <v>0</v>
      </c>
      <c r="H174" s="778" t="n">
        <f aca="false">IF(VLOOKUP($A174,hk2013!$A:$G,1)=$A174,VLOOKUP($A174,hk2013!$A:$G,6),0)</f>
        <v>0</v>
      </c>
      <c r="I174" s="778" t="n">
        <f aca="false">IF(VLOOKUP($A174,hk2013!$A:$G,1)=$A174,VLOOKUP($A174,hk2013!$A:$G,7),0)</f>
        <v>0</v>
      </c>
      <c r="J174" s="778" t="n">
        <f aca="false">IF(VLOOKUP($A174,hk2013!$A:$H,1)=$A174,VLOOKUP($A174,hk2013!$A:$H,8),0)</f>
        <v>0</v>
      </c>
      <c r="K174" s="780" t="n">
        <f aca="false">SUM(H174+I174-J174)</f>
        <v>0</v>
      </c>
      <c r="L174" s="786"/>
    </row>
    <row collapsed="false" customFormat="false" customHeight="true" hidden="true" ht="12.75" outlineLevel="1" r="175">
      <c r="A175" s="772" t="str">
        <f aca="false">LEFT(B175,3)</f>
        <v>358</v>
      </c>
      <c r="B175" s="773" t="s">
        <v>1716</v>
      </c>
      <c r="C175" s="773" t="s">
        <v>1717</v>
      </c>
      <c r="D175" s="778" t="n">
        <f aca="false">IF(VLOOKUP($A175,hk2014!$A:$G,1)=$A175,VLOOKUP($A175,hk2014!$A:$G,6),0)</f>
        <v>0</v>
      </c>
      <c r="E175" s="778" t="n">
        <f aca="false">IF(VLOOKUP($A175,hk2014!$A:$G,1)=$A175,VLOOKUP($A175,hk2014!$A:$G,7),0)</f>
        <v>0</v>
      </c>
      <c r="F175" s="778" t="n">
        <f aca="false">IF(VLOOKUP($A175,hk2014!$A:$H,1)=$A175,VLOOKUP($A175,hk2014!$A:$H,8),0)</f>
        <v>0</v>
      </c>
      <c r="G175" s="779" t="n">
        <f aca="false">SUM(D175+E175-F175)</f>
        <v>0</v>
      </c>
      <c r="H175" s="778" t="n">
        <f aca="false">IF(VLOOKUP($A175,hk2013!$A:$G,1)=$A175,VLOOKUP($A175,hk2013!$A:$G,6),0)</f>
        <v>0</v>
      </c>
      <c r="I175" s="778" t="n">
        <f aca="false">IF(VLOOKUP($A175,hk2013!$A:$G,1)=$A175,VLOOKUP($A175,hk2013!$A:$G,7),0)</f>
        <v>0</v>
      </c>
      <c r="J175" s="778" t="n">
        <f aca="false">IF(VLOOKUP($A175,hk2013!$A:$H,1)=$A175,VLOOKUP($A175,hk2013!$A:$H,8),0)</f>
        <v>0</v>
      </c>
      <c r="K175" s="780" t="n">
        <f aca="false">SUM(H175+I175-J175)</f>
        <v>0</v>
      </c>
      <c r="L175" s="786"/>
    </row>
    <row collapsed="false" customFormat="false" customHeight="true" hidden="true" ht="13.5" outlineLevel="1" r="176">
      <c r="A176" s="787"/>
      <c r="B176" s="788"/>
      <c r="C176" s="788"/>
      <c r="D176" s="781"/>
      <c r="E176" s="781"/>
      <c r="F176" s="781"/>
      <c r="G176" s="782"/>
      <c r="H176" s="781"/>
      <c r="I176" s="781"/>
      <c r="J176" s="781"/>
      <c r="K176" s="783"/>
      <c r="L176" s="786"/>
    </row>
    <row collapsed="false" customFormat="false" customHeight="true" hidden="false" ht="13.5" outlineLevel="0" r="177">
      <c r="A177" s="766" t="s">
        <v>270</v>
      </c>
      <c r="B177" s="767"/>
      <c r="C177" s="768" t="s">
        <v>1718</v>
      </c>
      <c r="D177" s="769" t="n">
        <f aca="false">SUM(D178:D184)</f>
        <v>0</v>
      </c>
      <c r="E177" s="769" t="n">
        <f aca="false">SUM(E178:E184)</f>
        <v>0</v>
      </c>
      <c r="F177" s="769" t="n">
        <f aca="false">SUM(F178:F184)</f>
        <v>0</v>
      </c>
      <c r="G177" s="784" t="n">
        <f aca="false">SUM(G178:G184)</f>
        <v>0</v>
      </c>
      <c r="H177" s="769" t="n">
        <f aca="false">SUM(H178:H184)</f>
        <v>0</v>
      </c>
      <c r="I177" s="769" t="n">
        <f aca="false">SUM(I178:I184)</f>
        <v>0</v>
      </c>
      <c r="J177" s="769" t="n">
        <f aca="false">SUM(J178:J184)</f>
        <v>0</v>
      </c>
      <c r="K177" s="785" t="n">
        <f aca="false">SUM(K178:K184)</f>
        <v>0</v>
      </c>
      <c r="L177" s="786"/>
    </row>
    <row collapsed="false" customFormat="false" customHeight="true" hidden="true" ht="12.75" outlineLevel="1" r="178">
      <c r="A178" s="772" t="str">
        <f aca="false">LEFT(B178,3)</f>
        <v>361</v>
      </c>
      <c r="B178" s="773" t="s">
        <v>1719</v>
      </c>
      <c r="C178" s="773" t="s">
        <v>1720</v>
      </c>
      <c r="D178" s="778" t="n">
        <f aca="false">IF(VLOOKUP($A178,hk2014!$A:$G,1)=$A178,VLOOKUP($A178,hk2014!$A:$G,6),0)</f>
        <v>0</v>
      </c>
      <c r="E178" s="778" t="n">
        <f aca="false">IF(VLOOKUP($A178,hk2014!$A:$G,1)=$A178,VLOOKUP($A178,hk2014!$A:$G,7),0)</f>
        <v>0</v>
      </c>
      <c r="F178" s="778" t="n">
        <f aca="false">IF(VLOOKUP($A178,hk2014!$A:$H,1)=$A178,VLOOKUP($A178,hk2014!$A:$H,8),0)</f>
        <v>0</v>
      </c>
      <c r="G178" s="779" t="n">
        <f aca="false">SUM(D178+E178-F178)</f>
        <v>0</v>
      </c>
      <c r="H178" s="778" t="n">
        <f aca="false">IF(VLOOKUP($A178,hk2013!$A:$G,1)=$A178,VLOOKUP($A178,hk2013!$A:$G,6),0)</f>
        <v>0</v>
      </c>
      <c r="I178" s="778" t="n">
        <f aca="false">IF(VLOOKUP($A178,hk2013!$A:$G,1)=$A178,VLOOKUP($A178,hk2013!$A:$G,7),0)</f>
        <v>0</v>
      </c>
      <c r="J178" s="778" t="n">
        <f aca="false">IF(VLOOKUP($A178,hk2013!$A:$H,1)=$A178,VLOOKUP($A178,hk2013!$A:$H,8),0)</f>
        <v>0</v>
      </c>
      <c r="K178" s="780" t="n">
        <f aca="false">SUM(H178+I178-J178)</f>
        <v>0</v>
      </c>
      <c r="L178" s="786"/>
    </row>
    <row collapsed="false" customFormat="false" customHeight="true" hidden="true" ht="12.75" outlineLevel="1" r="179">
      <c r="A179" s="772" t="str">
        <f aca="false">LEFT(B179,3)</f>
        <v>364</v>
      </c>
      <c r="B179" s="773" t="s">
        <v>1721</v>
      </c>
      <c r="C179" s="773" t="s">
        <v>1722</v>
      </c>
      <c r="D179" s="778" t="n">
        <f aca="false">IF(VLOOKUP($A179,hk2014!$A:$G,1)=$A179,VLOOKUP($A179,hk2014!$A:$G,6),0)</f>
        <v>0</v>
      </c>
      <c r="E179" s="778" t="n">
        <f aca="false">IF(VLOOKUP($A179,hk2014!$A:$G,1)=$A179,VLOOKUP($A179,hk2014!$A:$G,7),0)</f>
        <v>0</v>
      </c>
      <c r="F179" s="778" t="n">
        <f aca="false">IF(VLOOKUP($A179,hk2014!$A:$H,1)=$A179,VLOOKUP($A179,hk2014!$A:$H,8),0)</f>
        <v>0</v>
      </c>
      <c r="G179" s="779" t="n">
        <f aca="false">SUM(D179+E179-F179)</f>
        <v>0</v>
      </c>
      <c r="H179" s="778" t="n">
        <f aca="false">IF(VLOOKUP($A179,hk2013!$A:$G,1)=$A179,VLOOKUP($A179,hk2013!$A:$G,6),0)</f>
        <v>0</v>
      </c>
      <c r="I179" s="778" t="n">
        <f aca="false">IF(VLOOKUP($A179,hk2013!$A:$G,1)=$A179,VLOOKUP($A179,hk2013!$A:$G,7),0)</f>
        <v>0</v>
      </c>
      <c r="J179" s="778" t="n">
        <f aca="false">IF(VLOOKUP($A179,hk2013!$A:$H,1)=$A179,VLOOKUP($A179,hk2013!$A:$H,8),0)</f>
        <v>0</v>
      </c>
      <c r="K179" s="780" t="n">
        <f aca="false">SUM(H179+I179-J179)</f>
        <v>0</v>
      </c>
      <c r="L179" s="786"/>
    </row>
    <row collapsed="false" customFormat="false" customHeight="true" hidden="true" ht="12.75" outlineLevel="1" r="180">
      <c r="A180" s="772" t="str">
        <f aca="false">LEFT(B180,3)</f>
        <v>365</v>
      </c>
      <c r="B180" s="773" t="s">
        <v>1723</v>
      </c>
      <c r="C180" s="773" t="s">
        <v>1724</v>
      </c>
      <c r="D180" s="778" t="n">
        <f aca="false">IF(VLOOKUP($A180,hk2014!$A:$G,1)=$A180,VLOOKUP($A180,hk2014!$A:$G,6),0)</f>
        <v>0</v>
      </c>
      <c r="E180" s="778" t="n">
        <f aca="false">IF(VLOOKUP($A180,hk2014!$A:$G,1)=$A180,VLOOKUP($A180,hk2014!$A:$G,7),0)</f>
        <v>0</v>
      </c>
      <c r="F180" s="778" t="n">
        <f aca="false">IF(VLOOKUP($A180,hk2014!$A:$H,1)=$A180,VLOOKUP($A180,hk2014!$A:$H,8),0)</f>
        <v>0</v>
      </c>
      <c r="G180" s="779" t="n">
        <f aca="false">SUM(D180+E180-F180)</f>
        <v>0</v>
      </c>
      <c r="H180" s="778" t="n">
        <f aca="false">IF(VLOOKUP($A180,hk2013!$A:$G,1)=$A180,VLOOKUP($A180,hk2013!$A:$G,6),0)</f>
        <v>0</v>
      </c>
      <c r="I180" s="778" t="n">
        <f aca="false">IF(VLOOKUP($A180,hk2013!$A:$G,1)=$A180,VLOOKUP($A180,hk2013!$A:$G,7),0)</f>
        <v>0</v>
      </c>
      <c r="J180" s="778" t="n">
        <f aca="false">IF(VLOOKUP($A180,hk2013!$A:$H,1)=$A180,VLOOKUP($A180,hk2013!$A:$H,8),0)</f>
        <v>0</v>
      </c>
      <c r="K180" s="780" t="n">
        <f aca="false">SUM(H180+I180-J180)</f>
        <v>0</v>
      </c>
      <c r="L180" s="786"/>
    </row>
    <row collapsed="false" customFormat="false" customHeight="true" hidden="true" ht="12.75" outlineLevel="1" r="181">
      <c r="A181" s="772" t="str">
        <f aca="false">LEFT(B181,3)</f>
        <v>366</v>
      </c>
      <c r="B181" s="773" t="s">
        <v>1725</v>
      </c>
      <c r="C181" s="773" t="s">
        <v>1726</v>
      </c>
      <c r="D181" s="778" t="n">
        <f aca="false">IF(VLOOKUP($A181,hk2014!$A:$G,1)=$A181,VLOOKUP($A181,hk2014!$A:$G,6),0)</f>
        <v>0</v>
      </c>
      <c r="E181" s="778" t="n">
        <f aca="false">IF(VLOOKUP($A181,hk2014!$A:$G,1)=$A181,VLOOKUP($A181,hk2014!$A:$G,7),0)</f>
        <v>0</v>
      </c>
      <c r="F181" s="778" t="n">
        <f aca="false">IF(VLOOKUP($A181,hk2014!$A:$H,1)=$A181,VLOOKUP($A181,hk2014!$A:$H,8),0)</f>
        <v>0</v>
      </c>
      <c r="G181" s="779" t="n">
        <f aca="false">SUM(D181+E181-F181)</f>
        <v>0</v>
      </c>
      <c r="H181" s="778" t="n">
        <f aca="false">IF(VLOOKUP($A181,hk2013!$A:$G,1)=$A181,VLOOKUP($A181,hk2013!$A:$G,6),0)</f>
        <v>0</v>
      </c>
      <c r="I181" s="778" t="n">
        <f aca="false">IF(VLOOKUP($A181,hk2013!$A:$G,1)=$A181,VLOOKUP($A181,hk2013!$A:$G,7),0)</f>
        <v>0</v>
      </c>
      <c r="J181" s="778" t="n">
        <f aca="false">IF(VLOOKUP($A181,hk2013!$A:$H,1)=$A181,VLOOKUP($A181,hk2013!$A:$H,8),0)</f>
        <v>0</v>
      </c>
      <c r="K181" s="780" t="n">
        <f aca="false">SUM(H181+I181-J181)</f>
        <v>0</v>
      </c>
      <c r="L181" s="786"/>
    </row>
    <row collapsed="false" customFormat="false" customHeight="true" hidden="true" ht="12.75" outlineLevel="1" r="182">
      <c r="A182" s="772" t="str">
        <f aca="false">LEFT(B182,3)</f>
        <v>367</v>
      </c>
      <c r="B182" s="773" t="s">
        <v>1727</v>
      </c>
      <c r="C182" s="773" t="s">
        <v>1728</v>
      </c>
      <c r="D182" s="778" t="n">
        <f aca="false">IF(VLOOKUP($A182,hk2014!$A:$G,1)=$A182,VLOOKUP($A182,hk2014!$A:$G,6),0)</f>
        <v>0</v>
      </c>
      <c r="E182" s="778" t="n">
        <f aca="false">IF(VLOOKUP($A182,hk2014!$A:$G,1)=$A182,VLOOKUP($A182,hk2014!$A:$G,7),0)</f>
        <v>0</v>
      </c>
      <c r="F182" s="778" t="n">
        <f aca="false">IF(VLOOKUP($A182,hk2014!$A:$H,1)=$A182,VLOOKUP($A182,hk2014!$A:$H,8),0)</f>
        <v>0</v>
      </c>
      <c r="G182" s="779" t="n">
        <f aca="false">SUM(D182+E182-F182)</f>
        <v>0</v>
      </c>
      <c r="H182" s="778" t="n">
        <f aca="false">IF(VLOOKUP($A182,hk2013!$A:$G,1)=$A182,VLOOKUP($A182,hk2013!$A:$G,6),0)</f>
        <v>0</v>
      </c>
      <c r="I182" s="778" t="n">
        <f aca="false">IF(VLOOKUP($A182,hk2013!$A:$G,1)=$A182,VLOOKUP($A182,hk2013!$A:$G,7),0)</f>
        <v>0</v>
      </c>
      <c r="J182" s="778" t="n">
        <f aca="false">IF(VLOOKUP($A182,hk2013!$A:$H,1)=$A182,VLOOKUP($A182,hk2013!$A:$H,8),0)</f>
        <v>0</v>
      </c>
      <c r="K182" s="780" t="n">
        <f aca="false">SUM(H182+I182-J182)</f>
        <v>0</v>
      </c>
      <c r="L182" s="786"/>
    </row>
    <row collapsed="false" customFormat="false" customHeight="true" hidden="true" ht="12.75" outlineLevel="1" r="183">
      <c r="A183" s="772" t="str">
        <f aca="false">LEFT(B183,3)</f>
        <v>368</v>
      </c>
      <c r="B183" s="773" t="s">
        <v>1729</v>
      </c>
      <c r="C183" s="773" t="s">
        <v>1730</v>
      </c>
      <c r="D183" s="778" t="n">
        <f aca="false">IF(VLOOKUP($A183,hk2014!$A:$G,1)=$A183,VLOOKUP($A183,hk2014!$A:$G,6),0)</f>
        <v>0</v>
      </c>
      <c r="E183" s="778" t="n">
        <f aca="false">IF(VLOOKUP($A183,hk2014!$A:$G,1)=$A183,VLOOKUP($A183,hk2014!$A:$G,7),0)</f>
        <v>0</v>
      </c>
      <c r="F183" s="778" t="n">
        <f aca="false">IF(VLOOKUP($A183,hk2014!$A:$H,1)=$A183,VLOOKUP($A183,hk2014!$A:$H,8),0)</f>
        <v>0</v>
      </c>
      <c r="G183" s="779" t="n">
        <f aca="false">SUM(D183+E183-F183)</f>
        <v>0</v>
      </c>
      <c r="H183" s="778" t="n">
        <f aca="false">IF(VLOOKUP($A183,hk2013!$A:$G,1)=$A183,VLOOKUP($A183,hk2013!$A:$G,6),0)</f>
        <v>0</v>
      </c>
      <c r="I183" s="778" t="n">
        <f aca="false">IF(VLOOKUP($A183,hk2013!$A:$G,1)=$A183,VLOOKUP($A183,hk2013!$A:$G,7),0)</f>
        <v>0</v>
      </c>
      <c r="J183" s="778" t="n">
        <f aca="false">IF(VLOOKUP($A183,hk2013!$A:$H,1)=$A183,VLOOKUP($A183,hk2013!$A:$H,8),0)</f>
        <v>0</v>
      </c>
      <c r="K183" s="780" t="n">
        <f aca="false">SUM(H183+I183-J183)</f>
        <v>0</v>
      </c>
      <c r="L183" s="786"/>
    </row>
    <row collapsed="false" customFormat="false" customHeight="true" hidden="true" ht="13.5" outlineLevel="1" r="184">
      <c r="A184" s="787"/>
      <c r="B184" s="788"/>
      <c r="C184" s="788"/>
      <c r="D184" s="781"/>
      <c r="E184" s="781"/>
      <c r="F184" s="781"/>
      <c r="G184" s="782"/>
      <c r="H184" s="781"/>
      <c r="I184" s="781"/>
      <c r="J184" s="781"/>
      <c r="K184" s="783"/>
      <c r="L184" s="786"/>
    </row>
    <row collapsed="false" customFormat="false" customHeight="true" hidden="false" ht="13.5" outlineLevel="0" r="185">
      <c r="A185" s="766" t="s">
        <v>271</v>
      </c>
      <c r="B185" s="767"/>
      <c r="C185" s="768" t="s">
        <v>1731</v>
      </c>
      <c r="D185" s="769" t="n">
        <f aca="false">SUM(D186:D195)</f>
        <v>0</v>
      </c>
      <c r="E185" s="769" t="n">
        <f aca="false">SUM(E186:E195)</f>
        <v>0</v>
      </c>
      <c r="F185" s="769" t="n">
        <f aca="false">SUM(F186:F195)</f>
        <v>0</v>
      </c>
      <c r="G185" s="784" t="n">
        <f aca="false">SUM(G186:G195)</f>
        <v>0</v>
      </c>
      <c r="H185" s="769" t="n">
        <f aca="false">SUM(H186:H195)</f>
        <v>0</v>
      </c>
      <c r="I185" s="769" t="n">
        <f aca="false">SUM(I186:I195)</f>
        <v>0</v>
      </c>
      <c r="J185" s="769" t="n">
        <f aca="false">SUM(J186:J195)</f>
        <v>0</v>
      </c>
      <c r="K185" s="785" t="n">
        <f aca="false">SUM(K186:K195)</f>
        <v>0</v>
      </c>
      <c r="L185" s="786"/>
    </row>
    <row collapsed="false" customFormat="false" customHeight="true" hidden="true" ht="12.75" outlineLevel="1" r="186">
      <c r="A186" s="772" t="str">
        <f aca="false">LEFT(B186,3)</f>
        <v>371</v>
      </c>
      <c r="B186" s="773" t="s">
        <v>1732</v>
      </c>
      <c r="C186" s="773" t="s">
        <v>1733</v>
      </c>
      <c r="D186" s="778" t="n">
        <f aca="false">IF(VLOOKUP($A186,hk2014!$A:$G,1)=$A186,VLOOKUP($A186,hk2014!$A:$G,6),0)</f>
        <v>0</v>
      </c>
      <c r="E186" s="778" t="n">
        <f aca="false">IF(VLOOKUP($A186,hk2014!$A:$G,1)=$A186,VLOOKUP($A186,hk2014!$A:$G,7),0)</f>
        <v>0</v>
      </c>
      <c r="F186" s="778" t="n">
        <f aca="false">IF(VLOOKUP($A186,hk2014!$A:$H,1)=$A186,VLOOKUP($A186,hk2014!$A:$H,8),0)</f>
        <v>0</v>
      </c>
      <c r="G186" s="779" t="n">
        <f aca="false">SUM(D186+E186-F186)</f>
        <v>0</v>
      </c>
      <c r="H186" s="778" t="n">
        <f aca="false">IF(VLOOKUP($A186,hk2013!$A:$G,1)=$A186,VLOOKUP($A186,hk2013!$A:$G,6),0)</f>
        <v>0</v>
      </c>
      <c r="I186" s="778" t="n">
        <f aca="false">IF(VLOOKUP($A186,hk2013!$A:$G,1)=$A186,VLOOKUP($A186,hk2013!$A:$G,7),0)</f>
        <v>0</v>
      </c>
      <c r="J186" s="778" t="n">
        <f aca="false">IF(VLOOKUP($A186,hk2013!$A:$H,1)=$A186,VLOOKUP($A186,hk2013!$A:$H,8),0)</f>
        <v>0</v>
      </c>
      <c r="K186" s="780" t="n">
        <f aca="false">SUM(H186+I186-J186)</f>
        <v>0</v>
      </c>
      <c r="L186" s="786"/>
    </row>
    <row collapsed="false" customFormat="false" customHeight="true" hidden="true" ht="12.75" outlineLevel="1" r="187">
      <c r="A187" s="772" t="str">
        <f aca="false">LEFT(B187,3)</f>
        <v>372</v>
      </c>
      <c r="B187" s="773" t="s">
        <v>1734</v>
      </c>
      <c r="C187" s="773" t="s">
        <v>1735</v>
      </c>
      <c r="D187" s="778" t="n">
        <f aca="false">IF(VLOOKUP($A187,hk2014!$A:$G,1)=$A187,VLOOKUP($A187,hk2014!$A:$G,6),0)</f>
        <v>0</v>
      </c>
      <c r="E187" s="778" t="n">
        <f aca="false">IF(VLOOKUP($A187,hk2014!$A:$G,1)=$A187,VLOOKUP($A187,hk2014!$A:$G,7),0)</f>
        <v>0</v>
      </c>
      <c r="F187" s="778" t="n">
        <f aca="false">IF(VLOOKUP($A187,hk2014!$A:$H,1)=$A187,VLOOKUP($A187,hk2014!$A:$H,8),0)</f>
        <v>0</v>
      </c>
      <c r="G187" s="779" t="n">
        <f aca="false">SUM(D187+E187-F187)</f>
        <v>0</v>
      </c>
      <c r="H187" s="778" t="n">
        <f aca="false">IF(VLOOKUP($A187,hk2013!$A:$G,1)=$A187,VLOOKUP($A187,hk2013!$A:$G,6),0)</f>
        <v>0</v>
      </c>
      <c r="I187" s="778" t="n">
        <f aca="false">IF(VLOOKUP($A187,hk2013!$A:$G,1)=$A187,VLOOKUP($A187,hk2013!$A:$G,7),0)</f>
        <v>0</v>
      </c>
      <c r="J187" s="778" t="n">
        <f aca="false">IF(VLOOKUP($A187,hk2013!$A:$H,1)=$A187,VLOOKUP($A187,hk2013!$A:$H,8),0)</f>
        <v>0</v>
      </c>
      <c r="K187" s="780" t="n">
        <f aca="false">SUM(H187+I187-J187)</f>
        <v>0</v>
      </c>
      <c r="L187" s="786"/>
    </row>
    <row collapsed="false" customFormat="false" customHeight="true" hidden="true" ht="12.75" outlineLevel="1" r="188">
      <c r="A188" s="772" t="str">
        <f aca="false">LEFT(B188,3)</f>
        <v>373</v>
      </c>
      <c r="B188" s="773" t="s">
        <v>1736</v>
      </c>
      <c r="C188" s="773" t="s">
        <v>1737</v>
      </c>
      <c r="D188" s="778" t="n">
        <f aca="false">IF(VLOOKUP($A188,hk2014!$A:$G,1)=$A188,VLOOKUP($A188,hk2014!$A:$G,6),0)</f>
        <v>0</v>
      </c>
      <c r="E188" s="778" t="n">
        <f aca="false">IF(VLOOKUP($A188,hk2014!$A:$G,1)=$A188,VLOOKUP($A188,hk2014!$A:$G,7),0)</f>
        <v>0</v>
      </c>
      <c r="F188" s="778" t="n">
        <f aca="false">IF(VLOOKUP($A188,hk2014!$A:$H,1)=$A188,VLOOKUP($A188,hk2014!$A:$H,8),0)</f>
        <v>0</v>
      </c>
      <c r="G188" s="779" t="n">
        <f aca="false">SUM(D188+E188-F188)</f>
        <v>0</v>
      </c>
      <c r="H188" s="778" t="n">
        <f aca="false">IF(VLOOKUP($A188,hk2013!$A:$G,1)=$A188,VLOOKUP($A188,hk2013!$A:$G,6),0)</f>
        <v>0</v>
      </c>
      <c r="I188" s="778" t="n">
        <f aca="false">IF(VLOOKUP($A188,hk2013!$A:$G,1)=$A188,VLOOKUP($A188,hk2013!$A:$G,7),0)</f>
        <v>0</v>
      </c>
      <c r="J188" s="778" t="n">
        <f aca="false">IF(VLOOKUP($A188,hk2013!$A:$H,1)=$A188,VLOOKUP($A188,hk2013!$A:$H,8),0)</f>
        <v>0</v>
      </c>
      <c r="K188" s="780" t="n">
        <f aca="false">SUM(H188+I188-J188)</f>
        <v>0</v>
      </c>
      <c r="L188" s="786"/>
    </row>
    <row collapsed="false" customFormat="false" customHeight="true" hidden="true" ht="12.75" outlineLevel="1" r="189">
      <c r="A189" s="772" t="str">
        <f aca="false">LEFT(B189,3)</f>
        <v>374</v>
      </c>
      <c r="B189" s="773" t="s">
        <v>1738</v>
      </c>
      <c r="C189" s="773" t="s">
        <v>1739</v>
      </c>
      <c r="D189" s="778" t="n">
        <f aca="false">IF(VLOOKUP($A189,hk2014!$A:$G,1)=$A189,VLOOKUP($A189,hk2014!$A:$G,6),0)</f>
        <v>0</v>
      </c>
      <c r="E189" s="778" t="n">
        <f aca="false">IF(VLOOKUP($A189,hk2014!$A:$G,1)=$A189,VLOOKUP($A189,hk2014!$A:$G,7),0)</f>
        <v>0</v>
      </c>
      <c r="F189" s="778" t="n">
        <f aca="false">IF(VLOOKUP($A189,hk2014!$A:$H,1)=$A189,VLOOKUP($A189,hk2014!$A:$H,8),0)</f>
        <v>0</v>
      </c>
      <c r="G189" s="779" t="n">
        <f aca="false">SUM(D189+E189-F189)</f>
        <v>0</v>
      </c>
      <c r="H189" s="778" t="n">
        <f aca="false">IF(VLOOKUP($A189,hk2013!$A:$G,1)=$A189,VLOOKUP($A189,hk2013!$A:$G,6),0)</f>
        <v>0</v>
      </c>
      <c r="I189" s="778" t="n">
        <f aca="false">IF(VLOOKUP($A189,hk2013!$A:$G,1)=$A189,VLOOKUP($A189,hk2013!$A:$G,7),0)</f>
        <v>0</v>
      </c>
      <c r="J189" s="778" t="n">
        <f aca="false">IF(VLOOKUP($A189,hk2013!$A:$H,1)=$A189,VLOOKUP($A189,hk2013!$A:$H,8),0)</f>
        <v>0</v>
      </c>
      <c r="K189" s="780" t="n">
        <f aca="false">SUM(H189+I189-J189)</f>
        <v>0</v>
      </c>
      <c r="L189" s="786"/>
    </row>
    <row collapsed="false" customFormat="false" customHeight="true" hidden="true" ht="12.75" outlineLevel="1" r="190">
      <c r="A190" s="772" t="str">
        <f aca="false">LEFT(B190,3)</f>
        <v>375</v>
      </c>
      <c r="B190" s="773" t="s">
        <v>1740</v>
      </c>
      <c r="C190" s="773" t="s">
        <v>1741</v>
      </c>
      <c r="D190" s="778" t="n">
        <f aca="false">IF(VLOOKUP($A190,hk2014!$A:$G,1)=$A190,VLOOKUP($A190,hk2014!$A:$G,6),0)</f>
        <v>0</v>
      </c>
      <c r="E190" s="778" t="n">
        <f aca="false">IF(VLOOKUP($A190,hk2014!$A:$G,1)=$A190,VLOOKUP($A190,hk2014!$A:$G,7),0)</f>
        <v>0</v>
      </c>
      <c r="F190" s="778" t="n">
        <f aca="false">IF(VLOOKUP($A190,hk2014!$A:$H,1)=$A190,VLOOKUP($A190,hk2014!$A:$H,8),0)</f>
        <v>0</v>
      </c>
      <c r="G190" s="779" t="n">
        <f aca="false">SUM(D190+E190-F190)</f>
        <v>0</v>
      </c>
      <c r="H190" s="778" t="n">
        <f aca="false">IF(VLOOKUP($A190,hk2013!$A:$G,1)=$A190,VLOOKUP($A190,hk2013!$A:$G,6),0)</f>
        <v>0</v>
      </c>
      <c r="I190" s="778" t="n">
        <f aca="false">IF(VLOOKUP($A190,hk2013!$A:$G,1)=$A190,VLOOKUP($A190,hk2013!$A:$G,7),0)</f>
        <v>0</v>
      </c>
      <c r="J190" s="778" t="n">
        <f aca="false">IF(VLOOKUP($A190,hk2013!$A:$H,1)=$A190,VLOOKUP($A190,hk2013!$A:$H,8),0)</f>
        <v>0</v>
      </c>
      <c r="K190" s="780" t="n">
        <f aca="false">SUM(H190+I190-J190)</f>
        <v>0</v>
      </c>
      <c r="L190" s="786"/>
    </row>
    <row collapsed="false" customFormat="false" customHeight="true" hidden="true" ht="12.75" outlineLevel="1" r="191">
      <c r="A191" s="772" t="str">
        <f aca="false">LEFT(B191,3)</f>
        <v>376</v>
      </c>
      <c r="B191" s="773" t="s">
        <v>1742</v>
      </c>
      <c r="C191" s="773" t="s">
        <v>1743</v>
      </c>
      <c r="D191" s="778" t="n">
        <f aca="false">IF(VLOOKUP($A191,hk2014!$A:$G,1)=$A191,VLOOKUP($A191,hk2014!$A:$G,6),0)</f>
        <v>0</v>
      </c>
      <c r="E191" s="778" t="n">
        <f aca="false">IF(VLOOKUP($A191,hk2014!$A:$G,1)=$A191,VLOOKUP($A191,hk2014!$A:$G,7),0)</f>
        <v>0</v>
      </c>
      <c r="F191" s="778" t="n">
        <f aca="false">IF(VLOOKUP($A191,hk2014!$A:$H,1)=$A191,VLOOKUP($A191,hk2014!$A:$H,8),0)</f>
        <v>0</v>
      </c>
      <c r="G191" s="779" t="n">
        <f aca="false">SUM(D191+E191-F191)</f>
        <v>0</v>
      </c>
      <c r="H191" s="778" t="n">
        <f aca="false">IF(VLOOKUP($A191,hk2013!$A:$G,1)=$A191,VLOOKUP($A191,hk2013!$A:$G,6),0)</f>
        <v>0</v>
      </c>
      <c r="I191" s="778" t="n">
        <f aca="false">IF(VLOOKUP($A191,hk2013!$A:$G,1)=$A191,VLOOKUP($A191,hk2013!$A:$G,7),0)</f>
        <v>0</v>
      </c>
      <c r="J191" s="778" t="n">
        <f aca="false">IF(VLOOKUP($A191,hk2013!$A:$H,1)=$A191,VLOOKUP($A191,hk2013!$A:$H,8),0)</f>
        <v>0</v>
      </c>
      <c r="K191" s="780" t="n">
        <f aca="false">SUM(H191+I191-J191)</f>
        <v>0</v>
      </c>
      <c r="L191" s="786"/>
    </row>
    <row collapsed="false" customFormat="false" customHeight="true" hidden="true" ht="12.75" outlineLevel="1" r="192">
      <c r="A192" s="772" t="str">
        <f aca="false">LEFT(B192,3)</f>
        <v>377</v>
      </c>
      <c r="B192" s="773" t="s">
        <v>1744</v>
      </c>
      <c r="C192" s="773" t="s">
        <v>1745</v>
      </c>
      <c r="D192" s="778" t="n">
        <f aca="false">IF(VLOOKUP($A192,hk2014!$A:$G,1)=$A192,VLOOKUP($A192,hk2014!$A:$G,6),0)</f>
        <v>0</v>
      </c>
      <c r="E192" s="778" t="n">
        <f aca="false">IF(VLOOKUP($A192,hk2014!$A:$G,1)=$A192,VLOOKUP($A192,hk2014!$A:$G,7),0)</f>
        <v>0</v>
      </c>
      <c r="F192" s="778" t="n">
        <f aca="false">IF(VLOOKUP($A192,hk2014!$A:$H,1)=$A192,VLOOKUP($A192,hk2014!$A:$H,8),0)</f>
        <v>0</v>
      </c>
      <c r="G192" s="779" t="n">
        <f aca="false">SUM(D192+E192-F192)</f>
        <v>0</v>
      </c>
      <c r="H192" s="778" t="n">
        <f aca="false">IF(VLOOKUP($A192,hk2013!$A:$G,1)=$A192,VLOOKUP($A192,hk2013!$A:$G,6),0)</f>
        <v>0</v>
      </c>
      <c r="I192" s="778" t="n">
        <f aca="false">IF(VLOOKUP($A192,hk2013!$A:$G,1)=$A192,VLOOKUP($A192,hk2013!$A:$G,7),0)</f>
        <v>0</v>
      </c>
      <c r="J192" s="778" t="n">
        <f aca="false">IF(VLOOKUP($A192,hk2013!$A:$H,1)=$A192,VLOOKUP($A192,hk2013!$A:$H,8),0)</f>
        <v>0</v>
      </c>
      <c r="K192" s="780" t="n">
        <f aca="false">SUM(H192+I192-J192)</f>
        <v>0</v>
      </c>
      <c r="L192" s="786"/>
    </row>
    <row collapsed="false" customFormat="false" customHeight="true" hidden="true" ht="12.75" outlineLevel="1" r="193">
      <c r="A193" s="772" t="str">
        <f aca="false">LEFT(B193,3)</f>
        <v>378</v>
      </c>
      <c r="B193" s="773" t="s">
        <v>1746</v>
      </c>
      <c r="C193" s="773" t="s">
        <v>710</v>
      </c>
      <c r="D193" s="778" t="n">
        <f aca="false">IF(VLOOKUP($A193,hk2014!$A:$G,1)=$A193,VLOOKUP($A193,hk2014!$A:$G,6),0)</f>
        <v>0</v>
      </c>
      <c r="E193" s="778" t="n">
        <f aca="false">IF(VLOOKUP($A193,hk2014!$A:$G,1)=$A193,VLOOKUP($A193,hk2014!$A:$G,7),0)</f>
        <v>0</v>
      </c>
      <c r="F193" s="778" t="n">
        <f aca="false">IF(VLOOKUP($A193,hk2014!$A:$H,1)=$A193,VLOOKUP($A193,hk2014!$A:$H,8),0)</f>
        <v>0</v>
      </c>
      <c r="G193" s="779" t="n">
        <f aca="false">SUM(D193+E193-F193)</f>
        <v>0</v>
      </c>
      <c r="H193" s="778" t="n">
        <f aca="false">IF(VLOOKUP($A193,hk2013!$A:$G,1)=$A193,VLOOKUP($A193,hk2013!$A:$G,6),0)</f>
        <v>0</v>
      </c>
      <c r="I193" s="778" t="n">
        <f aca="false">IF(VLOOKUP($A193,hk2013!$A:$G,1)=$A193,VLOOKUP($A193,hk2013!$A:$G,7),0)</f>
        <v>0</v>
      </c>
      <c r="J193" s="778" t="n">
        <f aca="false">IF(VLOOKUP($A193,hk2013!$A:$H,1)=$A193,VLOOKUP($A193,hk2013!$A:$H,8),0)</f>
        <v>0</v>
      </c>
      <c r="K193" s="780" t="n">
        <f aca="false">SUM(H193+I193-J193)</f>
        <v>0</v>
      </c>
      <c r="L193" s="786"/>
    </row>
    <row collapsed="false" customFormat="false" customHeight="true" hidden="true" ht="12.75" outlineLevel="1" r="194">
      <c r="A194" s="772" t="str">
        <f aca="false">LEFT(B194,3)</f>
        <v>379</v>
      </c>
      <c r="B194" s="773" t="s">
        <v>1747</v>
      </c>
      <c r="C194" s="773" t="s">
        <v>1748</v>
      </c>
      <c r="D194" s="778" t="n">
        <f aca="false">IF(VLOOKUP($A194,hk2014!$A:$G,1)=$A194,VLOOKUP($A194,hk2014!$A:$G,6),0)</f>
        <v>0</v>
      </c>
      <c r="E194" s="778" t="n">
        <f aca="false">IF(VLOOKUP($A194,hk2014!$A:$G,1)=$A194,VLOOKUP($A194,hk2014!$A:$G,7),0)</f>
        <v>0</v>
      </c>
      <c r="F194" s="778" t="n">
        <f aca="false">IF(VLOOKUP($A194,hk2014!$A:$H,1)=$A194,VLOOKUP($A194,hk2014!$A:$H,8),0)</f>
        <v>0</v>
      </c>
      <c r="G194" s="779" t="n">
        <f aca="false">SUM(D194+E194-F194)</f>
        <v>0</v>
      </c>
      <c r="H194" s="778" t="n">
        <f aca="false">IF(VLOOKUP($A194,hk2013!$A:$G,1)=$A194,VLOOKUP($A194,hk2013!$A:$G,6),0)</f>
        <v>0</v>
      </c>
      <c r="I194" s="778" t="n">
        <f aca="false">IF(VLOOKUP($A194,hk2013!$A:$G,1)=$A194,VLOOKUP($A194,hk2013!$A:$G,7),0)</f>
        <v>0</v>
      </c>
      <c r="J194" s="778" t="n">
        <f aca="false">IF(VLOOKUP($A194,hk2013!$A:$H,1)=$A194,VLOOKUP($A194,hk2013!$A:$H,8),0)</f>
        <v>0</v>
      </c>
      <c r="K194" s="780" t="n">
        <f aca="false">SUM(H194+I194-J194)</f>
        <v>0</v>
      </c>
      <c r="L194" s="786"/>
    </row>
    <row collapsed="false" customFormat="false" customHeight="true" hidden="true" ht="13.5" outlineLevel="1" r="195">
      <c r="A195" s="787"/>
      <c r="B195" s="788"/>
      <c r="C195" s="788"/>
      <c r="D195" s="781"/>
      <c r="E195" s="781"/>
      <c r="F195" s="781"/>
      <c r="G195" s="782"/>
      <c r="H195" s="781"/>
      <c r="I195" s="781"/>
      <c r="J195" s="781"/>
      <c r="K195" s="783"/>
      <c r="L195" s="786"/>
    </row>
    <row collapsed="false" customFormat="false" customHeight="true" hidden="false" ht="13.5" outlineLevel="0" r="196">
      <c r="A196" s="766" t="s">
        <v>272</v>
      </c>
      <c r="B196" s="767"/>
      <c r="C196" s="768" t="s">
        <v>1749</v>
      </c>
      <c r="D196" s="769" t="n">
        <f aca="false">SUM(D197:D206)</f>
        <v>0</v>
      </c>
      <c r="E196" s="769" t="n">
        <f aca="false">SUM(E197:E206)</f>
        <v>0</v>
      </c>
      <c r="F196" s="769" t="n">
        <f aca="false">SUM(F197:F206)</f>
        <v>0</v>
      </c>
      <c r="G196" s="784" t="n">
        <f aca="false">SUM(G197:G206)</f>
        <v>0</v>
      </c>
      <c r="H196" s="769" t="n">
        <f aca="false">SUM(H197:H206)</f>
        <v>0</v>
      </c>
      <c r="I196" s="769" t="n">
        <f aca="false">SUM(I197:I206)</f>
        <v>0</v>
      </c>
      <c r="J196" s="769" t="n">
        <f aca="false">SUM(J197:J206)</f>
        <v>0</v>
      </c>
      <c r="K196" s="785" t="n">
        <f aca="false">SUM(K197:K206)</f>
        <v>0</v>
      </c>
      <c r="L196" s="786"/>
    </row>
    <row collapsed="false" customFormat="false" customHeight="true" hidden="true" ht="12.75" outlineLevel="1" r="197">
      <c r="A197" s="772" t="str">
        <f aca="false">LEFT(B197,3)</f>
        <v>381</v>
      </c>
      <c r="B197" s="773" t="s">
        <v>1750</v>
      </c>
      <c r="C197" s="773" t="s">
        <v>1751</v>
      </c>
      <c r="D197" s="778" t="n">
        <f aca="false">IF(VLOOKUP($A197,hk2014!$A:$G,1)=$A197,VLOOKUP($A197,hk2014!$A:$G,6),0)</f>
        <v>0</v>
      </c>
      <c r="E197" s="778" t="n">
        <f aca="false">IF(VLOOKUP($A197,hk2014!$A:$G,1)=$A197,VLOOKUP($A197,hk2014!$A:$G,7),0)</f>
        <v>0</v>
      </c>
      <c r="F197" s="778" t="n">
        <f aca="false">IF(VLOOKUP($A197,hk2014!$A:$H,1)=$A197,VLOOKUP($A197,hk2014!$A:$H,8),0)</f>
        <v>0</v>
      </c>
      <c r="G197" s="779" t="n">
        <f aca="false">SUM(D197+E197-F197)</f>
        <v>0</v>
      </c>
      <c r="H197" s="778" t="n">
        <f aca="false">IF(VLOOKUP($A197,hk2013!$A:$G,1)=$A197,VLOOKUP($A197,hk2013!$A:$G,6),0)</f>
        <v>0</v>
      </c>
      <c r="I197" s="778" t="n">
        <f aca="false">IF(VLOOKUP($A197,hk2013!$A:$G,1)=$A197,VLOOKUP($A197,hk2013!$A:$G,7),0)</f>
        <v>0</v>
      </c>
      <c r="J197" s="778" t="n">
        <f aca="false">IF(VLOOKUP($A197,hk2013!$A:$H,1)=$A197,VLOOKUP($A197,hk2013!$A:$H,8),0)</f>
        <v>0</v>
      </c>
      <c r="K197" s="780" t="n">
        <f aca="false">SUM(H197+I197-J197)</f>
        <v>0</v>
      </c>
      <c r="L197" s="786"/>
    </row>
    <row collapsed="false" customFormat="false" customHeight="true" hidden="true" ht="12.75" outlineLevel="1" r="198">
      <c r="A198" s="772" t="str">
        <f aca="false">LEFT(B198,3)</f>
        <v>382</v>
      </c>
      <c r="B198" s="773" t="s">
        <v>1752</v>
      </c>
      <c r="C198" s="773" t="s">
        <v>1753</v>
      </c>
      <c r="D198" s="778" t="n">
        <f aca="false">IF(VLOOKUP($A198,hk2014!$A:$G,1)=$A198,VLOOKUP($A198,hk2014!$A:$G,6),0)</f>
        <v>0</v>
      </c>
      <c r="E198" s="778" t="n">
        <f aca="false">IF(VLOOKUP($A198,hk2014!$A:$G,1)=$A198,VLOOKUP($A198,hk2014!$A:$G,7),0)</f>
        <v>0</v>
      </c>
      <c r="F198" s="778" t="n">
        <f aca="false">IF(VLOOKUP($A198,hk2014!$A:$H,1)=$A198,VLOOKUP($A198,hk2014!$A:$H,8),0)</f>
        <v>0</v>
      </c>
      <c r="G198" s="779" t="n">
        <f aca="false">SUM(D198+E198-F198)</f>
        <v>0</v>
      </c>
      <c r="H198" s="778" t="n">
        <f aca="false">IF(VLOOKUP($A198,hk2013!$A:$G,1)=$A198,VLOOKUP($A198,hk2013!$A:$G,6),0)</f>
        <v>0</v>
      </c>
      <c r="I198" s="778" t="n">
        <f aca="false">IF(VLOOKUP($A198,hk2013!$A:$G,1)=$A198,VLOOKUP($A198,hk2013!$A:$G,7),0)</f>
        <v>0</v>
      </c>
      <c r="J198" s="778" t="n">
        <f aca="false">IF(VLOOKUP($A198,hk2013!$A:$H,1)=$A198,VLOOKUP($A198,hk2013!$A:$H,8),0)</f>
        <v>0</v>
      </c>
      <c r="K198" s="780" t="n">
        <f aca="false">SUM(H198+I198-J198)</f>
        <v>0</v>
      </c>
      <c r="L198" s="786"/>
    </row>
    <row collapsed="false" customFormat="false" customHeight="true" hidden="true" ht="12.75" outlineLevel="1" r="199">
      <c r="A199" s="772" t="str">
        <f aca="false">LEFT(B199,3)</f>
        <v>383</v>
      </c>
      <c r="B199" s="773" t="s">
        <v>1754</v>
      </c>
      <c r="C199" s="773" t="s">
        <v>1755</v>
      </c>
      <c r="D199" s="778" t="n">
        <f aca="false">IF(VLOOKUP($A199,hk2014!$A:$G,1)=$A199,VLOOKUP($A199,hk2014!$A:$G,6),0)</f>
        <v>0</v>
      </c>
      <c r="E199" s="778" t="n">
        <f aca="false">IF(VLOOKUP($A199,hk2014!$A:$G,1)=$A199,VLOOKUP($A199,hk2014!$A:$G,7),0)</f>
        <v>0</v>
      </c>
      <c r="F199" s="778" t="n">
        <f aca="false">IF(VLOOKUP($A199,hk2014!$A:$H,1)=$A199,VLOOKUP($A199,hk2014!$A:$H,8),0)</f>
        <v>0</v>
      </c>
      <c r="G199" s="779" t="n">
        <f aca="false">SUM(D199+E199-F199)</f>
        <v>0</v>
      </c>
      <c r="H199" s="778" t="n">
        <f aca="false">IF(VLOOKUP($A199,hk2013!$A:$G,1)=$A199,VLOOKUP($A199,hk2013!$A:$G,6),0)</f>
        <v>0</v>
      </c>
      <c r="I199" s="778" t="n">
        <f aca="false">IF(VLOOKUP($A199,hk2013!$A:$G,1)=$A199,VLOOKUP($A199,hk2013!$A:$G,7),0)</f>
        <v>0</v>
      </c>
      <c r="J199" s="778" t="n">
        <f aca="false">IF(VLOOKUP($A199,hk2013!$A:$H,1)=$A199,VLOOKUP($A199,hk2013!$A:$H,8),0)</f>
        <v>0</v>
      </c>
      <c r="K199" s="780" t="n">
        <f aca="false">SUM(H199+I199-J199)</f>
        <v>0</v>
      </c>
      <c r="L199" s="786"/>
    </row>
    <row collapsed="false" customFormat="false" customHeight="true" hidden="true" ht="12.75" outlineLevel="1" r="200">
      <c r="A200" s="772" t="str">
        <f aca="false">LEFT(B200,3)</f>
        <v>384</v>
      </c>
      <c r="B200" s="773" t="s">
        <v>1756</v>
      </c>
      <c r="C200" s="773" t="s">
        <v>1757</v>
      </c>
      <c r="D200" s="778" t="n">
        <f aca="false">IF(VLOOKUP($A200,hk2014!$A:$G,1)=$A200,VLOOKUP($A200,hk2014!$A:$G,6),0)</f>
        <v>0</v>
      </c>
      <c r="E200" s="778" t="n">
        <f aca="false">IF(VLOOKUP($A200,hk2014!$A:$G,1)=$A200,VLOOKUP($A200,hk2014!$A:$G,7),0)</f>
        <v>0</v>
      </c>
      <c r="F200" s="778" t="n">
        <f aca="false">IF(VLOOKUP($A200,hk2014!$A:$H,1)=$A200,VLOOKUP($A200,hk2014!$A:$H,8),0)</f>
        <v>0</v>
      </c>
      <c r="G200" s="779" t="n">
        <f aca="false">SUM(D200+E200-F200)</f>
        <v>0</v>
      </c>
      <c r="H200" s="778" t="n">
        <f aca="false">IF(VLOOKUP($A200,hk2013!$A:$G,1)=$A200,VLOOKUP($A200,hk2013!$A:$G,6),0)</f>
        <v>0</v>
      </c>
      <c r="I200" s="778" t="n">
        <f aca="false">IF(VLOOKUP($A200,hk2013!$A:$G,1)=$A200,VLOOKUP($A200,hk2013!$A:$G,7),0)</f>
        <v>0</v>
      </c>
      <c r="J200" s="778" t="n">
        <f aca="false">IF(VLOOKUP($A200,hk2013!$A:$H,1)=$A200,VLOOKUP($A200,hk2013!$A:$H,8),0)</f>
        <v>0</v>
      </c>
      <c r="K200" s="780" t="n">
        <f aca="false">SUM(H200+I200-J200)</f>
        <v>0</v>
      </c>
      <c r="L200" s="786"/>
    </row>
    <row collapsed="false" customFormat="false" customHeight="true" hidden="true" ht="12.75" outlineLevel="1" r="201">
      <c r="A201" s="772" t="str">
        <f aca="false">LEFT(B201,3)</f>
        <v>385</v>
      </c>
      <c r="B201" s="773" t="s">
        <v>1758</v>
      </c>
      <c r="C201" s="773" t="s">
        <v>1759</v>
      </c>
      <c r="D201" s="778" t="n">
        <f aca="false">IF(VLOOKUP($A201,hk2014!$A:$G,1)=$A201,VLOOKUP($A201,hk2014!$A:$G,6),0)</f>
        <v>0</v>
      </c>
      <c r="E201" s="778" t="n">
        <f aca="false">IF(VLOOKUP($A201,hk2014!$A:$G,1)=$A201,VLOOKUP($A201,hk2014!$A:$G,7),0)</f>
        <v>0</v>
      </c>
      <c r="F201" s="778" t="n">
        <f aca="false">IF(VLOOKUP($A201,hk2014!$A:$H,1)=$A201,VLOOKUP($A201,hk2014!$A:$H,8),0)</f>
        <v>0</v>
      </c>
      <c r="G201" s="779" t="n">
        <f aca="false">SUM(D201+E201-F201)</f>
        <v>0</v>
      </c>
      <c r="H201" s="778" t="n">
        <f aca="false">IF(VLOOKUP($A201,hk2013!$A:$G,1)=$A201,VLOOKUP($A201,hk2013!$A:$G,6),0)</f>
        <v>0</v>
      </c>
      <c r="I201" s="778" t="n">
        <f aca="false">IF(VLOOKUP($A201,hk2013!$A:$G,1)=$A201,VLOOKUP($A201,hk2013!$A:$G,7),0)</f>
        <v>0</v>
      </c>
      <c r="J201" s="778" t="n">
        <f aca="false">IF(VLOOKUP($A201,hk2013!$A:$H,1)=$A201,VLOOKUP($A201,hk2013!$A:$H,8),0)</f>
        <v>0</v>
      </c>
      <c r="K201" s="780" t="n">
        <f aca="false">SUM(H201+I201-J201)</f>
        <v>0</v>
      </c>
      <c r="L201" s="786"/>
    </row>
    <row collapsed="false" customFormat="false" customHeight="true" hidden="true" ht="12.75" outlineLevel="1" r="202">
      <c r="A202" s="792" t="s">
        <v>1760</v>
      </c>
      <c r="B202" s="773"/>
      <c r="C202" s="774" t="s">
        <v>1761</v>
      </c>
      <c r="D202" s="778" t="n">
        <f aca="false">IF(VLOOKUP($A202,hk2014!$A:$G,1)=$A202,VLOOKUP($A202,hk2014!$A:$G,6),0)</f>
        <v>0</v>
      </c>
      <c r="E202" s="778" t="n">
        <f aca="false">IF(VLOOKUP($A202,hk2014!$A:$G,1)=$A202,VLOOKUP($A202,hk2014!$A:$G,7),0)</f>
        <v>0</v>
      </c>
      <c r="F202" s="778" t="n">
        <f aca="false">IF(VLOOKUP($A202,hk2014!$A:$H,1)=$A202,VLOOKUP($A202,hk2014!$A:$H,8),0)</f>
        <v>0</v>
      </c>
      <c r="G202" s="779" t="n">
        <f aca="false">SUM(D202+E202-F202)</f>
        <v>0</v>
      </c>
      <c r="H202" s="778" t="n">
        <f aca="false">IF(VLOOKUP($A202,hk2013!$A:$G,1)=$A202,VLOOKUP($A202,hk2013!$A:$G,6),0)</f>
        <v>0</v>
      </c>
      <c r="I202" s="778" t="n">
        <f aca="false">IF(VLOOKUP($A202,hk2013!$A:$G,1)=$A202,VLOOKUP($A202,hk2013!$A:$G,7),0)</f>
        <v>0</v>
      </c>
      <c r="J202" s="778" t="n">
        <f aca="false">IF(VLOOKUP($A202,hk2013!$A:$H,1)=$A202,VLOOKUP($A202,hk2013!$A:$H,8),0)</f>
        <v>0</v>
      </c>
      <c r="K202" s="780" t="n">
        <f aca="false">SUM(H202+I202-J202)</f>
        <v>0</v>
      </c>
      <c r="L202" s="786"/>
    </row>
    <row collapsed="false" customFormat="false" customHeight="true" hidden="true" ht="12.75" outlineLevel="1" r="203">
      <c r="A203" s="792" t="s">
        <v>1762</v>
      </c>
      <c r="B203" s="773"/>
      <c r="C203" s="774" t="s">
        <v>1763</v>
      </c>
      <c r="D203" s="778" t="n">
        <f aca="false">IF(VLOOKUP($A203,hk2014!$A:$G,1)=$A203,VLOOKUP($A203,hk2014!$A:$G,6),0)</f>
        <v>0</v>
      </c>
      <c r="E203" s="778" t="n">
        <f aca="false">IF(VLOOKUP($A203,hk2014!$A:$G,1)=$A203,VLOOKUP($A203,hk2014!$A:$G,7),0)</f>
        <v>0</v>
      </c>
      <c r="F203" s="778" t="n">
        <f aca="false">IF(VLOOKUP($A203,hk2014!$A:$H,1)=$A203,VLOOKUP($A203,hk2014!$A:$H,8),0)</f>
        <v>0</v>
      </c>
      <c r="G203" s="779" t="n">
        <f aca="false">SUM(D203+E203-F203)</f>
        <v>0</v>
      </c>
      <c r="H203" s="778" t="n">
        <f aca="false">IF(VLOOKUP($A203,hk2013!$A:$G,1)=$A203,VLOOKUP($A203,hk2013!$A:$G,6),0)</f>
        <v>0</v>
      </c>
      <c r="I203" s="778" t="n">
        <f aca="false">IF(VLOOKUP($A203,hk2013!$A:$G,1)=$A203,VLOOKUP($A203,hk2013!$A:$G,7),0)</f>
        <v>0</v>
      </c>
      <c r="J203" s="778" t="n">
        <f aca="false">IF(VLOOKUP($A203,hk2013!$A:$H,1)=$A203,VLOOKUP($A203,hk2013!$A:$H,8),0)</f>
        <v>0</v>
      </c>
      <c r="K203" s="780" t="n">
        <f aca="false">SUM(H203+I203-J203)</f>
        <v>0</v>
      </c>
      <c r="L203" s="786"/>
    </row>
    <row collapsed="false" customFormat="false" customHeight="true" hidden="true" ht="12.75" outlineLevel="1" r="204">
      <c r="A204" s="792" t="s">
        <v>1764</v>
      </c>
      <c r="B204" s="773"/>
      <c r="C204" s="774" t="s">
        <v>1765</v>
      </c>
      <c r="D204" s="778" t="n">
        <f aca="false">IF(VLOOKUP($A204,hk2014!$A:$G,1)=$A204,VLOOKUP($A204,hk2014!$A:$G,6),0)</f>
        <v>0</v>
      </c>
      <c r="E204" s="778" t="n">
        <f aca="false">IF(VLOOKUP($A204,hk2014!$A:$G,1)=$A204,VLOOKUP($A204,hk2014!$A:$G,7),0)</f>
        <v>0</v>
      </c>
      <c r="F204" s="778" t="n">
        <f aca="false">IF(VLOOKUP($A204,hk2014!$A:$H,1)=$A204,VLOOKUP($A204,hk2014!$A:$H,8),0)</f>
        <v>0</v>
      </c>
      <c r="G204" s="779" t="n">
        <f aca="false">SUM(D204+E204-F204)</f>
        <v>0</v>
      </c>
      <c r="H204" s="778" t="n">
        <f aca="false">IF(VLOOKUP($A204,hk2013!$A:$G,1)=$A204,VLOOKUP($A204,hk2013!$A:$G,6),0)</f>
        <v>0</v>
      </c>
      <c r="I204" s="778" t="n">
        <f aca="false">IF(VLOOKUP($A204,hk2013!$A:$G,1)=$A204,VLOOKUP($A204,hk2013!$A:$G,7),0)</f>
        <v>0</v>
      </c>
      <c r="J204" s="778" t="n">
        <f aca="false">IF(VLOOKUP($A204,hk2013!$A:$H,1)=$A204,VLOOKUP($A204,hk2013!$A:$H,8),0)</f>
        <v>0</v>
      </c>
      <c r="K204" s="780" t="n">
        <f aca="false">SUM(H204+I204-J204)</f>
        <v>0</v>
      </c>
      <c r="L204" s="786"/>
    </row>
    <row collapsed="false" customFormat="false" customHeight="true" hidden="true" ht="12.75" outlineLevel="1" r="205">
      <c r="A205" s="792" t="s">
        <v>1766</v>
      </c>
      <c r="B205" s="773"/>
      <c r="C205" s="774" t="s">
        <v>1767</v>
      </c>
      <c r="D205" s="778" t="n">
        <f aca="false">IF(VLOOKUP($A205,hk2014!$A:$G,1)=$A205,VLOOKUP($A205,hk2014!$A:$G,6),0)</f>
        <v>0</v>
      </c>
      <c r="E205" s="778" t="n">
        <f aca="false">IF(VLOOKUP($A205,hk2014!$A:$G,1)=$A205,VLOOKUP($A205,hk2014!$A:$G,7),0)</f>
        <v>0</v>
      </c>
      <c r="F205" s="778" t="n">
        <f aca="false">IF(VLOOKUP($A205,hk2014!$A:$H,1)=$A205,VLOOKUP($A205,hk2014!$A:$H,8),0)</f>
        <v>0</v>
      </c>
      <c r="G205" s="779" t="n">
        <f aca="false">SUM(D205+E205-F205)</f>
        <v>0</v>
      </c>
      <c r="H205" s="778" t="n">
        <f aca="false">IF(VLOOKUP($A205,hk2013!$A:$G,1)=$A205,VLOOKUP($A205,hk2013!$A:$G,6),0)</f>
        <v>0</v>
      </c>
      <c r="I205" s="778" t="n">
        <f aca="false">IF(VLOOKUP($A205,hk2013!$A:$G,1)=$A205,VLOOKUP($A205,hk2013!$A:$G,7),0)</f>
        <v>0</v>
      </c>
      <c r="J205" s="778" t="n">
        <f aca="false">IF(VLOOKUP($A205,hk2013!$A:$H,1)=$A205,VLOOKUP($A205,hk2013!$A:$H,8),0)</f>
        <v>0</v>
      </c>
      <c r="K205" s="780" t="n">
        <f aca="false">SUM(H205+I205-J205)</f>
        <v>0</v>
      </c>
      <c r="L205" s="786"/>
    </row>
    <row collapsed="false" customFormat="false" customHeight="true" hidden="true" ht="13.5" outlineLevel="1" r="206">
      <c r="A206" s="787"/>
      <c r="B206" s="788"/>
      <c r="C206" s="788"/>
      <c r="D206" s="781"/>
      <c r="E206" s="781"/>
      <c r="F206" s="781"/>
      <c r="G206" s="782"/>
      <c r="H206" s="781"/>
      <c r="I206" s="781"/>
      <c r="J206" s="781"/>
      <c r="K206" s="783"/>
      <c r="L206" s="786"/>
    </row>
    <row collapsed="false" customFormat="false" customHeight="true" hidden="false" ht="11.25" outlineLevel="0" r="207">
      <c r="A207" s="766" t="s">
        <v>273</v>
      </c>
      <c r="B207" s="767"/>
      <c r="C207" s="768" t="s">
        <v>1768</v>
      </c>
      <c r="D207" s="769" t="n">
        <f aca="false">SUM(D208:D211)</f>
        <v>0</v>
      </c>
      <c r="E207" s="769" t="n">
        <f aca="false">SUM(E208:E211)</f>
        <v>0</v>
      </c>
      <c r="F207" s="769" t="n">
        <f aca="false">SUM(F208:F211)</f>
        <v>0</v>
      </c>
      <c r="G207" s="784" t="n">
        <f aca="false">SUM(G208:G211)</f>
        <v>0</v>
      </c>
      <c r="H207" s="769" t="n">
        <f aca="false">SUM(H208:H211)</f>
        <v>0</v>
      </c>
      <c r="I207" s="769" t="n">
        <f aca="false">SUM(I208:I211)</f>
        <v>0</v>
      </c>
      <c r="J207" s="769" t="n">
        <f aca="false">SUM(J208:J211)</f>
        <v>0</v>
      </c>
      <c r="K207" s="785" t="n">
        <f aca="false">SUM(K208:K211)</f>
        <v>0</v>
      </c>
    </row>
    <row collapsed="false" customFormat="false" customHeight="true" hidden="true" ht="10.5" outlineLevel="1" r="208">
      <c r="A208" s="804" t="str">
        <f aca="false">LEFT(B208,3)</f>
        <v>391</v>
      </c>
      <c r="B208" s="805" t="s">
        <v>1769</v>
      </c>
      <c r="C208" s="805" t="s">
        <v>1770</v>
      </c>
      <c r="D208" s="806" t="n">
        <f aca="false">IF(VLOOKUP($A208,hk2014!$A:$G,1)=$A208,VLOOKUP($A208,hk2014!$A:$G,6),0)</f>
        <v>0</v>
      </c>
      <c r="E208" s="806" t="n">
        <f aca="false">IF(VLOOKUP($A208,hk2014!$A:$G,1)=$A208,VLOOKUP($A208,hk2014!$A:$G,7),0)</f>
        <v>0</v>
      </c>
      <c r="F208" s="806" t="n">
        <f aca="false">IF(VLOOKUP($A208,hk2014!$A:$H,1)=$A208,VLOOKUP($A208,hk2014!$A:$H,8),0)</f>
        <v>0</v>
      </c>
      <c r="G208" s="807" t="n">
        <f aca="false">SUM(D208+E208-F208)</f>
        <v>0</v>
      </c>
      <c r="H208" s="806" t="n">
        <f aca="false">IF(VLOOKUP($A208,hk2013!$A:$G,1)=$A208,VLOOKUP($A208,hk2013!$A:$G,6),0)</f>
        <v>0</v>
      </c>
      <c r="I208" s="806" t="n">
        <f aca="false">IF(VLOOKUP($A208,hk2013!$A:$G,1)=$A208,VLOOKUP($A208,hk2013!$A:$G,7),0)</f>
        <v>0</v>
      </c>
      <c r="J208" s="806" t="n">
        <f aca="false">IF(VLOOKUP($A208,hk2013!$A:$H,1)=$A208,VLOOKUP($A208,hk2013!$A:$H,8),0)</f>
        <v>0</v>
      </c>
      <c r="K208" s="808" t="n">
        <f aca="false">SUM(H208+I208-J208)</f>
        <v>0</v>
      </c>
    </row>
    <row collapsed="false" customFormat="false" customHeight="true" hidden="true" ht="10.5" outlineLevel="1" r="209">
      <c r="A209" s="772" t="str">
        <f aca="false">LEFT(B209,3)</f>
        <v>395</v>
      </c>
      <c r="B209" s="773" t="s">
        <v>1771</v>
      </c>
      <c r="C209" s="773" t="s">
        <v>1772</v>
      </c>
      <c r="D209" s="778" t="n">
        <f aca="false">IF(VLOOKUP($A209,hk2014!$A:$G,1)=$A209,VLOOKUP($A209,hk2014!$A:$G,6),0)</f>
        <v>0</v>
      </c>
      <c r="E209" s="778" t="n">
        <f aca="false">IF(VLOOKUP($A209,hk2014!$A:$G,1)=$A209,VLOOKUP($A209,hk2014!$A:$G,7),0)</f>
        <v>0</v>
      </c>
      <c r="F209" s="778" t="n">
        <f aca="false">IF(VLOOKUP($A209,hk2014!$A:$H,1)=$A209,VLOOKUP($A209,hk2014!$A:$H,8),0)</f>
        <v>0</v>
      </c>
      <c r="G209" s="779" t="n">
        <f aca="false">SUM(D209+E209-F209)</f>
        <v>0</v>
      </c>
      <c r="H209" s="778" t="n">
        <f aca="false">IF(VLOOKUP($A209,hk2013!$A:$G,1)=$A209,VLOOKUP($A209,hk2013!$A:$G,6),0)</f>
        <v>0</v>
      </c>
      <c r="I209" s="778" t="n">
        <f aca="false">IF(VLOOKUP($A209,hk2013!$A:$G,1)=$A209,VLOOKUP($A209,hk2013!$A:$G,7),0)</f>
        <v>0</v>
      </c>
      <c r="J209" s="778" t="n">
        <f aca="false">IF(VLOOKUP($A209,hk2013!$A:$H,1)=$A209,VLOOKUP($A209,hk2013!$A:$H,8),0)</f>
        <v>0</v>
      </c>
      <c r="K209" s="780" t="n">
        <f aca="false">SUM(H209+I209-J209)</f>
        <v>0</v>
      </c>
    </row>
    <row collapsed="false" customFormat="false" customHeight="true" hidden="true" ht="10.5" outlineLevel="1" r="210">
      <c r="A210" s="772" t="str">
        <f aca="false">LEFT(B210,3)</f>
        <v>398</v>
      </c>
      <c r="B210" s="773" t="s">
        <v>1773</v>
      </c>
      <c r="C210" s="773" t="s">
        <v>1774</v>
      </c>
      <c r="D210" s="778" t="n">
        <f aca="false">IF(VLOOKUP($A210,hk2014!$A:$G,1)=$A210,VLOOKUP($A210,hk2014!$A:$G,6),0)</f>
        <v>0</v>
      </c>
      <c r="E210" s="778" t="n">
        <f aca="false">IF(VLOOKUP($A210,hk2014!$A:$G,1)=$A210,VLOOKUP($A210,hk2014!$A:$G,7),0)</f>
        <v>0</v>
      </c>
      <c r="F210" s="778" t="n">
        <f aca="false">IF(VLOOKUP($A210,hk2014!$A:$H,1)=$A210,VLOOKUP($A210,hk2014!$A:$H,8),0)</f>
        <v>0</v>
      </c>
      <c r="G210" s="779" t="n">
        <f aca="false">SUM(D210+E210-F210)</f>
        <v>0</v>
      </c>
      <c r="H210" s="778" t="n">
        <f aca="false">IF(VLOOKUP($A210,hk2013!$A:$G,1)=$A210,VLOOKUP($A210,hk2013!$A:$G,6),0)</f>
        <v>0</v>
      </c>
      <c r="I210" s="778" t="n">
        <f aca="false">IF(VLOOKUP($A210,hk2013!$A:$G,1)=$A210,VLOOKUP($A210,hk2013!$A:$G,7),0)</f>
        <v>0</v>
      </c>
      <c r="J210" s="778" t="n">
        <f aca="false">IF(VLOOKUP($A210,hk2013!$A:$H,1)=$A210,VLOOKUP($A210,hk2013!$A:$H,8),0)</f>
        <v>0</v>
      </c>
      <c r="K210" s="780" t="n">
        <f aca="false">SUM(H210+I210-J210)</f>
        <v>0</v>
      </c>
    </row>
    <row collapsed="false" customFormat="false" customHeight="true" hidden="true" ht="10.5" outlineLevel="1" r="211">
      <c r="A211" s="772"/>
      <c r="B211" s="773"/>
      <c r="C211" s="773"/>
      <c r="D211" s="778"/>
      <c r="E211" s="778"/>
      <c r="F211" s="778"/>
      <c r="G211" s="779"/>
      <c r="H211" s="778"/>
      <c r="I211" s="778"/>
      <c r="J211" s="778"/>
      <c r="K211" s="780"/>
    </row>
    <row collapsed="false" customFormat="false" customHeight="true" hidden="true" ht="11.25" outlineLevel="1" r="212">
      <c r="A212" s="809"/>
      <c r="B212" s="773"/>
      <c r="C212" s="773"/>
      <c r="D212" s="778"/>
      <c r="E212" s="778"/>
      <c r="F212" s="778"/>
      <c r="G212" s="779"/>
      <c r="H212" s="778"/>
      <c r="I212" s="778"/>
      <c r="J212" s="778"/>
      <c r="K212" s="780"/>
    </row>
    <row collapsed="false" customFormat="false" customHeight="true" hidden="false" ht="12" outlineLevel="0" r="213">
      <c r="A213" s="761" t="s">
        <v>86</v>
      </c>
      <c r="B213" s="755"/>
      <c r="C213" s="762" t="s">
        <v>98</v>
      </c>
      <c r="D213" s="793" t="n">
        <f aca="false">SUM(D214+D225+D233+D236+D238+D243+D246+D256+D259)</f>
        <v>0</v>
      </c>
      <c r="E213" s="793" t="n">
        <f aca="false">SUM(E214+E225+E233+E236+E238+E243+E246+E256+E259)</f>
        <v>0</v>
      </c>
      <c r="F213" s="793" t="n">
        <f aca="false">SUM(F214+F225+F233+F236+F238+F243+F246+F256+F259)</f>
        <v>0</v>
      </c>
      <c r="G213" s="810" t="n">
        <f aca="false">SUM(G214+G225+G233+G236+G238+G243+G246+G256+G259)</f>
        <v>0</v>
      </c>
      <c r="H213" s="793" t="n">
        <f aca="false">SUM(H214+H225+H233+H236+H238+H243+H246+H256+H259)</f>
        <v>0</v>
      </c>
      <c r="I213" s="793" t="n">
        <f aca="false">SUM(I214+I225+I233+I236+I238+I243+I246+I256+I259)</f>
        <v>0</v>
      </c>
      <c r="J213" s="793" t="n">
        <f aca="false">SUM(J214+J225+J233+J236+J238+J243+J246+J256+J259)</f>
        <v>0</v>
      </c>
      <c r="K213" s="811" t="n">
        <f aca="false">SUM(K214+K225+K233+K236+K238+K243+K246+K256+K259)</f>
        <v>0</v>
      </c>
    </row>
    <row collapsed="false" customFormat="false" customHeight="true" hidden="true" ht="10.5" outlineLevel="1" r="214">
      <c r="A214" s="766" t="s">
        <v>274</v>
      </c>
      <c r="B214" s="767"/>
      <c r="C214" s="768" t="s">
        <v>1775</v>
      </c>
      <c r="D214" s="769" t="n">
        <f aca="false">SUM(D215:D223)</f>
        <v>0</v>
      </c>
      <c r="E214" s="769" t="n">
        <f aca="false">SUM(E215:E223)</f>
        <v>0</v>
      </c>
      <c r="F214" s="769" t="n">
        <f aca="false">SUM(F215:F223)</f>
        <v>0</v>
      </c>
      <c r="G214" s="784" t="n">
        <f aca="false">SUM(G215:G223)</f>
        <v>0</v>
      </c>
      <c r="H214" s="769" t="n">
        <f aca="false">SUM(H215:H223)</f>
        <v>0</v>
      </c>
      <c r="I214" s="769" t="n">
        <f aca="false">SUM(I215:I223)</f>
        <v>0</v>
      </c>
      <c r="J214" s="769" t="n">
        <f aca="false">SUM(J215:J223)</f>
        <v>0</v>
      </c>
      <c r="K214" s="785" t="n">
        <f aca="false">SUM(K215:K223)</f>
        <v>0</v>
      </c>
    </row>
    <row collapsed="false" customFormat="false" customHeight="true" hidden="true" ht="10.5" outlineLevel="1" r="215">
      <c r="A215" s="759" t="str">
        <f aca="false">LEFT(B215,3)</f>
        <v>411</v>
      </c>
      <c r="B215" s="755" t="s">
        <v>1776</v>
      </c>
      <c r="C215" s="755" t="s">
        <v>1777</v>
      </c>
      <c r="D215" s="778" t="n">
        <f aca="false">IF(VLOOKUP($A215,hk2014!$A:$G,1)=$A215,VLOOKUP($A215,hk2014!$A:$G,6),0)</f>
        <v>0</v>
      </c>
      <c r="E215" s="778" t="n">
        <f aca="false">IF(VLOOKUP($A215,hk2014!$A:$G,1)=$A215,VLOOKUP($A215,hk2014!$A:$G,7),0)</f>
        <v>0</v>
      </c>
      <c r="F215" s="778" t="n">
        <f aca="false">IF(VLOOKUP($A215,hk2014!$A:$H,1)=$A215,VLOOKUP($A215,hk2014!$A:$H,8),0)</f>
        <v>0</v>
      </c>
      <c r="G215" s="779" t="n">
        <f aca="false">SUM(D215+E215-F215)</f>
        <v>0</v>
      </c>
      <c r="H215" s="778" t="n">
        <f aca="false">IF(VLOOKUP($A215,hk2013!$A:$G,1)=$A215,VLOOKUP($A215,hk2013!$A:$G,6),0)</f>
        <v>0</v>
      </c>
      <c r="I215" s="778" t="n">
        <f aca="false">IF(VLOOKUP($A215,hk2013!$A:$G,1)=$A215,VLOOKUP($A215,hk2013!$A:$G,7),0)</f>
        <v>0</v>
      </c>
      <c r="J215" s="778" t="n">
        <f aca="false">IF(VLOOKUP($A215,hk2013!$A:$H,1)=$A215,VLOOKUP($A215,hk2013!$A:$H,8),0)</f>
        <v>0</v>
      </c>
      <c r="K215" s="780" t="n">
        <f aca="false">SUM(H215+I215-J215)</f>
        <v>0</v>
      </c>
    </row>
    <row collapsed="false" customFormat="false" customHeight="true" hidden="true" ht="10.5" outlineLevel="1" r="216">
      <c r="A216" s="759" t="str">
        <f aca="false">LEFT(B216,3)</f>
        <v>412</v>
      </c>
      <c r="B216" s="755" t="s">
        <v>1778</v>
      </c>
      <c r="C216" s="755" t="s">
        <v>1779</v>
      </c>
      <c r="D216" s="778" t="n">
        <f aca="false">IF(VLOOKUP($A216,hk2014!$A:$G,1)=$A216,VLOOKUP($A216,hk2014!$A:$G,6),0)</f>
        <v>0</v>
      </c>
      <c r="E216" s="778" t="n">
        <f aca="false">IF(VLOOKUP($A216,hk2014!$A:$G,1)=$A216,VLOOKUP($A216,hk2014!$A:$G,7),0)</f>
        <v>0</v>
      </c>
      <c r="F216" s="778" t="n">
        <f aca="false">IF(VLOOKUP($A216,hk2014!$A:$H,1)=$A216,VLOOKUP($A216,hk2014!$A:$H,8),0)</f>
        <v>0</v>
      </c>
      <c r="G216" s="779" t="n">
        <f aca="false">SUM(D216+E216-F216)</f>
        <v>0</v>
      </c>
      <c r="H216" s="778" t="n">
        <f aca="false">IF(VLOOKUP($A216,hk2013!$A:$G,1)=$A216,VLOOKUP($A216,hk2013!$A:$G,6),0)</f>
        <v>0</v>
      </c>
      <c r="I216" s="778" t="n">
        <f aca="false">IF(VLOOKUP($A216,hk2013!$A:$G,1)=$A216,VLOOKUP($A216,hk2013!$A:$G,7),0)</f>
        <v>0</v>
      </c>
      <c r="J216" s="778" t="n">
        <f aca="false">IF(VLOOKUP($A216,hk2013!$A:$H,1)=$A216,VLOOKUP($A216,hk2013!$A:$H,8),0)</f>
        <v>0</v>
      </c>
      <c r="K216" s="780" t="n">
        <f aca="false">SUM(H216+I216-J216)</f>
        <v>0</v>
      </c>
    </row>
    <row collapsed="false" customFormat="false" customHeight="true" hidden="true" ht="10.5" outlineLevel="1" r="217">
      <c r="A217" s="759" t="str">
        <f aca="false">LEFT(B217,3)</f>
        <v>413</v>
      </c>
      <c r="B217" s="755" t="s">
        <v>1780</v>
      </c>
      <c r="C217" s="755" t="s">
        <v>1781</v>
      </c>
      <c r="D217" s="778" t="n">
        <f aca="false">IF(VLOOKUP($A217,hk2014!$A:$G,1)=$A217,VLOOKUP($A217,hk2014!$A:$G,6),0)</f>
        <v>0</v>
      </c>
      <c r="E217" s="778" t="n">
        <f aca="false">IF(VLOOKUP($A217,hk2014!$A:$G,1)=$A217,VLOOKUP($A217,hk2014!$A:$G,7),0)</f>
        <v>0</v>
      </c>
      <c r="F217" s="778" t="n">
        <f aca="false">IF(VLOOKUP($A217,hk2014!$A:$H,1)=$A217,VLOOKUP($A217,hk2014!$A:$H,8),0)</f>
        <v>0</v>
      </c>
      <c r="G217" s="779" t="n">
        <f aca="false">SUM(D217+E217-F217)</f>
        <v>0</v>
      </c>
      <c r="H217" s="778" t="n">
        <f aca="false">IF(VLOOKUP($A217,hk2013!$A:$G,1)=$A217,VLOOKUP($A217,hk2013!$A:$G,6),0)</f>
        <v>0</v>
      </c>
      <c r="I217" s="778" t="n">
        <f aca="false">IF(VLOOKUP($A217,hk2013!$A:$G,1)=$A217,VLOOKUP($A217,hk2013!$A:$G,7),0)</f>
        <v>0</v>
      </c>
      <c r="J217" s="778" t="n">
        <f aca="false">IF(VLOOKUP($A217,hk2013!$A:$H,1)=$A217,VLOOKUP($A217,hk2013!$A:$H,8),0)</f>
        <v>0</v>
      </c>
      <c r="K217" s="780" t="n">
        <f aca="false">SUM(H217+I217-J217)</f>
        <v>0</v>
      </c>
    </row>
    <row collapsed="false" customFormat="false" customHeight="true" hidden="true" ht="10.5" outlineLevel="1" r="218">
      <c r="A218" s="759" t="str">
        <f aca="false">LEFT(B218,3)</f>
        <v>414</v>
      </c>
      <c r="B218" s="755" t="s">
        <v>1782</v>
      </c>
      <c r="C218" s="755" t="s">
        <v>1783</v>
      </c>
      <c r="D218" s="778" t="n">
        <f aca="false">IF(VLOOKUP($A218,hk2014!$A:$G,1)=$A218,VLOOKUP($A218,hk2014!$A:$G,6),0)</f>
        <v>0</v>
      </c>
      <c r="E218" s="778" t="n">
        <f aca="false">IF(VLOOKUP($A218,hk2014!$A:$G,1)=$A218,VLOOKUP($A218,hk2014!$A:$G,7),0)</f>
        <v>0</v>
      </c>
      <c r="F218" s="778" t="n">
        <f aca="false">IF(VLOOKUP($A218,hk2014!$A:$H,1)=$A218,VLOOKUP($A218,hk2014!$A:$H,8),0)</f>
        <v>0</v>
      </c>
      <c r="G218" s="779" t="n">
        <f aca="false">SUM(D218+E218-F218)</f>
        <v>0</v>
      </c>
      <c r="H218" s="778" t="n">
        <f aca="false">IF(VLOOKUP($A218,hk2013!$A:$G,1)=$A218,VLOOKUP($A218,hk2013!$A:$G,6),0)</f>
        <v>0</v>
      </c>
      <c r="I218" s="778" t="n">
        <f aca="false">IF(VLOOKUP($A218,hk2013!$A:$G,1)=$A218,VLOOKUP($A218,hk2013!$A:$G,7),0)</f>
        <v>0</v>
      </c>
      <c r="J218" s="778" t="n">
        <f aca="false">IF(VLOOKUP($A218,hk2013!$A:$H,1)=$A218,VLOOKUP($A218,hk2013!$A:$H,8),0)</f>
        <v>0</v>
      </c>
      <c r="K218" s="780" t="n">
        <f aca="false">SUM(H218+I218-J218)</f>
        <v>0</v>
      </c>
    </row>
    <row collapsed="false" customFormat="false" customHeight="true" hidden="true" ht="10.5" outlineLevel="1" r="219">
      <c r="A219" s="759" t="str">
        <f aca="false">LEFT(B219,3)</f>
        <v>415</v>
      </c>
      <c r="B219" s="755" t="s">
        <v>1784</v>
      </c>
      <c r="C219" s="755" t="s">
        <v>1785</v>
      </c>
      <c r="D219" s="778" t="n">
        <f aca="false">IF(VLOOKUP($A219,hk2014!$A:$G,1)=$A219,VLOOKUP($A219,hk2014!$A:$G,6),0)</f>
        <v>0</v>
      </c>
      <c r="E219" s="778" t="n">
        <f aca="false">IF(VLOOKUP($A219,hk2014!$A:$G,1)=$A219,VLOOKUP($A219,hk2014!$A:$G,7),0)</f>
        <v>0</v>
      </c>
      <c r="F219" s="778" t="n">
        <f aca="false">IF(VLOOKUP($A219,hk2014!$A:$H,1)=$A219,VLOOKUP($A219,hk2014!$A:$H,8),0)</f>
        <v>0</v>
      </c>
      <c r="G219" s="779" t="n">
        <f aca="false">SUM(D219+E219-F219)</f>
        <v>0</v>
      </c>
      <c r="H219" s="778" t="n">
        <f aca="false">IF(VLOOKUP($A219,hk2013!$A:$G,1)=$A219,VLOOKUP($A219,hk2013!$A:$G,6),0)</f>
        <v>0</v>
      </c>
      <c r="I219" s="778" t="n">
        <f aca="false">IF(VLOOKUP($A219,hk2013!$A:$G,1)=$A219,VLOOKUP($A219,hk2013!$A:$G,7),0)</f>
        <v>0</v>
      </c>
      <c r="J219" s="778" t="n">
        <f aca="false">IF(VLOOKUP($A219,hk2013!$A:$H,1)=$A219,VLOOKUP($A219,hk2013!$A:$H,8),0)</f>
        <v>0</v>
      </c>
      <c r="K219" s="780" t="n">
        <f aca="false">SUM(H219+I219-J219)</f>
        <v>0</v>
      </c>
    </row>
    <row collapsed="false" customFormat="false" customHeight="true" hidden="true" ht="10.5" outlineLevel="1" r="220">
      <c r="A220" s="759" t="str">
        <f aca="false">LEFT(B220,3)</f>
        <v>416</v>
      </c>
      <c r="B220" s="755" t="s">
        <v>1786</v>
      </c>
      <c r="C220" s="755" t="s">
        <v>1787</v>
      </c>
      <c r="D220" s="778" t="n">
        <f aca="false">IF(VLOOKUP($A220,hk2014!$A:$G,1)=$A220,VLOOKUP($A220,hk2014!$A:$G,6),0)</f>
        <v>0</v>
      </c>
      <c r="E220" s="778" t="n">
        <f aca="false">IF(VLOOKUP($A220,hk2014!$A:$G,1)=$A220,VLOOKUP($A220,hk2014!$A:$G,7),0)</f>
        <v>0</v>
      </c>
      <c r="F220" s="778" t="n">
        <f aca="false">IF(VLOOKUP($A220,hk2014!$A:$H,1)=$A220,VLOOKUP($A220,hk2014!$A:$H,8),0)</f>
        <v>0</v>
      </c>
      <c r="G220" s="779" t="n">
        <f aca="false">SUM(D220+E220-F220)</f>
        <v>0</v>
      </c>
      <c r="H220" s="778" t="n">
        <f aca="false">IF(VLOOKUP($A220,hk2013!$A:$G,1)=$A220,VLOOKUP($A220,hk2013!$A:$G,6),0)</f>
        <v>0</v>
      </c>
      <c r="I220" s="778" t="n">
        <f aca="false">IF(VLOOKUP($A220,hk2013!$A:$G,1)=$A220,VLOOKUP($A220,hk2013!$A:$G,7),0)</f>
        <v>0</v>
      </c>
      <c r="J220" s="778" t="n">
        <f aca="false">IF(VLOOKUP($A220,hk2013!$A:$H,1)=$A220,VLOOKUP($A220,hk2013!$A:$H,8),0)</f>
        <v>0</v>
      </c>
      <c r="K220" s="780" t="n">
        <f aca="false">SUM(H220+I220-J220)</f>
        <v>0</v>
      </c>
    </row>
    <row collapsed="false" customFormat="false" customHeight="true" hidden="true" ht="10.5" outlineLevel="1" r="221">
      <c r="A221" s="759" t="str">
        <f aca="false">LEFT(B221,3)</f>
        <v>417</v>
      </c>
      <c r="B221" s="755" t="s">
        <v>1788</v>
      </c>
      <c r="C221" s="755" t="s">
        <v>1789</v>
      </c>
      <c r="D221" s="778" t="n">
        <f aca="false">IF(VLOOKUP($A221,hk2014!$A:$G,1)=$A221,VLOOKUP($A221,hk2014!$A:$G,6),0)</f>
        <v>0</v>
      </c>
      <c r="E221" s="778" t="n">
        <f aca="false">IF(VLOOKUP($A221,hk2014!$A:$G,1)=$A221,VLOOKUP($A221,hk2014!$A:$G,7),0)</f>
        <v>0</v>
      </c>
      <c r="F221" s="778" t="n">
        <f aca="false">IF(VLOOKUP($A221,hk2014!$A:$H,1)=$A221,VLOOKUP($A221,hk2014!$A:$H,8),0)</f>
        <v>0</v>
      </c>
      <c r="G221" s="779" t="n">
        <f aca="false">SUM(D221+E221-F221)</f>
        <v>0</v>
      </c>
      <c r="H221" s="778" t="n">
        <f aca="false">IF(VLOOKUP($A221,hk2013!$A:$G,1)=$A221,VLOOKUP($A221,hk2013!$A:$G,6),0)</f>
        <v>0</v>
      </c>
      <c r="I221" s="778" t="n">
        <f aca="false">IF(VLOOKUP($A221,hk2013!$A:$G,1)=$A221,VLOOKUP($A221,hk2013!$A:$G,7),0)</f>
        <v>0</v>
      </c>
      <c r="J221" s="778" t="n">
        <f aca="false">IF(VLOOKUP($A221,hk2013!$A:$H,1)=$A221,VLOOKUP($A221,hk2013!$A:$H,8),0)</f>
        <v>0</v>
      </c>
      <c r="K221" s="780" t="n">
        <f aca="false">SUM(H221+I221-J221)</f>
        <v>0</v>
      </c>
    </row>
    <row collapsed="false" customFormat="false" customHeight="true" hidden="true" ht="10.5" outlineLevel="1" r="222">
      <c r="A222" s="759" t="str">
        <f aca="false">LEFT(B222,3)</f>
        <v>418</v>
      </c>
      <c r="B222" s="755" t="s">
        <v>1790</v>
      </c>
      <c r="C222" s="755" t="s">
        <v>1791</v>
      </c>
      <c r="D222" s="778" t="n">
        <f aca="false">IF(VLOOKUP($A222,hk2014!$A:$G,1)=$A222,VLOOKUP($A222,hk2014!$A:$G,6),0)</f>
        <v>0</v>
      </c>
      <c r="E222" s="778" t="n">
        <f aca="false">IF(VLOOKUP($A222,hk2014!$A:$G,1)=$A222,VLOOKUP($A222,hk2014!$A:$G,7),0)</f>
        <v>0</v>
      </c>
      <c r="F222" s="778" t="n">
        <f aca="false">IF(VLOOKUP($A222,hk2014!$A:$H,1)=$A222,VLOOKUP($A222,hk2014!$A:$H,8),0)</f>
        <v>0</v>
      </c>
      <c r="G222" s="779" t="n">
        <f aca="false">SUM(D222+E222-F222)</f>
        <v>0</v>
      </c>
      <c r="H222" s="778" t="n">
        <f aca="false">IF(VLOOKUP($A222,hk2013!$A:$G,1)=$A222,VLOOKUP($A222,hk2013!$A:$G,6),0)</f>
        <v>0</v>
      </c>
      <c r="I222" s="778" t="n">
        <f aca="false">IF(VLOOKUP($A222,hk2013!$A:$G,1)=$A222,VLOOKUP($A222,hk2013!$A:$G,7),0)</f>
        <v>0</v>
      </c>
      <c r="J222" s="778" t="n">
        <f aca="false">IF(VLOOKUP($A222,hk2013!$A:$H,1)=$A222,VLOOKUP($A222,hk2013!$A:$H,8),0)</f>
        <v>0</v>
      </c>
      <c r="K222" s="780" t="n">
        <f aca="false">SUM(H222+I222-J222)</f>
        <v>0</v>
      </c>
    </row>
    <row collapsed="false" customFormat="false" customHeight="true" hidden="true" ht="10.5" outlineLevel="1" r="223">
      <c r="A223" s="759" t="str">
        <f aca="false">LEFT(B223,3)</f>
        <v>419</v>
      </c>
      <c r="B223" s="755" t="s">
        <v>1792</v>
      </c>
      <c r="C223" s="755" t="s">
        <v>1793</v>
      </c>
      <c r="D223" s="778" t="n">
        <f aca="false">IF(VLOOKUP($A223,hk2014!$A:$G,1)=$A223,VLOOKUP($A223,hk2014!$A:$G,6),0)</f>
        <v>0</v>
      </c>
      <c r="E223" s="778" t="n">
        <f aca="false">IF(VLOOKUP($A223,hk2014!$A:$G,1)=$A223,VLOOKUP($A223,hk2014!$A:$G,7),0)</f>
        <v>0</v>
      </c>
      <c r="F223" s="778" t="n">
        <f aca="false">IF(VLOOKUP($A223,hk2014!$A:$H,1)=$A223,VLOOKUP($A223,hk2014!$A:$H,8),0)</f>
        <v>0</v>
      </c>
      <c r="G223" s="779" t="n">
        <f aca="false">SUM(D223+E223-F223)</f>
        <v>0</v>
      </c>
      <c r="H223" s="778" t="n">
        <f aca="false">IF(VLOOKUP($A223,hk2013!$A:$G,1)=$A223,VLOOKUP($A223,hk2013!$A:$G,6),0)</f>
        <v>0</v>
      </c>
      <c r="I223" s="778" t="n">
        <f aca="false">IF(VLOOKUP($A223,hk2013!$A:$G,1)=$A223,VLOOKUP($A223,hk2013!$A:$G,7),0)</f>
        <v>0</v>
      </c>
      <c r="J223" s="778" t="n">
        <f aca="false">IF(VLOOKUP($A223,hk2013!$A:$H,1)=$A223,VLOOKUP($A223,hk2013!$A:$H,8),0)</f>
        <v>0</v>
      </c>
      <c r="K223" s="780" t="n">
        <f aca="false">SUM(H223+I223-J223)</f>
        <v>0</v>
      </c>
    </row>
    <row collapsed="false" customFormat="false" customHeight="true" hidden="true" ht="11.25" outlineLevel="1" r="224">
      <c r="A224" s="759"/>
      <c r="B224" s="755"/>
      <c r="C224" s="755"/>
      <c r="H224" s="799"/>
      <c r="I224" s="799"/>
      <c r="J224" s="799"/>
      <c r="K224" s="800"/>
    </row>
    <row collapsed="false" customFormat="false" customHeight="true" hidden="false" ht="13.5" outlineLevel="0" r="225">
      <c r="A225" s="766" t="s">
        <v>276</v>
      </c>
      <c r="B225" s="767"/>
      <c r="C225" s="768" t="s">
        <v>1794</v>
      </c>
      <c r="D225" s="769" t="n">
        <f aca="false">SUM(D226:D231)</f>
        <v>0</v>
      </c>
      <c r="E225" s="769" t="n">
        <f aca="false">SUM(E226:E231)</f>
        <v>0</v>
      </c>
      <c r="F225" s="769" t="n">
        <f aca="false">SUM(F226:F231)</f>
        <v>0</v>
      </c>
      <c r="G225" s="784" t="n">
        <f aca="false">SUM(G226:G231)</f>
        <v>0</v>
      </c>
      <c r="H225" s="769" t="n">
        <f aca="false">SUM(H226:H231)</f>
        <v>0</v>
      </c>
      <c r="I225" s="769" t="n">
        <f aca="false">SUM(I226:I231)</f>
        <v>0</v>
      </c>
      <c r="J225" s="769" t="n">
        <f aca="false">SUM(J226:J231)</f>
        <v>0</v>
      </c>
      <c r="K225" s="785" t="n">
        <f aca="false">SUM(K226:K231)</f>
        <v>0</v>
      </c>
      <c r="L225" s="786"/>
    </row>
    <row collapsed="false" customFormat="false" customHeight="true" hidden="true" ht="12.75" outlineLevel="1" r="226">
      <c r="A226" s="759" t="str">
        <f aca="false">LEFT(B226,3)</f>
        <v>421</v>
      </c>
      <c r="B226" s="755" t="s">
        <v>1795</v>
      </c>
      <c r="C226" s="755" t="s">
        <v>1796</v>
      </c>
      <c r="D226" s="778" t="n">
        <f aca="false">IF(VLOOKUP($A226,hk2014!$A:$G,1)=$A226,VLOOKUP($A226,hk2014!$A:$G,6),0)</f>
        <v>0</v>
      </c>
      <c r="E226" s="778" t="n">
        <f aca="false">IF(VLOOKUP($A226,hk2014!$A:$G,1)=$A226,VLOOKUP($A226,hk2014!$A:$G,7),0)</f>
        <v>0</v>
      </c>
      <c r="F226" s="778" t="n">
        <f aca="false">IF(VLOOKUP($A226,hk2014!$A:$H,1)=$A226,VLOOKUP($A226,hk2014!$A:$H,8),0)</f>
        <v>0</v>
      </c>
      <c r="G226" s="779" t="n">
        <f aca="false">SUM(D226+E226-F226)</f>
        <v>0</v>
      </c>
      <c r="H226" s="778" t="n">
        <f aca="false">IF(VLOOKUP($A226,hk2013!$A:$G,1)=$A226,VLOOKUP($A226,hk2013!$A:$G,6),0)</f>
        <v>0</v>
      </c>
      <c r="I226" s="778" t="n">
        <f aca="false">IF(VLOOKUP($A226,hk2013!$A:$G,1)=$A226,VLOOKUP($A226,hk2013!$A:$G,7),0)</f>
        <v>0</v>
      </c>
      <c r="J226" s="778" t="n">
        <f aca="false">IF(VLOOKUP($A226,hk2013!$A:$H,1)=$A226,VLOOKUP($A226,hk2013!$A:$H,8),0)</f>
        <v>0</v>
      </c>
      <c r="K226" s="780" t="n">
        <f aca="false">SUM(H226+I226-J226)</f>
        <v>0</v>
      </c>
      <c r="L226" s="786"/>
    </row>
    <row collapsed="false" customFormat="false" customHeight="true" hidden="true" ht="12.75" outlineLevel="1" r="227">
      <c r="A227" s="759" t="str">
        <f aca="false">LEFT(B227,3)</f>
        <v>422</v>
      </c>
      <c r="B227" s="755" t="s">
        <v>1797</v>
      </c>
      <c r="C227" s="755" t="s">
        <v>1798</v>
      </c>
      <c r="D227" s="778" t="n">
        <f aca="false">IF(VLOOKUP($A227,hk2014!$A:$G,1)=$A227,VLOOKUP($A227,hk2014!$A:$G,6),0)</f>
        <v>0</v>
      </c>
      <c r="E227" s="778" t="n">
        <f aca="false">IF(VLOOKUP($A227,hk2014!$A:$G,1)=$A227,VLOOKUP($A227,hk2014!$A:$G,7),0)</f>
        <v>0</v>
      </c>
      <c r="F227" s="778" t="n">
        <f aca="false">IF(VLOOKUP($A227,hk2014!$A:$H,1)=$A227,VLOOKUP($A227,hk2014!$A:$H,8),0)</f>
        <v>0</v>
      </c>
      <c r="G227" s="779" t="n">
        <f aca="false">SUM(D227+E227-F227)</f>
        <v>0</v>
      </c>
      <c r="H227" s="778" t="n">
        <f aca="false">IF(VLOOKUP($A227,hk2013!$A:$G,1)=$A227,VLOOKUP($A227,hk2013!$A:$G,6),0)</f>
        <v>0</v>
      </c>
      <c r="I227" s="778" t="n">
        <f aca="false">IF(VLOOKUP($A227,hk2013!$A:$G,1)=$A227,VLOOKUP($A227,hk2013!$A:$G,7),0)</f>
        <v>0</v>
      </c>
      <c r="J227" s="778" t="n">
        <f aca="false">IF(VLOOKUP($A227,hk2013!$A:$H,1)=$A227,VLOOKUP($A227,hk2013!$A:$H,8),0)</f>
        <v>0</v>
      </c>
      <c r="K227" s="780" t="n">
        <f aca="false">SUM(H227+I227-J227)</f>
        <v>0</v>
      </c>
      <c r="L227" s="786"/>
    </row>
    <row collapsed="false" customFormat="false" customHeight="true" hidden="true" ht="12.75" outlineLevel="1" r="228">
      <c r="A228" s="759" t="str">
        <f aca="false">LEFT(B228,3)</f>
        <v>423</v>
      </c>
      <c r="B228" s="755" t="s">
        <v>1799</v>
      </c>
      <c r="C228" s="755" t="s">
        <v>1800</v>
      </c>
      <c r="D228" s="778" t="n">
        <f aca="false">IF(VLOOKUP($A228,hk2014!$A:$G,1)=$A228,VLOOKUP($A228,hk2014!$A:$G,6),0)</f>
        <v>0</v>
      </c>
      <c r="E228" s="778" t="n">
        <f aca="false">IF(VLOOKUP($A228,hk2014!$A:$G,1)=$A228,VLOOKUP($A228,hk2014!$A:$G,7),0)</f>
        <v>0</v>
      </c>
      <c r="F228" s="778" t="n">
        <f aca="false">IF(VLOOKUP($A228,hk2014!$A:$H,1)=$A228,VLOOKUP($A228,hk2014!$A:$H,8),0)</f>
        <v>0</v>
      </c>
      <c r="G228" s="779" t="n">
        <f aca="false">SUM(D228+E228-F228)</f>
        <v>0</v>
      </c>
      <c r="H228" s="778" t="n">
        <f aca="false">IF(VLOOKUP($A228,hk2013!$A:$G,1)=$A228,VLOOKUP($A228,hk2013!$A:$G,6),0)</f>
        <v>0</v>
      </c>
      <c r="I228" s="778" t="n">
        <f aca="false">IF(VLOOKUP($A228,hk2013!$A:$G,1)=$A228,VLOOKUP($A228,hk2013!$A:$G,7),0)</f>
        <v>0</v>
      </c>
      <c r="J228" s="778" t="n">
        <f aca="false">IF(VLOOKUP($A228,hk2013!$A:$H,1)=$A228,VLOOKUP($A228,hk2013!$A:$H,8),0)</f>
        <v>0</v>
      </c>
      <c r="K228" s="780" t="n">
        <f aca="false">SUM(H228+I228-J228)</f>
        <v>0</v>
      </c>
      <c r="L228" s="786"/>
    </row>
    <row collapsed="false" customFormat="false" customHeight="true" hidden="true" ht="12.75" outlineLevel="1" r="229">
      <c r="A229" s="759" t="str">
        <f aca="false">LEFT(B229,3)</f>
        <v>427</v>
      </c>
      <c r="B229" s="755" t="s">
        <v>1801</v>
      </c>
      <c r="C229" s="755" t="s">
        <v>1802</v>
      </c>
      <c r="D229" s="778" t="n">
        <f aca="false">IF(VLOOKUP($A229,hk2014!$A:$G,1)=$A229,VLOOKUP($A229,hk2014!$A:$G,6),0)</f>
        <v>0</v>
      </c>
      <c r="E229" s="778" t="n">
        <f aca="false">IF(VLOOKUP($A229,hk2014!$A:$G,1)=$A229,VLOOKUP($A229,hk2014!$A:$G,7),0)</f>
        <v>0</v>
      </c>
      <c r="F229" s="778" t="n">
        <f aca="false">IF(VLOOKUP($A229,hk2014!$A:$H,1)=$A229,VLOOKUP($A229,hk2014!$A:$H,8),0)</f>
        <v>0</v>
      </c>
      <c r="G229" s="779" t="n">
        <f aca="false">SUM(D229+E229-F229)</f>
        <v>0</v>
      </c>
      <c r="H229" s="778" t="n">
        <f aca="false">IF(VLOOKUP($A229,hk2013!$A:$G,1)=$A229,VLOOKUP($A229,hk2013!$A:$G,6),0)</f>
        <v>0</v>
      </c>
      <c r="I229" s="778" t="n">
        <f aca="false">IF(VLOOKUP($A229,hk2013!$A:$G,1)=$A229,VLOOKUP($A229,hk2013!$A:$G,7),0)</f>
        <v>0</v>
      </c>
      <c r="J229" s="778" t="n">
        <f aca="false">IF(VLOOKUP($A229,hk2013!$A:$H,1)=$A229,VLOOKUP($A229,hk2013!$A:$H,8),0)</f>
        <v>0</v>
      </c>
      <c r="K229" s="780" t="n">
        <f aca="false">SUM(H229+I229-J229)</f>
        <v>0</v>
      </c>
      <c r="L229" s="786"/>
    </row>
    <row collapsed="false" customFormat="false" customHeight="true" hidden="true" ht="12.75" outlineLevel="1" r="230">
      <c r="A230" s="759" t="str">
        <f aca="false">LEFT(B230,3)</f>
        <v>428</v>
      </c>
      <c r="B230" s="755" t="s">
        <v>1803</v>
      </c>
      <c r="C230" s="755" t="s">
        <v>1804</v>
      </c>
      <c r="D230" s="778" t="n">
        <f aca="false">IF(VLOOKUP($A230,hk2014!$A:$G,1)=$A230,VLOOKUP($A230,hk2014!$A:$G,6),0)</f>
        <v>0</v>
      </c>
      <c r="E230" s="778" t="n">
        <f aca="false">IF(VLOOKUP($A230,hk2014!$A:$G,1)=$A230,VLOOKUP($A230,hk2014!$A:$G,7),0)</f>
        <v>0</v>
      </c>
      <c r="F230" s="778" t="n">
        <f aca="false">IF(VLOOKUP($A230,hk2014!$A:$H,1)=$A230,VLOOKUP($A230,hk2014!$A:$H,8),0)</f>
        <v>0</v>
      </c>
      <c r="G230" s="779" t="n">
        <f aca="false">SUM(D230+E230-F230)</f>
        <v>0</v>
      </c>
      <c r="H230" s="778" t="n">
        <f aca="false">IF(VLOOKUP($A230,hk2013!$A:$G,1)=$A230,VLOOKUP($A230,hk2013!$A:$G,6),0)</f>
        <v>0</v>
      </c>
      <c r="I230" s="778" t="n">
        <f aca="false">IF(VLOOKUP($A230,hk2013!$A:$G,1)=$A230,VLOOKUP($A230,hk2013!$A:$G,7),0)</f>
        <v>0</v>
      </c>
      <c r="J230" s="778" t="n">
        <f aca="false">IF(VLOOKUP($A230,hk2013!$A:$H,1)=$A230,VLOOKUP($A230,hk2013!$A:$H,8),0)</f>
        <v>0</v>
      </c>
      <c r="K230" s="780" t="n">
        <f aca="false">SUM(H230+I230-J230)</f>
        <v>0</v>
      </c>
      <c r="L230" s="786"/>
    </row>
    <row collapsed="false" customFormat="false" customHeight="true" hidden="true" ht="12.75" outlineLevel="1" r="231">
      <c r="A231" s="759" t="str">
        <f aca="false">LEFT(B231,3)</f>
        <v>429</v>
      </c>
      <c r="B231" s="755" t="s">
        <v>1805</v>
      </c>
      <c r="C231" s="755" t="s">
        <v>1806</v>
      </c>
      <c r="D231" s="778" t="n">
        <f aca="false">IF(VLOOKUP($A231,hk2014!$A:$G,1)=$A231,VLOOKUP($A231,hk2014!$A:$G,6),0)</f>
        <v>0</v>
      </c>
      <c r="E231" s="778" t="n">
        <f aca="false">IF(VLOOKUP($A231,hk2014!$A:$G,1)=$A231,VLOOKUP($A231,hk2014!$A:$G,7),0)</f>
        <v>0</v>
      </c>
      <c r="F231" s="778" t="n">
        <f aca="false">IF(VLOOKUP($A231,hk2014!$A:$H,1)=$A231,VLOOKUP($A231,hk2014!$A:$H,8),0)</f>
        <v>0</v>
      </c>
      <c r="G231" s="779" t="n">
        <f aca="false">SUM(D231+E231-F231)</f>
        <v>0</v>
      </c>
      <c r="H231" s="778" t="n">
        <f aca="false">IF(VLOOKUP($A231,hk2013!$A:$G,1)=$A231,VLOOKUP($A231,hk2013!$A:$G,6),0)</f>
        <v>0</v>
      </c>
      <c r="I231" s="778" t="n">
        <f aca="false">IF(VLOOKUP($A231,hk2013!$A:$G,1)=$A231,VLOOKUP($A231,hk2013!$A:$G,7),0)</f>
        <v>0</v>
      </c>
      <c r="J231" s="778" t="n">
        <f aca="false">IF(VLOOKUP($A231,hk2013!$A:$H,1)=$A231,VLOOKUP($A231,hk2013!$A:$H,8),0)</f>
        <v>0</v>
      </c>
      <c r="K231" s="780" t="n">
        <f aca="false">SUM(H231+I231-J231)</f>
        <v>0</v>
      </c>
      <c r="L231" s="786"/>
    </row>
    <row collapsed="false" customFormat="false" customHeight="true" hidden="true" ht="13.5" outlineLevel="1" r="232">
      <c r="A232" s="759"/>
      <c r="B232" s="755"/>
      <c r="C232" s="755"/>
      <c r="H232" s="799"/>
      <c r="I232" s="799"/>
      <c r="J232" s="799"/>
      <c r="K232" s="800"/>
      <c r="L232" s="786"/>
    </row>
    <row collapsed="false" customFormat="false" customHeight="true" hidden="false" ht="13.5" outlineLevel="0" r="233">
      <c r="A233" s="766" t="s">
        <v>172</v>
      </c>
      <c r="B233" s="767"/>
      <c r="C233" s="768" t="s">
        <v>995</v>
      </c>
      <c r="D233" s="769" t="n">
        <f aca="false">SUM(D234)</f>
        <v>0</v>
      </c>
      <c r="E233" s="769" t="n">
        <f aca="false">SUM(E234)</f>
        <v>0</v>
      </c>
      <c r="F233" s="769" t="n">
        <f aca="false">SUM(F234)</f>
        <v>0</v>
      </c>
      <c r="G233" s="784" t="n">
        <f aca="false">SUM(G234)</f>
        <v>0</v>
      </c>
      <c r="H233" s="769" t="n">
        <f aca="false">SUM(H234)</f>
        <v>0</v>
      </c>
      <c r="I233" s="769" t="n">
        <f aca="false">SUM(I234)</f>
        <v>0</v>
      </c>
      <c r="J233" s="769" t="n">
        <f aca="false">SUM(J234)</f>
        <v>0</v>
      </c>
      <c r="K233" s="785" t="n">
        <f aca="false">SUM(K234)</f>
        <v>0</v>
      </c>
      <c r="L233" s="786"/>
    </row>
    <row collapsed="false" customFormat="false" customHeight="true" hidden="true" ht="12.75" outlineLevel="1" r="234">
      <c r="A234" s="759" t="str">
        <f aca="false">LEFT(B234,3)</f>
        <v>431</v>
      </c>
      <c r="B234" s="755" t="s">
        <v>1807</v>
      </c>
      <c r="C234" s="755" t="s">
        <v>1808</v>
      </c>
      <c r="D234" s="778" t="n">
        <f aca="false">IF(VLOOKUP($A234,hk2014!$A:$G,1)=$A234,VLOOKUP($A234,hk2014!$A:$G,6),0)</f>
        <v>0</v>
      </c>
      <c r="E234" s="778" t="n">
        <f aca="false">IF(VLOOKUP($A234,hk2014!$A:$G,1)=$A234,VLOOKUP($A234,hk2014!$A:$G,7),0)</f>
        <v>0</v>
      </c>
      <c r="F234" s="778" t="n">
        <f aca="false">IF(VLOOKUP($A234,hk2014!$A:$H,1)=$A234,VLOOKUP($A234,hk2014!$A:$H,8),0)</f>
        <v>0</v>
      </c>
      <c r="G234" s="779" t="n">
        <f aca="false">SUM(D234+E234-F234)</f>
        <v>0</v>
      </c>
      <c r="H234" s="778" t="n">
        <f aca="false">IF(VLOOKUP($A234,hk2013!$A:$G,1)=$A234,VLOOKUP($A234,hk2013!$A:$G,6),0)</f>
        <v>0</v>
      </c>
      <c r="I234" s="778" t="n">
        <f aca="false">IF(VLOOKUP($A234,hk2013!$A:$G,1)=$A234,VLOOKUP($A234,hk2013!$A:$G,7),0)</f>
        <v>0</v>
      </c>
      <c r="J234" s="778" t="n">
        <f aca="false">IF(VLOOKUP($A234,hk2013!$A:$H,1)=$A234,VLOOKUP($A234,hk2013!$A:$H,8),0)</f>
        <v>0</v>
      </c>
      <c r="K234" s="780" t="n">
        <f aca="false">SUM(H234+I234-J234)</f>
        <v>0</v>
      </c>
      <c r="L234" s="786"/>
    </row>
    <row collapsed="false" customFormat="false" customHeight="true" hidden="true" ht="13.5" outlineLevel="1" r="235">
      <c r="A235" s="759"/>
      <c r="B235" s="755"/>
      <c r="C235" s="755"/>
      <c r="H235" s="799"/>
      <c r="I235" s="799"/>
      <c r="J235" s="799"/>
      <c r="K235" s="800"/>
      <c r="L235" s="786"/>
    </row>
    <row collapsed="false" customFormat="false" customHeight="true" hidden="false" ht="13.5" outlineLevel="0" r="236">
      <c r="A236" s="766" t="s">
        <v>1809</v>
      </c>
      <c r="B236" s="767"/>
      <c r="C236" s="767" t="s">
        <v>1810</v>
      </c>
      <c r="D236" s="769" t="n">
        <f aca="false">SUM(D237)</f>
        <v>0</v>
      </c>
      <c r="E236" s="769" t="n">
        <f aca="false">SUM(E237)</f>
        <v>0</v>
      </c>
      <c r="F236" s="769" t="n">
        <f aca="false">SUM(F237)</f>
        <v>0</v>
      </c>
      <c r="G236" s="770" t="n">
        <f aca="false">SUM(G237)</f>
        <v>0</v>
      </c>
      <c r="H236" s="769" t="n">
        <f aca="false">SUM(H237)</f>
        <v>0</v>
      </c>
      <c r="I236" s="769" t="n">
        <f aca="false">SUM(I237)</f>
        <v>0</v>
      </c>
      <c r="J236" s="769" t="n">
        <f aca="false">SUM(J237)</f>
        <v>0</v>
      </c>
      <c r="K236" s="771" t="n">
        <f aca="false">SUM(K237)</f>
        <v>0</v>
      </c>
      <c r="L236" s="786"/>
    </row>
    <row collapsed="false" customFormat="false" customHeight="true" hidden="true" ht="13.5" outlineLevel="1" r="237">
      <c r="A237" s="812" t="s">
        <v>1809</v>
      </c>
      <c r="B237" s="755"/>
      <c r="C237" s="774" t="s">
        <v>1810</v>
      </c>
      <c r="D237" s="778" t="n">
        <f aca="false">IF(VLOOKUP($A237,hk2014!$A:$G,1)=$A237,VLOOKUP($A237,hk2014!$A:$G,6),0)</f>
        <v>0</v>
      </c>
      <c r="E237" s="778" t="n">
        <f aca="false">IF(VLOOKUP($A237,hk2014!$A:$G,1)=$A237,VLOOKUP($A237,hk2014!$A:$G,7),0)</f>
        <v>0</v>
      </c>
      <c r="F237" s="778" t="n">
        <f aca="false">IF(VLOOKUP($A237,hk2014!$A:$H,1)=$A237,VLOOKUP($A237,hk2014!$A:$H,8),0)</f>
        <v>0</v>
      </c>
      <c r="G237" s="779" t="n">
        <f aca="false">SUM(D237+E237-F237)</f>
        <v>0</v>
      </c>
      <c r="H237" s="778" t="n">
        <f aca="false">IF(VLOOKUP($A237,hk2013!$A:$G,1)=$A237,VLOOKUP($A237,hk2013!$A:$G,6),0)</f>
        <v>0</v>
      </c>
      <c r="I237" s="778" t="n">
        <f aca="false">IF(VLOOKUP($A237,hk2013!$A:$G,1)=$A237,VLOOKUP($A237,hk2013!$A:$G,7),0)</f>
        <v>0</v>
      </c>
      <c r="J237" s="778" t="n">
        <f aca="false">IF(VLOOKUP($A237,hk2013!$A:$H,1)=$A237,VLOOKUP($A237,hk2013!$A:$H,8),0)</f>
        <v>0</v>
      </c>
      <c r="K237" s="780" t="n">
        <f aca="false">SUM(H237+I237-J237)</f>
        <v>0</v>
      </c>
      <c r="L237" s="786"/>
    </row>
    <row collapsed="false" customFormat="false" customHeight="true" hidden="false" ht="13.5" outlineLevel="0" r="238">
      <c r="A238" s="766" t="s">
        <v>174</v>
      </c>
      <c r="B238" s="767"/>
      <c r="C238" s="768" t="s">
        <v>1811</v>
      </c>
      <c r="D238" s="769" t="n">
        <f aca="false">SUM(D239:D241)</f>
        <v>0</v>
      </c>
      <c r="E238" s="769" t="n">
        <f aca="false">SUM(E239:E241)</f>
        <v>0</v>
      </c>
      <c r="F238" s="769" t="n">
        <f aca="false">SUM(F239:F241)</f>
        <v>0</v>
      </c>
      <c r="G238" s="784" t="n">
        <f aca="false">SUM(G239:G241)</f>
        <v>0</v>
      </c>
      <c r="H238" s="769" t="n">
        <f aca="false">SUM(H239:H241)</f>
        <v>0</v>
      </c>
      <c r="I238" s="769" t="n">
        <f aca="false">SUM(I239:I241)</f>
        <v>0</v>
      </c>
      <c r="J238" s="769" t="n">
        <f aca="false">SUM(J239:J241)</f>
        <v>0</v>
      </c>
      <c r="K238" s="785" t="n">
        <f aca="false">SUM(K239:K241)</f>
        <v>0</v>
      </c>
      <c r="L238" s="786"/>
    </row>
    <row collapsed="false" customFormat="false" customHeight="true" hidden="true" ht="12.75" outlineLevel="1" r="239">
      <c r="A239" s="759" t="str">
        <f aca="false">LEFT(B239,3)</f>
        <v>451</v>
      </c>
      <c r="B239" s="755" t="s">
        <v>1812</v>
      </c>
      <c r="C239" s="755" t="s">
        <v>1813</v>
      </c>
      <c r="D239" s="778" t="n">
        <f aca="false">IF(VLOOKUP($A239,hk2014!$A:$G,1)=$A239,VLOOKUP($A239,hk2014!$A:$G,6),0)</f>
        <v>0</v>
      </c>
      <c r="E239" s="778" t="n">
        <f aca="false">IF(VLOOKUP($A239,hk2014!$A:$G,1)=$A239,VLOOKUP($A239,hk2014!$A:$G,7),0)</f>
        <v>0</v>
      </c>
      <c r="F239" s="778" t="n">
        <f aca="false">IF(VLOOKUP($A239,hk2014!$A:$H,1)=$A239,VLOOKUP($A239,hk2014!$A:$H,8),0)</f>
        <v>0</v>
      </c>
      <c r="G239" s="779" t="n">
        <f aca="false">SUM(D239+E239-F239)</f>
        <v>0</v>
      </c>
      <c r="H239" s="778" t="n">
        <f aca="false">IF(VLOOKUP($A239,hk2013!$A:$G,1)=$A239,VLOOKUP($A239,hk2013!$A:$G,6),0)</f>
        <v>0</v>
      </c>
      <c r="I239" s="778" t="n">
        <f aca="false">IF(VLOOKUP($A239,hk2013!$A:$G,1)=$A239,VLOOKUP($A239,hk2013!$A:$G,7),0)</f>
        <v>0</v>
      </c>
      <c r="J239" s="778" t="n">
        <f aca="false">IF(VLOOKUP($A239,hk2013!$A:$H,1)=$A239,VLOOKUP($A239,hk2013!$A:$H,8),0)</f>
        <v>0</v>
      </c>
      <c r="K239" s="780" t="n">
        <f aca="false">SUM(H239+I239-J239)</f>
        <v>0</v>
      </c>
      <c r="L239" s="786"/>
    </row>
    <row collapsed="false" customFormat="false" customHeight="true" hidden="true" ht="12.75" outlineLevel="1" r="240">
      <c r="A240" s="812" t="s">
        <v>1814</v>
      </c>
      <c r="B240" s="755"/>
      <c r="C240" s="774" t="s">
        <v>1815</v>
      </c>
      <c r="D240" s="778" t="n">
        <f aca="false">IF(VLOOKUP($A240,hk2014!$A:$G,1)=$A240,VLOOKUP($A240,hk2014!$A:$G,6),0)</f>
        <v>0</v>
      </c>
      <c r="E240" s="778" t="n">
        <f aca="false">IF(VLOOKUP($A240,hk2014!$A:$G,1)=$A240,VLOOKUP($A240,hk2014!$A:$G,7),0)</f>
        <v>0</v>
      </c>
      <c r="F240" s="778" t="n">
        <f aca="false">IF(VLOOKUP($A240,hk2014!$A:$H,1)=$A240,VLOOKUP($A240,hk2014!$A:$H,8),0)</f>
        <v>0</v>
      </c>
      <c r="G240" s="779" t="n">
        <f aca="false">SUM(D240+E240-F240)</f>
        <v>0</v>
      </c>
      <c r="H240" s="778" t="n">
        <f aca="false">IF(VLOOKUP($A240,hk2013!$A:$G,1)=$A240,VLOOKUP($A240,hk2013!$A:$G,6),0)</f>
        <v>0</v>
      </c>
      <c r="I240" s="778" t="n">
        <f aca="false">IF(VLOOKUP($A240,hk2013!$A:$G,1)=$A240,VLOOKUP($A240,hk2013!$A:$G,7),0)</f>
        <v>0</v>
      </c>
      <c r="J240" s="778" t="n">
        <f aca="false">IF(VLOOKUP($A240,hk2013!$A:$H,1)=$A240,VLOOKUP($A240,hk2013!$A:$H,8),0)</f>
        <v>0</v>
      </c>
      <c r="K240" s="780" t="n">
        <f aca="false">SUM(H240+I240-J240)</f>
        <v>0</v>
      </c>
      <c r="L240" s="786"/>
    </row>
    <row collapsed="false" customFormat="false" customHeight="true" hidden="true" ht="12.75" outlineLevel="1" r="241">
      <c r="A241" s="759" t="str">
        <f aca="false">LEFT(B241,3)</f>
        <v>459</v>
      </c>
      <c r="B241" s="755" t="s">
        <v>1816</v>
      </c>
      <c r="C241" s="755" t="s">
        <v>1817</v>
      </c>
      <c r="D241" s="778" t="n">
        <f aca="false">IF(VLOOKUP($A241,hk2014!$A:$G,1)=$A241,VLOOKUP($A241,hk2014!$A:$G,6),0)</f>
        <v>0</v>
      </c>
      <c r="E241" s="778" t="n">
        <f aca="false">IF(VLOOKUP($A241,hk2014!$A:$G,1)=$A241,VLOOKUP($A241,hk2014!$A:$G,7),0)</f>
        <v>0</v>
      </c>
      <c r="F241" s="778" t="n">
        <f aca="false">IF(VLOOKUP($A241,hk2014!$A:$H,1)=$A241,VLOOKUP($A241,hk2014!$A:$H,8),0)</f>
        <v>0</v>
      </c>
      <c r="G241" s="779" t="n">
        <f aca="false">SUM(D241+E241-F241)</f>
        <v>0</v>
      </c>
      <c r="H241" s="778" t="n">
        <f aca="false">IF(VLOOKUP($A241,hk2013!$A:$G,1)=$A241,VLOOKUP($A241,hk2013!$A:$G,6),0)</f>
        <v>0</v>
      </c>
      <c r="I241" s="778" t="n">
        <f aca="false">IF(VLOOKUP($A241,hk2013!$A:$G,1)=$A241,VLOOKUP($A241,hk2013!$A:$G,7),0)</f>
        <v>0</v>
      </c>
      <c r="J241" s="778" t="n">
        <f aca="false">IF(VLOOKUP($A241,hk2013!$A:$H,1)=$A241,VLOOKUP($A241,hk2013!$A:$H,8),0)</f>
        <v>0</v>
      </c>
      <c r="K241" s="780" t="n">
        <f aca="false">SUM(H241+I241-J241)</f>
        <v>0</v>
      </c>
      <c r="L241" s="786"/>
    </row>
    <row collapsed="false" customFormat="false" customHeight="true" hidden="true" ht="13.5" outlineLevel="1" r="242">
      <c r="A242" s="759"/>
      <c r="B242" s="755"/>
      <c r="C242" s="755"/>
      <c r="H242" s="799"/>
      <c r="I242" s="799"/>
      <c r="J242" s="799"/>
      <c r="K242" s="800"/>
      <c r="L242" s="786"/>
    </row>
    <row collapsed="false" customFormat="false" customHeight="true" hidden="false" ht="13.5" outlineLevel="0" r="243">
      <c r="A243" s="766" t="s">
        <v>195</v>
      </c>
      <c r="B243" s="767"/>
      <c r="C243" s="768" t="s">
        <v>1818</v>
      </c>
      <c r="D243" s="769" t="n">
        <f aca="false">SUM(D244)</f>
        <v>0</v>
      </c>
      <c r="E243" s="769" t="n">
        <f aca="false">SUM(E244)</f>
        <v>0</v>
      </c>
      <c r="F243" s="769" t="n">
        <f aca="false">SUM(F244)</f>
        <v>0</v>
      </c>
      <c r="G243" s="784" t="n">
        <f aca="false">SUM(G244)</f>
        <v>0</v>
      </c>
      <c r="H243" s="769" t="n">
        <f aca="false">SUM(H244)</f>
        <v>0</v>
      </c>
      <c r="I243" s="769" t="n">
        <f aca="false">SUM(I244)</f>
        <v>0</v>
      </c>
      <c r="J243" s="769" t="n">
        <f aca="false">SUM(J244)</f>
        <v>0</v>
      </c>
      <c r="K243" s="785" t="n">
        <f aca="false">SUM(K244)</f>
        <v>0</v>
      </c>
      <c r="L243" s="786"/>
    </row>
    <row collapsed="false" customFormat="false" customHeight="true" hidden="true" ht="12.75" outlineLevel="1" r="244">
      <c r="A244" s="759" t="str">
        <f aca="false">LEFT(B244,3)</f>
        <v>461</v>
      </c>
      <c r="B244" s="755" t="s">
        <v>1819</v>
      </c>
      <c r="C244" s="755" t="s">
        <v>1818</v>
      </c>
      <c r="D244" s="778" t="n">
        <f aca="false">IF(VLOOKUP($A244,hk2014!$A:$G,1)=$A244,VLOOKUP($A244,hk2014!$A:$G,6),0)</f>
        <v>0</v>
      </c>
      <c r="E244" s="778" t="n">
        <f aca="false">IF(VLOOKUP($A244,hk2014!$A:$G,1)=$A244,VLOOKUP($A244,hk2014!$A:$G,7),0)</f>
        <v>0</v>
      </c>
      <c r="F244" s="778" t="n">
        <f aca="false">IF(VLOOKUP($A244,hk2014!$A:$H,1)=$A244,VLOOKUP($A244,hk2014!$A:$H,8),0)</f>
        <v>0</v>
      </c>
      <c r="G244" s="779" t="n">
        <f aca="false">SUM(D244+E244-F244)</f>
        <v>0</v>
      </c>
      <c r="H244" s="778" t="n">
        <f aca="false">IF(VLOOKUP($A244,hk2013!$A:$G,1)=$A244,VLOOKUP($A244,hk2013!$A:$G,6),0)</f>
        <v>0</v>
      </c>
      <c r="I244" s="778" t="n">
        <f aca="false">IF(VLOOKUP($A244,hk2013!$A:$G,1)=$A244,VLOOKUP($A244,hk2013!$A:$G,7),0)</f>
        <v>0</v>
      </c>
      <c r="J244" s="778" t="n">
        <f aca="false">IF(VLOOKUP($A244,hk2013!$A:$H,1)=$A244,VLOOKUP($A244,hk2013!$A:$H,8),0)</f>
        <v>0</v>
      </c>
      <c r="K244" s="780" t="n">
        <f aca="false">SUM(H244+I244-J244)</f>
        <v>0</v>
      </c>
      <c r="L244" s="786"/>
    </row>
    <row collapsed="false" customFormat="false" customHeight="true" hidden="true" ht="13.5" outlineLevel="1" r="245">
      <c r="A245" s="759"/>
      <c r="B245" s="755"/>
      <c r="C245" s="755"/>
      <c r="H245" s="799"/>
      <c r="I245" s="799"/>
      <c r="J245" s="799"/>
      <c r="K245" s="800"/>
      <c r="L245" s="786"/>
    </row>
    <row collapsed="false" customFormat="false" customHeight="true" hidden="false" ht="13.5" outlineLevel="0" r="246">
      <c r="A246" s="766" t="s">
        <v>121</v>
      </c>
      <c r="B246" s="767"/>
      <c r="C246" s="768" t="s">
        <v>1820</v>
      </c>
      <c r="D246" s="769" t="n">
        <f aca="false">SUM(D247:D254)</f>
        <v>0</v>
      </c>
      <c r="E246" s="769" t="n">
        <f aca="false">SUM(E247:E254)</f>
        <v>0</v>
      </c>
      <c r="F246" s="769" t="n">
        <f aca="false">SUM(F247:F254)</f>
        <v>0</v>
      </c>
      <c r="G246" s="784" t="n">
        <f aca="false">SUM(G247:G254)</f>
        <v>0</v>
      </c>
      <c r="H246" s="769" t="n">
        <f aca="false">SUM(H247:H254)</f>
        <v>0</v>
      </c>
      <c r="I246" s="769" t="n">
        <f aca="false">SUM(I247:I254)</f>
        <v>0</v>
      </c>
      <c r="J246" s="769" t="n">
        <f aca="false">SUM(J247:J254)</f>
        <v>0</v>
      </c>
      <c r="K246" s="785" t="n">
        <f aca="false">SUM(K247:K254)</f>
        <v>0</v>
      </c>
      <c r="L246" s="786"/>
    </row>
    <row collapsed="false" customFormat="false" customHeight="true" hidden="true" ht="12.75" outlineLevel="1" r="247">
      <c r="A247" s="759" t="str">
        <f aca="false">LEFT(B247,3)</f>
        <v>471</v>
      </c>
      <c r="B247" s="755" t="s">
        <v>1821</v>
      </c>
      <c r="C247" s="755" t="s">
        <v>1822</v>
      </c>
      <c r="D247" s="778" t="n">
        <f aca="false">IF(VLOOKUP($A247,hk2014!$A:$G,1)=$A247,VLOOKUP($A247,hk2014!$A:$G,6),0)</f>
        <v>0</v>
      </c>
      <c r="E247" s="778" t="n">
        <f aca="false">IF(VLOOKUP($A247,hk2014!$A:$G,1)=$A247,VLOOKUP($A247,hk2014!$A:$G,7),0)</f>
        <v>0</v>
      </c>
      <c r="F247" s="778" t="n">
        <f aca="false">IF(VLOOKUP($A247,hk2014!$A:$H,1)=$A247,VLOOKUP($A247,hk2014!$A:$H,8),0)</f>
        <v>0</v>
      </c>
      <c r="G247" s="779" t="n">
        <f aca="false">SUM(D247+E247-F247)</f>
        <v>0</v>
      </c>
      <c r="H247" s="778" t="n">
        <f aca="false">IF(VLOOKUP($A247,hk2013!$A:$G,1)=$A247,VLOOKUP($A247,hk2013!$A:$G,6),0)</f>
        <v>0</v>
      </c>
      <c r="I247" s="778" t="n">
        <f aca="false">IF(VLOOKUP($A247,hk2013!$A:$G,1)=$A247,VLOOKUP($A247,hk2013!$A:$G,7),0)</f>
        <v>0</v>
      </c>
      <c r="J247" s="778" t="n">
        <f aca="false">IF(VLOOKUP($A247,hk2013!$A:$H,1)=$A247,VLOOKUP($A247,hk2013!$A:$H,8),0)</f>
        <v>0</v>
      </c>
      <c r="K247" s="780" t="n">
        <f aca="false">SUM(H247+I247-J247)</f>
        <v>0</v>
      </c>
      <c r="L247" s="786"/>
    </row>
    <row collapsed="false" customFormat="false" customHeight="true" hidden="true" ht="12.75" outlineLevel="1" r="248">
      <c r="A248" s="759" t="str">
        <f aca="false">LEFT(B248,3)</f>
        <v>472</v>
      </c>
      <c r="B248" s="755" t="s">
        <v>1823</v>
      </c>
      <c r="C248" s="755" t="s">
        <v>1824</v>
      </c>
      <c r="D248" s="778" t="n">
        <f aca="false">IF(VLOOKUP($A248,hk2014!$A:$G,1)=$A248,VLOOKUP($A248,hk2014!$A:$G,6),0)</f>
        <v>0</v>
      </c>
      <c r="E248" s="778" t="n">
        <f aca="false">IF(VLOOKUP($A248,hk2014!$A:$G,1)=$A248,VLOOKUP($A248,hk2014!$A:$G,7),0)</f>
        <v>0</v>
      </c>
      <c r="F248" s="778" t="n">
        <f aca="false">IF(VLOOKUP($A248,hk2014!$A:$H,1)=$A248,VLOOKUP($A248,hk2014!$A:$H,8),0)</f>
        <v>0</v>
      </c>
      <c r="G248" s="779" t="n">
        <f aca="false">SUM(D248+E248-F248)</f>
        <v>0</v>
      </c>
      <c r="H248" s="778" t="n">
        <f aca="false">IF(VLOOKUP($A248,hk2013!$A:$G,1)=$A248,VLOOKUP($A248,hk2013!$A:$G,6),0)</f>
        <v>0</v>
      </c>
      <c r="I248" s="778" t="n">
        <f aca="false">IF(VLOOKUP($A248,hk2013!$A:$G,1)=$A248,VLOOKUP($A248,hk2013!$A:$G,7),0)</f>
        <v>0</v>
      </c>
      <c r="J248" s="778" t="n">
        <f aca="false">IF(VLOOKUP($A248,hk2013!$A:$H,1)=$A248,VLOOKUP($A248,hk2013!$A:$H,8),0)</f>
        <v>0</v>
      </c>
      <c r="K248" s="780" t="n">
        <f aca="false">SUM(H248+I248-J248)</f>
        <v>0</v>
      </c>
      <c r="L248" s="786"/>
    </row>
    <row collapsed="false" customFormat="false" customHeight="true" hidden="true" ht="12.75" outlineLevel="1" r="249">
      <c r="A249" s="759" t="str">
        <f aca="false">LEFT(B249,3)</f>
        <v>473</v>
      </c>
      <c r="B249" s="755" t="s">
        <v>1825</v>
      </c>
      <c r="C249" s="755" t="s">
        <v>1826</v>
      </c>
      <c r="D249" s="778" t="n">
        <f aca="false">IF(VLOOKUP($A249,hk2014!$A:$G,1)=$A249,VLOOKUP($A249,hk2014!$A:$G,6),0)</f>
        <v>0</v>
      </c>
      <c r="E249" s="778" t="n">
        <f aca="false">IF(VLOOKUP($A249,hk2014!$A:$G,1)=$A249,VLOOKUP($A249,hk2014!$A:$G,7),0)</f>
        <v>0</v>
      </c>
      <c r="F249" s="778" t="n">
        <f aca="false">IF(VLOOKUP($A249,hk2014!$A:$H,1)=$A249,VLOOKUP($A249,hk2014!$A:$H,8),0)</f>
        <v>0</v>
      </c>
      <c r="G249" s="779" t="n">
        <f aca="false">SUM(D249+E249-F249)</f>
        <v>0</v>
      </c>
      <c r="H249" s="778" t="n">
        <f aca="false">IF(VLOOKUP($A249,hk2013!$A:$G,1)=$A249,VLOOKUP($A249,hk2013!$A:$G,6),0)</f>
        <v>0</v>
      </c>
      <c r="I249" s="778" t="n">
        <f aca="false">IF(VLOOKUP($A249,hk2013!$A:$G,1)=$A249,VLOOKUP($A249,hk2013!$A:$G,7),0)</f>
        <v>0</v>
      </c>
      <c r="J249" s="778" t="n">
        <f aca="false">IF(VLOOKUP($A249,hk2013!$A:$H,1)=$A249,VLOOKUP($A249,hk2013!$A:$H,8),0)</f>
        <v>0</v>
      </c>
      <c r="K249" s="780" t="n">
        <f aca="false">SUM(H249+I249-J249)</f>
        <v>0</v>
      </c>
      <c r="L249" s="786"/>
    </row>
    <row collapsed="false" customFormat="false" customHeight="true" hidden="true" ht="12.75" outlineLevel="1" r="250">
      <c r="A250" s="759" t="str">
        <f aca="false">LEFT(B250,3)</f>
        <v>474</v>
      </c>
      <c r="B250" s="755" t="s">
        <v>1827</v>
      </c>
      <c r="C250" s="755" t="s">
        <v>1828</v>
      </c>
      <c r="D250" s="778" t="n">
        <f aca="false">IF(VLOOKUP($A250,hk2014!$A:$G,1)=$A250,VLOOKUP($A250,hk2014!$A:$G,6),0)</f>
        <v>0</v>
      </c>
      <c r="E250" s="778" t="n">
        <f aca="false">IF(VLOOKUP($A250,hk2014!$A:$G,1)=$A250,VLOOKUP($A250,hk2014!$A:$G,7),0)</f>
        <v>0</v>
      </c>
      <c r="F250" s="778" t="n">
        <f aca="false">IF(VLOOKUP($A250,hk2014!$A:$H,1)=$A250,VLOOKUP($A250,hk2014!$A:$H,8),0)</f>
        <v>0</v>
      </c>
      <c r="G250" s="779" t="n">
        <f aca="false">SUM(D250+E250-F250)</f>
        <v>0</v>
      </c>
      <c r="H250" s="778" t="n">
        <f aca="false">IF(VLOOKUP($A250,hk2013!$A:$G,1)=$A250,VLOOKUP($A250,hk2013!$A:$G,6),0)</f>
        <v>0</v>
      </c>
      <c r="I250" s="778" t="n">
        <f aca="false">IF(VLOOKUP($A250,hk2013!$A:$G,1)=$A250,VLOOKUP($A250,hk2013!$A:$G,7),0)</f>
        <v>0</v>
      </c>
      <c r="J250" s="778" t="n">
        <f aca="false">IF(VLOOKUP($A250,hk2013!$A:$H,1)=$A250,VLOOKUP($A250,hk2013!$A:$H,8),0)</f>
        <v>0</v>
      </c>
      <c r="K250" s="780" t="n">
        <f aca="false">SUM(H250+I250-J250)</f>
        <v>0</v>
      </c>
      <c r="L250" s="786"/>
    </row>
    <row collapsed="false" customFormat="false" customHeight="true" hidden="true" ht="12.75" outlineLevel="1" r="251">
      <c r="A251" s="759" t="str">
        <f aca="false">LEFT(B251,3)</f>
        <v>475</v>
      </c>
      <c r="B251" s="755" t="s">
        <v>1829</v>
      </c>
      <c r="C251" s="755" t="s">
        <v>1830</v>
      </c>
      <c r="D251" s="778" t="n">
        <f aca="false">IF(VLOOKUP($A251,hk2014!$A:$G,1)=$A251,VLOOKUP($A251,hk2014!$A:$G,6),0)</f>
        <v>0</v>
      </c>
      <c r="E251" s="778" t="n">
        <f aca="false">IF(VLOOKUP($A251,hk2014!$A:$G,1)=$A251,VLOOKUP($A251,hk2014!$A:$G,7),0)</f>
        <v>0</v>
      </c>
      <c r="F251" s="778" t="n">
        <f aca="false">IF(VLOOKUP($A251,hk2014!$A:$H,1)=$A251,VLOOKUP($A251,hk2014!$A:$H,8),0)</f>
        <v>0</v>
      </c>
      <c r="G251" s="779" t="n">
        <f aca="false">SUM(D251+E251-F251)</f>
        <v>0</v>
      </c>
      <c r="H251" s="778" t="n">
        <f aca="false">IF(VLOOKUP($A251,hk2013!$A:$G,1)=$A251,VLOOKUP($A251,hk2013!$A:$G,6),0)</f>
        <v>0</v>
      </c>
      <c r="I251" s="778" t="n">
        <f aca="false">IF(VLOOKUP($A251,hk2013!$A:$G,1)=$A251,VLOOKUP($A251,hk2013!$A:$G,7),0)</f>
        <v>0</v>
      </c>
      <c r="J251" s="778" t="n">
        <f aca="false">IF(VLOOKUP($A251,hk2013!$A:$H,1)=$A251,VLOOKUP($A251,hk2013!$A:$H,8),0)</f>
        <v>0</v>
      </c>
      <c r="K251" s="780" t="n">
        <f aca="false">SUM(H251+I251-J251)</f>
        <v>0</v>
      </c>
      <c r="L251" s="786"/>
    </row>
    <row collapsed="false" customFormat="false" customHeight="true" hidden="true" ht="12.75" outlineLevel="1" r="252">
      <c r="A252" s="759" t="str">
        <f aca="false">LEFT(B252,3)</f>
        <v>476</v>
      </c>
      <c r="B252" s="755" t="s">
        <v>1831</v>
      </c>
      <c r="C252" s="755" t="s">
        <v>1832</v>
      </c>
      <c r="D252" s="778" t="n">
        <f aca="false">IF(VLOOKUP($A252,hk2014!$A:$G,1)=$A252,VLOOKUP($A252,hk2014!$A:$G,6),0)</f>
        <v>0</v>
      </c>
      <c r="E252" s="778" t="n">
        <f aca="false">IF(VLOOKUP($A252,hk2014!$A:$G,1)=$A252,VLOOKUP($A252,hk2014!$A:$G,7),0)</f>
        <v>0</v>
      </c>
      <c r="F252" s="778" t="n">
        <f aca="false">IF(VLOOKUP($A252,hk2014!$A:$H,1)=$A252,VLOOKUP($A252,hk2014!$A:$H,8),0)</f>
        <v>0</v>
      </c>
      <c r="G252" s="779" t="n">
        <f aca="false">SUM(D252+E252-F252)</f>
        <v>0</v>
      </c>
      <c r="H252" s="778" t="n">
        <f aca="false">IF(VLOOKUP($A252,hk2013!$A:$G,1)=$A252,VLOOKUP($A252,hk2013!$A:$G,6),0)</f>
        <v>0</v>
      </c>
      <c r="I252" s="778" t="n">
        <f aca="false">IF(VLOOKUP($A252,hk2013!$A:$G,1)=$A252,VLOOKUP($A252,hk2013!$A:$G,7),0)</f>
        <v>0</v>
      </c>
      <c r="J252" s="778" t="n">
        <f aca="false">IF(VLOOKUP($A252,hk2013!$A:$H,1)=$A252,VLOOKUP($A252,hk2013!$A:$H,8),0)</f>
        <v>0</v>
      </c>
      <c r="K252" s="780" t="n">
        <f aca="false">SUM(H252+I252-J252)</f>
        <v>0</v>
      </c>
      <c r="L252" s="786"/>
    </row>
    <row collapsed="false" customFormat="false" customHeight="true" hidden="true" ht="12.75" outlineLevel="1" r="253">
      <c r="A253" s="759" t="str">
        <f aca="false">LEFT(B253,3)</f>
        <v>478</v>
      </c>
      <c r="B253" s="755" t="s">
        <v>1833</v>
      </c>
      <c r="C253" s="755" t="s">
        <v>1834</v>
      </c>
      <c r="D253" s="778" t="n">
        <f aca="false">IF(VLOOKUP($A253,hk2014!$A:$G,1)=$A253,VLOOKUP($A253,hk2014!$A:$G,6),0)</f>
        <v>0</v>
      </c>
      <c r="E253" s="778" t="n">
        <f aca="false">IF(VLOOKUP($A253,hk2014!$A:$G,1)=$A253,VLOOKUP($A253,hk2014!$A:$G,7),0)</f>
        <v>0</v>
      </c>
      <c r="F253" s="778" t="n">
        <f aca="false">IF(VLOOKUP($A253,hk2014!$A:$H,1)=$A253,VLOOKUP($A253,hk2014!$A:$H,8),0)</f>
        <v>0</v>
      </c>
      <c r="G253" s="779" t="n">
        <f aca="false">SUM(D253+E253-F253)</f>
        <v>0</v>
      </c>
      <c r="H253" s="778" t="n">
        <f aca="false">IF(VLOOKUP($A253,hk2013!$A:$G,1)=$A253,VLOOKUP($A253,hk2013!$A:$G,6),0)</f>
        <v>0</v>
      </c>
      <c r="I253" s="778" t="n">
        <f aca="false">IF(VLOOKUP($A253,hk2013!$A:$G,1)=$A253,VLOOKUP($A253,hk2013!$A:$G,7),0)</f>
        <v>0</v>
      </c>
      <c r="J253" s="778" t="n">
        <f aca="false">IF(VLOOKUP($A253,hk2013!$A:$H,1)=$A253,VLOOKUP($A253,hk2013!$A:$H,8),0)</f>
        <v>0</v>
      </c>
      <c r="K253" s="780" t="n">
        <f aca="false">SUM(H253+I253-J253)</f>
        <v>0</v>
      </c>
      <c r="L253" s="786"/>
    </row>
    <row collapsed="false" customFormat="false" customHeight="true" hidden="true" ht="12.75" outlineLevel="1" r="254">
      <c r="A254" s="759" t="str">
        <f aca="false">LEFT(B254,3)</f>
        <v>479</v>
      </c>
      <c r="B254" s="755" t="s">
        <v>1835</v>
      </c>
      <c r="C254" s="755" t="s">
        <v>1836</v>
      </c>
      <c r="D254" s="778" t="n">
        <f aca="false">IF(VLOOKUP($A254,hk2014!$A:$G,1)=$A254,VLOOKUP($A254,hk2014!$A:$G,6),0)</f>
        <v>0</v>
      </c>
      <c r="E254" s="778" t="n">
        <f aca="false">IF(VLOOKUP($A254,hk2014!$A:$G,1)=$A254,VLOOKUP($A254,hk2014!$A:$G,7),0)</f>
        <v>0</v>
      </c>
      <c r="F254" s="778" t="n">
        <f aca="false">IF(VLOOKUP($A254,hk2014!$A:$H,1)=$A254,VLOOKUP($A254,hk2014!$A:$H,8),0)</f>
        <v>0</v>
      </c>
      <c r="G254" s="779" t="n">
        <f aca="false">SUM(D254+E254-F254)</f>
        <v>0</v>
      </c>
      <c r="H254" s="778" t="n">
        <f aca="false">IF(VLOOKUP($A254,hk2013!$A:$G,1)=$A254,VLOOKUP($A254,hk2013!$A:$G,6),0)</f>
        <v>0</v>
      </c>
      <c r="I254" s="778" t="n">
        <f aca="false">IF(VLOOKUP($A254,hk2013!$A:$G,1)=$A254,VLOOKUP($A254,hk2013!$A:$G,7),0)</f>
        <v>0</v>
      </c>
      <c r="J254" s="778" t="n">
        <f aca="false">IF(VLOOKUP($A254,hk2013!$A:$H,1)=$A254,VLOOKUP($A254,hk2013!$A:$H,8),0)</f>
        <v>0</v>
      </c>
      <c r="K254" s="780" t="n">
        <f aca="false">SUM(H254+I254-J254)</f>
        <v>0</v>
      </c>
      <c r="L254" s="786"/>
    </row>
    <row collapsed="false" customFormat="false" customHeight="true" hidden="true" ht="13.5" outlineLevel="1" r="255">
      <c r="A255" s="759"/>
      <c r="B255" s="755"/>
      <c r="C255" s="755"/>
      <c r="H255" s="799"/>
      <c r="I255" s="799"/>
      <c r="J255" s="799"/>
      <c r="K255" s="800"/>
      <c r="L255" s="786"/>
    </row>
    <row collapsed="false" customFormat="false" customHeight="true" hidden="false" ht="13.5" outlineLevel="0" r="256">
      <c r="A256" s="766" t="s">
        <v>122</v>
      </c>
      <c r="B256" s="767"/>
      <c r="C256" s="768" t="s">
        <v>1837</v>
      </c>
      <c r="D256" s="769" t="n">
        <f aca="false">SUM(D257)</f>
        <v>0</v>
      </c>
      <c r="E256" s="769" t="n">
        <f aca="false">SUM(E257)</f>
        <v>0</v>
      </c>
      <c r="F256" s="769" t="n">
        <f aca="false">SUM(F257)</f>
        <v>0</v>
      </c>
      <c r="G256" s="784" t="n">
        <f aca="false">SUM(G257)</f>
        <v>0</v>
      </c>
      <c r="H256" s="769" t="n">
        <f aca="false">SUM(H257)</f>
        <v>0</v>
      </c>
      <c r="I256" s="769" t="n">
        <f aca="false">SUM(I257)</f>
        <v>0</v>
      </c>
      <c r="J256" s="769" t="n">
        <f aca="false">SUM(J257)</f>
        <v>0</v>
      </c>
      <c r="K256" s="785" t="n">
        <f aca="false">SUM(K257)</f>
        <v>0</v>
      </c>
      <c r="L256" s="786"/>
    </row>
    <row collapsed="false" customFormat="false" customHeight="true" hidden="true" ht="12.75" outlineLevel="1" r="257">
      <c r="A257" s="759" t="str">
        <f aca="false">LEFT(B257,3)</f>
        <v>481</v>
      </c>
      <c r="B257" s="755" t="s">
        <v>1838</v>
      </c>
      <c r="C257" s="755" t="s">
        <v>1839</v>
      </c>
      <c r="D257" s="778" t="n">
        <f aca="false">IF(VLOOKUP($A257,hk2014!$A:$G,1)=$A257,VLOOKUP($A257,hk2014!$A:$G,6),0)</f>
        <v>0</v>
      </c>
      <c r="E257" s="778" t="n">
        <f aca="false">IF(VLOOKUP($A257,hk2014!$A:$G,1)=$A257,VLOOKUP($A257,hk2014!$A:$G,7),0)</f>
        <v>0</v>
      </c>
      <c r="F257" s="778" t="n">
        <f aca="false">IF(VLOOKUP($A257,hk2014!$A:$H,1)=$A257,VLOOKUP($A257,hk2014!$A:$H,8),0)</f>
        <v>0</v>
      </c>
      <c r="G257" s="779" t="n">
        <f aca="false">SUM(D257+E257-F257)</f>
        <v>0</v>
      </c>
      <c r="H257" s="778" t="n">
        <f aca="false">IF(VLOOKUP($A257,hk2013!$A:$G,1)=$A257,VLOOKUP($A257,hk2013!$A:$G,6),0)</f>
        <v>0</v>
      </c>
      <c r="I257" s="778" t="n">
        <f aca="false">IF(VLOOKUP($A257,hk2013!$A:$G,1)=$A257,VLOOKUP($A257,hk2013!$A:$G,7),0)</f>
        <v>0</v>
      </c>
      <c r="J257" s="778" t="n">
        <f aca="false">IF(VLOOKUP($A257,hk2013!$A:$H,1)=$A257,VLOOKUP($A257,hk2013!$A:$H,8),0)</f>
        <v>0</v>
      </c>
      <c r="K257" s="780" t="n">
        <f aca="false">SUM(H257+I257-J257)</f>
        <v>0</v>
      </c>
      <c r="L257" s="786"/>
    </row>
    <row collapsed="false" customFormat="false" customHeight="true" hidden="true" ht="13.5" outlineLevel="1" r="258">
      <c r="A258" s="759"/>
      <c r="B258" s="755"/>
      <c r="C258" s="755"/>
      <c r="H258" s="799"/>
      <c r="I258" s="799"/>
      <c r="J258" s="799"/>
      <c r="K258" s="800"/>
      <c r="L258" s="786"/>
    </row>
    <row collapsed="false" customFormat="false" customHeight="true" hidden="false" ht="13.5" outlineLevel="0" r="259">
      <c r="A259" s="766" t="s">
        <v>131</v>
      </c>
      <c r="B259" s="767"/>
      <c r="C259" s="768" t="s">
        <v>1840</v>
      </c>
      <c r="D259" s="769" t="n">
        <f aca="false">SUM(D260)</f>
        <v>0</v>
      </c>
      <c r="E259" s="769" t="n">
        <f aca="false">SUM(E260)</f>
        <v>0</v>
      </c>
      <c r="F259" s="769" t="n">
        <f aca="false">SUM(F260)</f>
        <v>0</v>
      </c>
      <c r="G259" s="784" t="n">
        <f aca="false">SUM(G260)</f>
        <v>0</v>
      </c>
      <c r="H259" s="769" t="n">
        <f aca="false">SUM(H260)</f>
        <v>0</v>
      </c>
      <c r="I259" s="769" t="n">
        <f aca="false">SUM(I260)</f>
        <v>0</v>
      </c>
      <c r="J259" s="769" t="n">
        <f aca="false">SUM(J260)</f>
        <v>0</v>
      </c>
      <c r="K259" s="785" t="n">
        <f aca="false">SUM(K260)</f>
        <v>0</v>
      </c>
      <c r="L259" s="786"/>
    </row>
    <row collapsed="false" customFormat="false" customHeight="true" hidden="true" ht="12.75" outlineLevel="1" r="260">
      <c r="A260" s="759" t="str">
        <f aca="false">LEFT(B260,3)</f>
        <v>491</v>
      </c>
      <c r="B260" s="755" t="s">
        <v>1841</v>
      </c>
      <c r="C260" s="755" t="s">
        <v>1842</v>
      </c>
      <c r="D260" s="778" t="n">
        <f aca="false">IF(VLOOKUP($A260,hk2014!$A:$G,1)=$A260,VLOOKUP($A260,hk2014!$A:$G,6),0)</f>
        <v>0</v>
      </c>
      <c r="E260" s="778" t="n">
        <f aca="false">IF(VLOOKUP($A260,hk2014!$A:$G,1)=$A260,VLOOKUP($A260,hk2014!$A:$G,7),0)</f>
        <v>0</v>
      </c>
      <c r="F260" s="778" t="n">
        <f aca="false">IF(VLOOKUP($A260,hk2014!$A:$H,1)=$A260,VLOOKUP($A260,hk2014!$A:$H,8),0)</f>
        <v>0</v>
      </c>
      <c r="G260" s="779" t="n">
        <f aca="false">SUM(D260+E260-F260)</f>
        <v>0</v>
      </c>
      <c r="H260" s="778" t="n">
        <f aca="false">IF(VLOOKUP($A260,hk2013!$A:$G,1)=$A260,VLOOKUP($A260,hk2013!$A:$G,6),0)</f>
        <v>0</v>
      </c>
      <c r="I260" s="778" t="n">
        <f aca="false">IF(VLOOKUP($A260,hk2013!$A:$G,1)=$A260,VLOOKUP($A260,hk2013!$A:$G,7),0)</f>
        <v>0</v>
      </c>
      <c r="J260" s="778" t="n">
        <f aca="false">IF(VLOOKUP($A260,hk2013!$A:$H,1)=$A260,VLOOKUP($A260,hk2013!$A:$H,8),0)</f>
        <v>0</v>
      </c>
      <c r="K260" s="780" t="n">
        <f aca="false">SUM(H260+I260-J260)</f>
        <v>0</v>
      </c>
      <c r="L260" s="786"/>
    </row>
    <row collapsed="false" customFormat="false" customHeight="true" hidden="true" ht="13.5" outlineLevel="1" r="261">
      <c r="A261" s="759"/>
      <c r="B261" s="755"/>
      <c r="C261" s="755"/>
      <c r="H261" s="799"/>
      <c r="I261" s="799"/>
      <c r="J261" s="799"/>
      <c r="K261" s="800"/>
      <c r="L261" s="786"/>
    </row>
    <row collapsed="false" customFormat="false" customHeight="true" hidden="false" ht="12" outlineLevel="0" r="262">
      <c r="A262" s="761" t="s">
        <v>31</v>
      </c>
      <c r="B262" s="755"/>
      <c r="C262" s="762" t="s">
        <v>99</v>
      </c>
      <c r="D262" s="793" t="n">
        <f aca="false">SUM(D263+D271+D278+D289+D295+D306+D315+D327+D331+D339)</f>
        <v>0</v>
      </c>
      <c r="E262" s="793" t="n">
        <f aca="false">SUM(E263+E271+E278+E289+E295+E306+E315+E327+E331+E339)</f>
        <v>0</v>
      </c>
      <c r="F262" s="793" t="n">
        <f aca="false">SUM(F263+F271+F278+F289+F295+F306+F315+F327+F331+F339)</f>
        <v>0</v>
      </c>
      <c r="G262" s="810" t="n">
        <f aca="false">SUM(G263+G271+G278+G289+G295+G306+G315+G327+G331+G339)</f>
        <v>0</v>
      </c>
      <c r="H262" s="793" t="n">
        <f aca="false">SUM(H263+H271+H278+H289+H295+H306+H315+H327+H331+H339)</f>
        <v>0</v>
      </c>
      <c r="I262" s="793" t="n">
        <f aca="false">SUM(I263+I271+I278+I289+I295+I306+I315+I327+I331+I339)</f>
        <v>0</v>
      </c>
      <c r="J262" s="793" t="n">
        <f aca="false">SUM(J263+J271+J278+J289+J295+J306+J315+J327+J331+J339)</f>
        <v>0</v>
      </c>
      <c r="K262" s="811" t="n">
        <f aca="false">SUM(K263+K271+K278+K289+K295+K306+K315+K327+K331+K339)</f>
        <v>0</v>
      </c>
    </row>
    <row collapsed="false" customFormat="false" customHeight="true" hidden="false" ht="11.25" outlineLevel="0" r="263">
      <c r="A263" s="766" t="s">
        <v>156</v>
      </c>
      <c r="B263" s="767"/>
      <c r="C263" s="768" t="s">
        <v>1843</v>
      </c>
      <c r="D263" s="769" t="n">
        <f aca="false">SUM(D264:D270)</f>
        <v>0</v>
      </c>
      <c r="E263" s="769" t="n">
        <f aca="false">SUM(E264:E270)</f>
        <v>0</v>
      </c>
      <c r="F263" s="769" t="n">
        <f aca="false">SUM(F264:F270)</f>
        <v>0</v>
      </c>
      <c r="G263" s="770" t="n">
        <f aca="false">SUM(G264:G270)</f>
        <v>0</v>
      </c>
      <c r="H263" s="769" t="n">
        <f aca="false">SUM(H264:H270)</f>
        <v>0</v>
      </c>
      <c r="I263" s="769" t="n">
        <f aca="false">SUM(I264:I270)</f>
        <v>0</v>
      </c>
      <c r="J263" s="769" t="n">
        <f aca="false">SUM(J264:J270)</f>
        <v>0</v>
      </c>
      <c r="K263" s="771" t="n">
        <f aca="false">SUM(K264:K270)</f>
        <v>0</v>
      </c>
    </row>
    <row collapsed="false" customFormat="false" customHeight="true" hidden="true" ht="10.5" outlineLevel="1" r="264">
      <c r="A264" s="759" t="s">
        <v>1844</v>
      </c>
      <c r="B264" s="773"/>
      <c r="C264" s="774" t="s">
        <v>1843</v>
      </c>
      <c r="D264" s="778" t="n">
        <f aca="false">IF(VLOOKUP($A264,hk2014!$A:$G,1)=$A264,VLOOKUP($A264,hk2014!$A:$G,6),0)</f>
        <v>0</v>
      </c>
      <c r="E264" s="778" t="n">
        <f aca="false">IF(VLOOKUP($A264,hk2014!$A:$G,1)=$A264,VLOOKUP($A264,hk2014!$A:$G,7),0)</f>
        <v>0</v>
      </c>
      <c r="F264" s="778" t="n">
        <f aca="false">IF(VLOOKUP($A264,hk2014!$A:$H,1)=$A264,VLOOKUP($A264,hk2014!$A:$H,8),0)</f>
        <v>0</v>
      </c>
      <c r="G264" s="779" t="n">
        <f aca="false">SUM(D264+E264-F264)</f>
        <v>0</v>
      </c>
      <c r="H264" s="778" t="n">
        <f aca="false">IF(VLOOKUP($A264,hk2013!$A:$G,1)=$A264,VLOOKUP($A264,hk2013!$A:$G,6),0)</f>
        <v>0</v>
      </c>
      <c r="I264" s="778" t="n">
        <f aca="false">IF(VLOOKUP($A264,hk2013!$A:$G,1)=$A264,VLOOKUP($A264,hk2013!$A:$G,7),0)</f>
        <v>0</v>
      </c>
      <c r="J264" s="778" t="n">
        <f aca="false">IF(VLOOKUP($A264,hk2013!$A:$H,1)=$A264,VLOOKUP($A264,hk2013!$A:$H,8),0)</f>
        <v>0</v>
      </c>
      <c r="K264" s="780" t="n">
        <f aca="false">SUM(H264+I264-J264)</f>
        <v>0</v>
      </c>
    </row>
    <row collapsed="false" customFormat="false" customHeight="true" hidden="true" ht="10.5" outlineLevel="1" r="265">
      <c r="A265" s="759" t="str">
        <f aca="false">LEFT(B265,3)</f>
        <v>501</v>
      </c>
      <c r="B265" s="755" t="s">
        <v>1845</v>
      </c>
      <c r="C265" s="755" t="s">
        <v>1846</v>
      </c>
      <c r="D265" s="778" t="n">
        <f aca="false">IF(VLOOKUP($A265,hk2014!$A:$G,1)=$A265,VLOOKUP($A265,hk2014!$A:$G,6),0)</f>
        <v>0</v>
      </c>
      <c r="E265" s="778" t="n">
        <f aca="false">IF(VLOOKUP($A265,hk2014!$A:$G,1)=$A265,VLOOKUP($A265,hk2014!$A:$G,7),0)</f>
        <v>0</v>
      </c>
      <c r="F265" s="778" t="n">
        <f aca="false">IF(VLOOKUP($A265,hk2014!$A:$H,1)=$A265,VLOOKUP($A265,hk2014!$A:$H,8),0)</f>
        <v>0</v>
      </c>
      <c r="G265" s="779" t="n">
        <f aca="false">SUM(D265+E265-F265)</f>
        <v>0</v>
      </c>
      <c r="H265" s="778" t="n">
        <f aca="false">IF(VLOOKUP($A265,hk2013!$A:$G,1)=$A265,VLOOKUP($A265,hk2013!$A:$G,6),0)</f>
        <v>0</v>
      </c>
      <c r="I265" s="778" t="n">
        <f aca="false">IF(VLOOKUP($A265,hk2013!$A:$G,1)=$A265,VLOOKUP($A265,hk2013!$A:$G,7),0)</f>
        <v>0</v>
      </c>
      <c r="J265" s="778" t="n">
        <f aca="false">IF(VLOOKUP($A265,hk2013!$A:$H,1)=$A265,VLOOKUP($A265,hk2013!$A:$H,8),0)</f>
        <v>0</v>
      </c>
      <c r="K265" s="780" t="n">
        <f aca="false">SUM(H265+I265-J265)</f>
        <v>0</v>
      </c>
    </row>
    <row collapsed="false" customFormat="false" customHeight="true" hidden="true" ht="10.5" outlineLevel="1" r="266">
      <c r="A266" s="759" t="str">
        <f aca="false">LEFT(B266,3)</f>
        <v>502</v>
      </c>
      <c r="B266" s="755" t="s">
        <v>1847</v>
      </c>
      <c r="C266" s="755" t="s">
        <v>1848</v>
      </c>
      <c r="D266" s="778" t="n">
        <f aca="false">IF(VLOOKUP($A266,hk2014!$A:$G,1)=$A266,VLOOKUP($A266,hk2014!$A:$G,6),0)</f>
        <v>0</v>
      </c>
      <c r="E266" s="778" t="n">
        <f aca="false">IF(VLOOKUP($A266,hk2014!$A:$G,1)=$A266,VLOOKUP($A266,hk2014!$A:$G,7),0)</f>
        <v>0</v>
      </c>
      <c r="F266" s="778" t="n">
        <f aca="false">IF(VLOOKUP($A266,hk2014!$A:$H,1)=$A266,VLOOKUP($A266,hk2014!$A:$H,8),0)</f>
        <v>0</v>
      </c>
      <c r="G266" s="779" t="n">
        <f aca="false">SUM(D266+E266-F266)</f>
        <v>0</v>
      </c>
      <c r="H266" s="778" t="n">
        <f aca="false">IF(VLOOKUP($A266,hk2013!$A:$G,1)=$A266,VLOOKUP($A266,hk2013!$A:$G,6),0)</f>
        <v>0</v>
      </c>
      <c r="I266" s="778" t="n">
        <f aca="false">IF(VLOOKUP($A266,hk2013!$A:$G,1)=$A266,VLOOKUP($A266,hk2013!$A:$G,7),0)</f>
        <v>0</v>
      </c>
      <c r="J266" s="778" t="n">
        <f aca="false">IF(VLOOKUP($A266,hk2013!$A:$H,1)=$A266,VLOOKUP($A266,hk2013!$A:$H,8),0)</f>
        <v>0</v>
      </c>
      <c r="K266" s="780" t="n">
        <f aca="false">SUM(H266+I266-J266)</f>
        <v>0</v>
      </c>
    </row>
    <row collapsed="false" customFormat="false" customHeight="true" hidden="true" ht="10.5" outlineLevel="1" r="267">
      <c r="A267" s="759" t="str">
        <f aca="false">LEFT(B267,3)</f>
        <v>503</v>
      </c>
      <c r="B267" s="755" t="s">
        <v>1849</v>
      </c>
      <c r="C267" s="755" t="s">
        <v>1850</v>
      </c>
      <c r="D267" s="778" t="n">
        <f aca="false">IF(VLOOKUP($A267,hk2014!$A:$G,1)=$A267,VLOOKUP($A267,hk2014!$A:$G,6),0)</f>
        <v>0</v>
      </c>
      <c r="E267" s="778" t="n">
        <f aca="false">IF(VLOOKUP($A267,hk2014!$A:$G,1)=$A267,VLOOKUP($A267,hk2014!$A:$G,7),0)</f>
        <v>0</v>
      </c>
      <c r="F267" s="778" t="n">
        <f aca="false">IF(VLOOKUP($A267,hk2014!$A:$H,1)=$A267,VLOOKUP($A267,hk2014!$A:$H,8),0)</f>
        <v>0</v>
      </c>
      <c r="G267" s="779" t="n">
        <f aca="false">SUM(D267+E267-F267)</f>
        <v>0</v>
      </c>
      <c r="H267" s="778" t="n">
        <f aca="false">IF(VLOOKUP($A267,hk2013!$A:$G,1)=$A267,VLOOKUP($A267,hk2013!$A:$G,6),0)</f>
        <v>0</v>
      </c>
      <c r="I267" s="778" t="n">
        <f aca="false">IF(VLOOKUP($A267,hk2013!$A:$G,1)=$A267,VLOOKUP($A267,hk2013!$A:$G,7),0)</f>
        <v>0</v>
      </c>
      <c r="J267" s="778" t="n">
        <f aca="false">IF(VLOOKUP($A267,hk2013!$A:$H,1)=$A267,VLOOKUP($A267,hk2013!$A:$H,8),0)</f>
        <v>0</v>
      </c>
      <c r="K267" s="780" t="n">
        <f aca="false">SUM(H267+I267-J267)</f>
        <v>0</v>
      </c>
    </row>
    <row collapsed="false" customFormat="false" customHeight="true" hidden="true" ht="10.5" outlineLevel="1" r="268">
      <c r="A268" s="759" t="str">
        <f aca="false">LEFT(B268,3)</f>
        <v>504</v>
      </c>
      <c r="B268" s="755" t="s">
        <v>1851</v>
      </c>
      <c r="C268" s="755" t="s">
        <v>1852</v>
      </c>
      <c r="D268" s="778" t="n">
        <f aca="false">IF(VLOOKUP($A268,hk2014!$A:$G,1)=$A268,VLOOKUP($A268,hk2014!$A:$G,6),0)</f>
        <v>0</v>
      </c>
      <c r="E268" s="778" t="n">
        <f aca="false">IF(VLOOKUP($A268,hk2014!$A:$G,1)=$A268,VLOOKUP($A268,hk2014!$A:$G,7),0)</f>
        <v>0</v>
      </c>
      <c r="F268" s="778" t="n">
        <f aca="false">IF(VLOOKUP($A268,hk2014!$A:$H,1)=$A268,VLOOKUP($A268,hk2014!$A:$H,8),0)</f>
        <v>0</v>
      </c>
      <c r="G268" s="779" t="n">
        <f aca="false">SUM(D268+E268-F268)</f>
        <v>0</v>
      </c>
      <c r="H268" s="778" t="n">
        <f aca="false">IF(VLOOKUP($A268,hk2013!$A:$G,1)=$A268,VLOOKUP($A268,hk2013!$A:$G,6),0)</f>
        <v>0</v>
      </c>
      <c r="I268" s="778" t="n">
        <f aca="false">IF(VLOOKUP($A268,hk2013!$A:$G,1)=$A268,VLOOKUP($A268,hk2013!$A:$G,7),0)</f>
        <v>0</v>
      </c>
      <c r="J268" s="778" t="n">
        <f aca="false">IF(VLOOKUP($A268,hk2013!$A:$H,1)=$A268,VLOOKUP($A268,hk2013!$A:$H,8),0)</f>
        <v>0</v>
      </c>
      <c r="K268" s="780" t="n">
        <f aca="false">SUM(H268+I268-J268)</f>
        <v>0</v>
      </c>
    </row>
    <row collapsed="false" customFormat="false" customHeight="true" hidden="true" ht="10.5" outlineLevel="1" r="269">
      <c r="A269" s="759" t="s">
        <v>1080</v>
      </c>
      <c r="B269" s="755"/>
      <c r="C269" s="755"/>
      <c r="D269" s="778" t="n">
        <f aca="false">IF(VLOOKUP($A269,hk2014!$A:$G,1)=$A269,VLOOKUP($A269,hk2014!$A:$G,6),0)</f>
        <v>0</v>
      </c>
      <c r="E269" s="778" t="n">
        <f aca="false">IF(VLOOKUP($A269,hk2014!$A:$G,1)=$A269,VLOOKUP($A269,hk2014!$A:$G,7),0)</f>
        <v>0</v>
      </c>
      <c r="F269" s="778" t="n">
        <f aca="false">IF(VLOOKUP($A269,hk2014!$A:$H,1)=$A269,VLOOKUP($A269,hk2014!$A:$H,8),0)</f>
        <v>0</v>
      </c>
      <c r="G269" s="779" t="n">
        <f aca="false">SUM(D269+E269-F269)</f>
        <v>0</v>
      </c>
      <c r="H269" s="778" t="n">
        <f aca="false">IF(VLOOKUP($A269,hk2013!$A:$G,1)=$A269,VLOOKUP($A269,hk2013!$A:$G,6),0)</f>
        <v>0</v>
      </c>
      <c r="I269" s="778" t="n">
        <f aca="false">IF(VLOOKUP($A269,hk2013!$A:$G,1)=$A269,VLOOKUP($A269,hk2013!$A:$G,7),0)</f>
        <v>0</v>
      </c>
      <c r="J269" s="778" t="n">
        <f aca="false">IF(VLOOKUP($A269,hk2013!$A:$H,1)=$A269,VLOOKUP($A269,hk2013!$A:$H,8),0)</f>
        <v>0</v>
      </c>
      <c r="K269" s="780" t="n">
        <f aca="false">SUM(H269+I269-J269)</f>
        <v>0</v>
      </c>
    </row>
    <row collapsed="false" customFormat="false" customHeight="true" hidden="true" ht="11.25" outlineLevel="1" r="270">
      <c r="A270" s="759" t="s">
        <v>1853</v>
      </c>
      <c r="B270" s="755"/>
      <c r="C270" s="755"/>
      <c r="D270" s="778" t="n">
        <f aca="false">IF(VLOOKUP($A270,hk2014!$A:$G,1)=$A270,VLOOKUP($A270,hk2014!$A:$G,6),0)</f>
        <v>0</v>
      </c>
      <c r="E270" s="778" t="n">
        <f aca="false">IF(VLOOKUP($A270,hk2014!$A:$G,1)=$A270,VLOOKUP($A270,hk2014!$A:$G,7),0)</f>
        <v>0</v>
      </c>
      <c r="F270" s="778" t="n">
        <f aca="false">IF(VLOOKUP($A270,hk2014!$A:$H,1)=$A270,VLOOKUP($A270,hk2014!$A:$H,8),0)</f>
        <v>0</v>
      </c>
      <c r="G270" s="779" t="n">
        <f aca="false">SUM(D270+E270-F270)</f>
        <v>0</v>
      </c>
      <c r="H270" s="778" t="n">
        <f aca="false">IF(VLOOKUP($A270,hk2013!$A:$G,1)=$A270,VLOOKUP($A270,hk2013!$A:$G,6),0)</f>
        <v>0</v>
      </c>
      <c r="I270" s="778" t="n">
        <f aca="false">IF(VLOOKUP($A270,hk2013!$A:$G,1)=$A270,VLOOKUP($A270,hk2013!$A:$G,7),0)</f>
        <v>0</v>
      </c>
      <c r="J270" s="778" t="n">
        <f aca="false">IF(VLOOKUP($A270,hk2013!$A:$H,1)=$A270,VLOOKUP($A270,hk2013!$A:$H,8),0)</f>
        <v>0</v>
      </c>
      <c r="K270" s="780" t="n">
        <f aca="false">SUM(H270+I270-J270)</f>
        <v>0</v>
      </c>
    </row>
    <row collapsed="false" customFormat="false" customHeight="true" hidden="false" ht="13.5" outlineLevel="0" r="271">
      <c r="A271" s="766" t="s">
        <v>115</v>
      </c>
      <c r="B271" s="767"/>
      <c r="C271" s="768" t="s">
        <v>1854</v>
      </c>
      <c r="D271" s="769" t="n">
        <f aca="false">SUM(D273:D276)</f>
        <v>0</v>
      </c>
      <c r="E271" s="769" t="n">
        <f aca="false">SUM(E273:E276)</f>
        <v>0</v>
      </c>
      <c r="F271" s="769" t="n">
        <f aca="false">SUM(F273:F276)</f>
        <v>0</v>
      </c>
      <c r="G271" s="784" t="n">
        <f aca="false">SUM(G273:G276)</f>
        <v>0</v>
      </c>
      <c r="H271" s="769" t="n">
        <f aca="false">SUM(H273:H276)</f>
        <v>0</v>
      </c>
      <c r="I271" s="769" t="n">
        <f aca="false">SUM(I273:I276)</f>
        <v>0</v>
      </c>
      <c r="J271" s="769" t="n">
        <f aca="false">SUM(J273:J276)</f>
        <v>0</v>
      </c>
      <c r="K271" s="785" t="n">
        <f aca="false">SUM(K273:K276)</f>
        <v>0</v>
      </c>
      <c r="L271" s="786"/>
    </row>
    <row collapsed="false" customFormat="false" customHeight="true" hidden="true" ht="12.75" outlineLevel="1" r="272">
      <c r="A272" s="759" t="s">
        <v>1855</v>
      </c>
      <c r="B272" s="773"/>
      <c r="C272" s="774" t="s">
        <v>1854</v>
      </c>
      <c r="D272" s="778" t="n">
        <f aca="false">IF(VLOOKUP($A272,hk2014!$A:$G,1)=$A272,VLOOKUP($A272,hk2014!$A:$G,6),0)</f>
        <v>0</v>
      </c>
      <c r="E272" s="778" t="n">
        <f aca="false">IF(VLOOKUP($A272,hk2014!$A:$G,1)=$A272,VLOOKUP($A272,hk2014!$A:$G,7),0)</f>
        <v>0</v>
      </c>
      <c r="F272" s="778" t="n">
        <f aca="false">IF(VLOOKUP($A272,hk2014!$A:$H,1)=$A272,VLOOKUP($A272,hk2014!$A:$H,8),0)</f>
        <v>0</v>
      </c>
      <c r="G272" s="779" t="n">
        <f aca="false">SUM(D272+E272-F272)</f>
        <v>0</v>
      </c>
      <c r="H272" s="778" t="n">
        <f aca="false">IF(VLOOKUP($A272,hk2013!$A:$G,1)=$A272,VLOOKUP($A272,hk2013!$A:$G,6),0)</f>
        <v>0</v>
      </c>
      <c r="I272" s="778" t="n">
        <f aca="false">IF(VLOOKUP($A272,hk2013!$A:$G,1)=$A272,VLOOKUP($A272,hk2013!$A:$G,7),0)</f>
        <v>0</v>
      </c>
      <c r="J272" s="778" t="n">
        <f aca="false">IF(VLOOKUP($A272,hk2013!$A:$H,1)=$A272,VLOOKUP($A272,hk2013!$A:$H,8),0)</f>
        <v>0</v>
      </c>
      <c r="K272" s="780" t="n">
        <f aca="false">SUM(H272+I272-J272)</f>
        <v>0</v>
      </c>
      <c r="L272" s="786"/>
    </row>
    <row collapsed="false" customFormat="false" customHeight="true" hidden="true" ht="12.75" outlineLevel="1" r="273">
      <c r="A273" s="759" t="str">
        <f aca="false">LEFT(B273,3)</f>
        <v>511</v>
      </c>
      <c r="B273" s="755" t="s">
        <v>1856</v>
      </c>
      <c r="C273" s="755" t="s">
        <v>1857</v>
      </c>
      <c r="D273" s="778" t="n">
        <f aca="false">IF(VLOOKUP($A273,hk2014!$A:$G,1)=$A273,VLOOKUP($A273,hk2014!$A:$G,6),0)</f>
        <v>0</v>
      </c>
      <c r="E273" s="778" t="n">
        <f aca="false">IF(VLOOKUP($A273,hk2014!$A:$G,1)=$A273,VLOOKUP($A273,hk2014!$A:$G,7),0)</f>
        <v>0</v>
      </c>
      <c r="F273" s="778" t="n">
        <f aca="false">IF(VLOOKUP($A273,hk2014!$A:$H,1)=$A273,VLOOKUP($A273,hk2014!$A:$H,8),0)</f>
        <v>0</v>
      </c>
      <c r="G273" s="779" t="n">
        <f aca="false">SUM(D273+E273-F273)</f>
        <v>0</v>
      </c>
      <c r="H273" s="778" t="n">
        <f aca="false">IF(VLOOKUP($A273,hk2013!$A:$G,1)=$A273,VLOOKUP($A273,hk2013!$A:$G,6),0)</f>
        <v>0</v>
      </c>
      <c r="I273" s="778" t="n">
        <f aca="false">IF(VLOOKUP($A273,hk2013!$A:$G,1)=$A273,VLOOKUP($A273,hk2013!$A:$G,7),0)</f>
        <v>0</v>
      </c>
      <c r="J273" s="778" t="n">
        <f aca="false">IF(VLOOKUP($A273,hk2013!$A:$H,1)=$A273,VLOOKUP($A273,hk2013!$A:$H,8),0)</f>
        <v>0</v>
      </c>
      <c r="K273" s="780" t="n">
        <f aca="false">SUM(H273+I273-J273)</f>
        <v>0</v>
      </c>
      <c r="L273" s="786"/>
    </row>
    <row collapsed="false" customFormat="false" customHeight="true" hidden="true" ht="12.75" outlineLevel="1" r="274">
      <c r="A274" s="759" t="str">
        <f aca="false">LEFT(B274,3)</f>
        <v>512</v>
      </c>
      <c r="B274" s="755" t="s">
        <v>1858</v>
      </c>
      <c r="C274" s="755" t="s">
        <v>1859</v>
      </c>
      <c r="D274" s="778" t="n">
        <f aca="false">IF(VLOOKUP($A274,hk2014!$A:$G,1)=$A274,VLOOKUP($A274,hk2014!$A:$G,6),0)</f>
        <v>0</v>
      </c>
      <c r="E274" s="778" t="n">
        <f aca="false">IF(VLOOKUP($A274,hk2014!$A:$G,1)=$A274,VLOOKUP($A274,hk2014!$A:$G,7),0)</f>
        <v>0</v>
      </c>
      <c r="F274" s="778" t="n">
        <f aca="false">IF(VLOOKUP($A274,hk2014!$A:$H,1)=$A274,VLOOKUP($A274,hk2014!$A:$H,8),0)</f>
        <v>0</v>
      </c>
      <c r="G274" s="779" t="n">
        <f aca="false">SUM(D274+E274-F274)</f>
        <v>0</v>
      </c>
      <c r="H274" s="778" t="n">
        <f aca="false">IF(VLOOKUP($A274,hk2013!$A:$G,1)=$A274,VLOOKUP($A274,hk2013!$A:$G,6),0)</f>
        <v>0</v>
      </c>
      <c r="I274" s="778" t="n">
        <f aca="false">IF(VLOOKUP($A274,hk2013!$A:$G,1)=$A274,VLOOKUP($A274,hk2013!$A:$G,7),0)</f>
        <v>0</v>
      </c>
      <c r="J274" s="778" t="n">
        <f aca="false">IF(VLOOKUP($A274,hk2013!$A:$H,1)=$A274,VLOOKUP($A274,hk2013!$A:$H,8),0)</f>
        <v>0</v>
      </c>
      <c r="K274" s="780" t="n">
        <f aca="false">SUM(H274+I274-J274)</f>
        <v>0</v>
      </c>
      <c r="L274" s="786"/>
    </row>
    <row collapsed="false" customFormat="false" customHeight="true" hidden="true" ht="12.75" outlineLevel="1" r="275">
      <c r="A275" s="759" t="str">
        <f aca="false">LEFT(B275,3)</f>
        <v>513</v>
      </c>
      <c r="B275" s="755" t="s">
        <v>1860</v>
      </c>
      <c r="C275" s="755" t="s">
        <v>1861</v>
      </c>
      <c r="D275" s="778" t="n">
        <f aca="false">IF(VLOOKUP($A275,hk2014!$A:$G,1)=$A275,VLOOKUP($A275,hk2014!$A:$G,6),0)</f>
        <v>0</v>
      </c>
      <c r="E275" s="778" t="n">
        <f aca="false">IF(VLOOKUP($A275,hk2014!$A:$G,1)=$A275,VLOOKUP($A275,hk2014!$A:$G,7),0)</f>
        <v>0</v>
      </c>
      <c r="F275" s="778" t="n">
        <f aca="false">IF(VLOOKUP($A275,hk2014!$A:$H,1)=$A275,VLOOKUP($A275,hk2014!$A:$H,8),0)</f>
        <v>0</v>
      </c>
      <c r="G275" s="779" t="n">
        <f aca="false">SUM(D275+E275-F275)</f>
        <v>0</v>
      </c>
      <c r="H275" s="778" t="n">
        <f aca="false">IF(VLOOKUP($A275,hk2013!$A:$G,1)=$A275,VLOOKUP($A275,hk2013!$A:$G,6),0)</f>
        <v>0</v>
      </c>
      <c r="I275" s="778" t="n">
        <f aca="false">IF(VLOOKUP($A275,hk2013!$A:$G,1)=$A275,VLOOKUP($A275,hk2013!$A:$G,7),0)</f>
        <v>0</v>
      </c>
      <c r="J275" s="778" t="n">
        <f aca="false">IF(VLOOKUP($A275,hk2013!$A:$H,1)=$A275,VLOOKUP($A275,hk2013!$A:$H,8),0)</f>
        <v>0</v>
      </c>
      <c r="K275" s="780" t="n">
        <f aca="false">SUM(H275+I275-J275)</f>
        <v>0</v>
      </c>
      <c r="L275" s="786"/>
    </row>
    <row collapsed="false" customFormat="false" customHeight="true" hidden="true" ht="12.75" outlineLevel="1" r="276">
      <c r="A276" s="759" t="str">
        <f aca="false">LEFT(B276,3)</f>
        <v>518</v>
      </c>
      <c r="B276" s="755" t="s">
        <v>1862</v>
      </c>
      <c r="C276" s="755" t="s">
        <v>1863</v>
      </c>
      <c r="D276" s="778" t="n">
        <f aca="false">IF(VLOOKUP($A276,hk2014!$A:$G,1)=$A276,VLOOKUP($A276,hk2014!$A:$G,6),0)</f>
        <v>0</v>
      </c>
      <c r="E276" s="778" t="n">
        <f aca="false">IF(VLOOKUP($A276,hk2014!$A:$G,1)=$A276,VLOOKUP($A276,hk2014!$A:$G,7),0)</f>
        <v>0</v>
      </c>
      <c r="F276" s="778" t="n">
        <f aca="false">IF(VLOOKUP($A276,hk2014!$A:$H,1)=$A276,VLOOKUP($A276,hk2014!$A:$H,8),0)</f>
        <v>0</v>
      </c>
      <c r="G276" s="779" t="n">
        <f aca="false">SUM(D276+E276-F276)</f>
        <v>0</v>
      </c>
      <c r="H276" s="778" t="n">
        <f aca="false">IF(VLOOKUP($A276,hk2013!$A:$G,1)=$A276,VLOOKUP($A276,hk2013!$A:$G,6),0)</f>
        <v>0</v>
      </c>
      <c r="I276" s="778" t="n">
        <f aca="false">IF(VLOOKUP($A276,hk2013!$A:$G,1)=$A276,VLOOKUP($A276,hk2013!$A:$G,7),0)</f>
        <v>0</v>
      </c>
      <c r="J276" s="778" t="n">
        <f aca="false">IF(VLOOKUP($A276,hk2013!$A:$H,1)=$A276,VLOOKUP($A276,hk2013!$A:$H,8),0)</f>
        <v>0</v>
      </c>
      <c r="K276" s="780" t="n">
        <f aca="false">SUM(H276+I276-J276)</f>
        <v>0</v>
      </c>
      <c r="L276" s="786"/>
    </row>
    <row collapsed="false" customFormat="false" customHeight="true" hidden="true" ht="13.5" outlineLevel="1" r="277">
      <c r="A277" s="759"/>
      <c r="B277" s="755"/>
      <c r="C277" s="755"/>
      <c r="H277" s="799"/>
      <c r="I277" s="799"/>
      <c r="J277" s="799"/>
      <c r="K277" s="800"/>
      <c r="L277" s="786"/>
    </row>
    <row collapsed="false" customFormat="false" customHeight="true" hidden="false" ht="13.5" outlineLevel="0" r="278">
      <c r="A278" s="766" t="s">
        <v>207</v>
      </c>
      <c r="B278" s="767"/>
      <c r="C278" s="768" t="s">
        <v>1864</v>
      </c>
      <c r="D278" s="769" t="n">
        <f aca="false">SUM(D279:D287)</f>
        <v>0</v>
      </c>
      <c r="E278" s="769" t="n">
        <f aca="false">SUM(E279:E287)</f>
        <v>0</v>
      </c>
      <c r="F278" s="769" t="n">
        <f aca="false">SUM(F279:F287)</f>
        <v>0</v>
      </c>
      <c r="G278" s="770" t="n">
        <f aca="false">SUM(G279:G287)</f>
        <v>0</v>
      </c>
      <c r="H278" s="769" t="n">
        <f aca="false">SUM(H279:H287)</f>
        <v>0</v>
      </c>
      <c r="I278" s="769" t="n">
        <f aca="false">SUM(I279:I287)</f>
        <v>0</v>
      </c>
      <c r="J278" s="769" t="n">
        <f aca="false">SUM(J279:J287)</f>
        <v>0</v>
      </c>
      <c r="K278" s="771" t="n">
        <f aca="false">SUM(K279:K287)</f>
        <v>0</v>
      </c>
      <c r="L278" s="786"/>
      <c r="M278" s="813"/>
      <c r="N278" s="809"/>
      <c r="P278" s="773"/>
      <c r="Q278" s="813"/>
      <c r="R278" s="813"/>
      <c r="S278" s="813"/>
      <c r="T278" s="813"/>
      <c r="U278" s="809"/>
      <c r="W278" s="773"/>
      <c r="X278" s="813"/>
      <c r="Y278" s="813"/>
      <c r="Z278" s="813"/>
      <c r="AA278" s="813"/>
      <c r="AB278" s="809"/>
      <c r="AD278" s="773"/>
      <c r="AE278" s="813"/>
      <c r="AF278" s="813"/>
      <c r="AG278" s="813"/>
      <c r="AH278" s="813"/>
      <c r="AI278" s="809"/>
      <c r="AK278" s="773"/>
      <c r="AL278" s="813"/>
      <c r="AM278" s="813"/>
      <c r="AN278" s="813"/>
      <c r="AO278" s="813"/>
      <c r="AP278" s="809"/>
      <c r="AR278" s="773"/>
      <c r="AS278" s="813"/>
      <c r="AT278" s="813"/>
      <c r="AU278" s="813"/>
      <c r="AV278" s="813"/>
      <c r="AW278" s="809"/>
      <c r="AY278" s="773"/>
      <c r="AZ278" s="813"/>
      <c r="BA278" s="813"/>
      <c r="BB278" s="813"/>
      <c r="BC278" s="813"/>
      <c r="BD278" s="809"/>
      <c r="BF278" s="773"/>
      <c r="BG278" s="813"/>
      <c r="BH278" s="813"/>
      <c r="BI278" s="813"/>
      <c r="BJ278" s="813"/>
      <c r="BK278" s="809"/>
      <c r="BM278" s="773"/>
      <c r="BN278" s="813"/>
      <c r="BO278" s="813"/>
      <c r="BP278" s="813"/>
      <c r="BQ278" s="813"/>
      <c r="BR278" s="809"/>
      <c r="BT278" s="773"/>
      <c r="BU278" s="813"/>
      <c r="BV278" s="813"/>
      <c r="BW278" s="813"/>
      <c r="BX278" s="813"/>
      <c r="BY278" s="809"/>
      <c r="CA278" s="773"/>
      <c r="CB278" s="813"/>
      <c r="CC278" s="813"/>
      <c r="CD278" s="813"/>
      <c r="CE278" s="813"/>
      <c r="CF278" s="809"/>
      <c r="CH278" s="773"/>
      <c r="CI278" s="813"/>
      <c r="CJ278" s="813"/>
      <c r="CK278" s="813"/>
      <c r="CL278" s="813"/>
      <c r="CM278" s="809"/>
      <c r="CO278" s="773"/>
      <c r="CP278" s="813"/>
      <c r="CQ278" s="813"/>
      <c r="CR278" s="813"/>
      <c r="CS278" s="813"/>
      <c r="CT278" s="809"/>
      <c r="CV278" s="773"/>
      <c r="CW278" s="813"/>
      <c r="CX278" s="813"/>
      <c r="CY278" s="813"/>
      <c r="CZ278" s="813"/>
      <c r="DA278" s="809"/>
      <c r="DC278" s="773"/>
      <c r="DD278" s="813"/>
      <c r="DE278" s="813"/>
      <c r="DF278" s="813"/>
      <c r="DG278" s="813"/>
      <c r="DH278" s="809"/>
      <c r="DJ278" s="773"/>
      <c r="DK278" s="813"/>
      <c r="DL278" s="813"/>
      <c r="DM278" s="813"/>
      <c r="DN278" s="813"/>
      <c r="DO278" s="809"/>
      <c r="DQ278" s="773"/>
      <c r="DR278" s="813"/>
      <c r="DS278" s="813"/>
      <c r="DT278" s="813"/>
      <c r="DU278" s="813"/>
      <c r="DV278" s="809"/>
      <c r="DX278" s="773"/>
      <c r="DY278" s="813"/>
      <c r="DZ278" s="813"/>
      <c r="EA278" s="813"/>
      <c r="EB278" s="813"/>
      <c r="EC278" s="809"/>
      <c r="EE278" s="773"/>
      <c r="EF278" s="813"/>
      <c r="EG278" s="813"/>
      <c r="EH278" s="813"/>
      <c r="EI278" s="813"/>
      <c r="EJ278" s="809"/>
      <c r="EL278" s="773"/>
      <c r="EM278" s="813"/>
      <c r="EN278" s="813"/>
      <c r="EO278" s="813"/>
      <c r="EP278" s="813"/>
      <c r="EQ278" s="809"/>
      <c r="ES278" s="773"/>
      <c r="ET278" s="813"/>
      <c r="EU278" s="813"/>
      <c r="EV278" s="813"/>
      <c r="EW278" s="813"/>
      <c r="EX278" s="809"/>
      <c r="EZ278" s="773"/>
      <c r="FA278" s="813"/>
      <c r="FB278" s="813"/>
      <c r="FC278" s="813"/>
      <c r="FD278" s="813"/>
      <c r="FE278" s="809"/>
      <c r="FG278" s="773"/>
      <c r="FH278" s="813"/>
      <c r="FI278" s="813"/>
      <c r="FJ278" s="813"/>
      <c r="FK278" s="813"/>
      <c r="FL278" s="809"/>
      <c r="FN278" s="773"/>
      <c r="FO278" s="813"/>
      <c r="FP278" s="813"/>
      <c r="FQ278" s="813"/>
      <c r="FR278" s="813"/>
      <c r="FS278" s="809"/>
      <c r="FU278" s="773"/>
      <c r="FV278" s="813"/>
      <c r="FW278" s="813"/>
      <c r="FX278" s="813"/>
      <c r="FY278" s="813"/>
      <c r="FZ278" s="809"/>
      <c r="GB278" s="773"/>
      <c r="GC278" s="813"/>
      <c r="GD278" s="813"/>
      <c r="GE278" s="813"/>
      <c r="GF278" s="813"/>
      <c r="GG278" s="809"/>
      <c r="GI278" s="773"/>
      <c r="GJ278" s="813"/>
      <c r="GK278" s="813"/>
      <c r="GL278" s="813"/>
      <c r="GM278" s="813"/>
      <c r="GN278" s="809"/>
      <c r="GP278" s="773"/>
      <c r="GQ278" s="813"/>
      <c r="GR278" s="813"/>
      <c r="GS278" s="813"/>
      <c r="GT278" s="813"/>
      <c r="GU278" s="809"/>
      <c r="GW278" s="773"/>
      <c r="GX278" s="813"/>
      <c r="GY278" s="813"/>
      <c r="GZ278" s="813"/>
      <c r="HA278" s="813"/>
      <c r="HB278" s="809"/>
      <c r="HD278" s="773"/>
      <c r="HE278" s="813"/>
      <c r="HF278" s="813"/>
      <c r="HG278" s="813"/>
      <c r="HH278" s="813"/>
      <c r="HI278" s="809"/>
      <c r="HK278" s="773"/>
      <c r="HL278" s="813"/>
      <c r="HM278" s="813"/>
      <c r="HN278" s="813"/>
      <c r="HO278" s="813"/>
      <c r="HP278" s="809"/>
      <c r="HR278" s="773"/>
      <c r="HS278" s="813"/>
      <c r="HT278" s="813"/>
      <c r="HU278" s="813"/>
      <c r="HV278" s="813"/>
      <c r="HW278" s="809"/>
      <c r="HY278" s="773"/>
      <c r="HZ278" s="813"/>
      <c r="IA278" s="813"/>
      <c r="IB278" s="813"/>
      <c r="IC278" s="813"/>
      <c r="ID278" s="809"/>
      <c r="IF278" s="773"/>
      <c r="IG278" s="813"/>
      <c r="IH278" s="813"/>
      <c r="II278" s="813"/>
      <c r="IJ278" s="813"/>
      <c r="IK278" s="809"/>
      <c r="IM278" s="773"/>
      <c r="IN278" s="813"/>
      <c r="IO278" s="813"/>
      <c r="IP278" s="813"/>
      <c r="IQ278" s="813"/>
      <c r="IR278" s="809"/>
      <c r="IT278" s="773"/>
      <c r="IU278" s="813"/>
    </row>
    <row collapsed="false" customFormat="false" customHeight="true" hidden="true" ht="12.75" outlineLevel="1" r="279">
      <c r="A279" s="759" t="s">
        <v>1865</v>
      </c>
      <c r="B279" s="773"/>
      <c r="C279" s="774" t="s">
        <v>1864</v>
      </c>
      <c r="D279" s="778" t="n">
        <f aca="false">IF(VLOOKUP($A279,hk2014!$A:$G,1)=$A279,VLOOKUP($A279,hk2014!$A:$G,6),0)</f>
        <v>0</v>
      </c>
      <c r="E279" s="778" t="n">
        <f aca="false">IF(VLOOKUP($A279,hk2014!$A:$G,1)=$A279,VLOOKUP($A279,hk2014!$A:$G,7),0)</f>
        <v>0</v>
      </c>
      <c r="F279" s="778" t="n">
        <f aca="false">IF(VLOOKUP($A279,hk2014!$A:$H,1)=$A279,VLOOKUP($A279,hk2014!$A:$H,8),0)</f>
        <v>0</v>
      </c>
      <c r="G279" s="779" t="n">
        <f aca="false">SUM(D279+E279-F279)</f>
        <v>0</v>
      </c>
      <c r="H279" s="778" t="n">
        <f aca="false">IF(VLOOKUP($A279,hk2013!$A:$G,1)=$A279,VLOOKUP($A279,hk2013!$A:$G,6),0)</f>
        <v>0</v>
      </c>
      <c r="I279" s="778" t="n">
        <f aca="false">IF(VLOOKUP($A279,hk2013!$A:$G,1)=$A279,VLOOKUP($A279,hk2013!$A:$G,7),0)</f>
        <v>0</v>
      </c>
      <c r="J279" s="778" t="n">
        <f aca="false">IF(VLOOKUP($A279,hk2013!$A:$H,1)=$A279,VLOOKUP($A279,hk2013!$A:$H,8),0)</f>
        <v>0</v>
      </c>
      <c r="K279" s="780" t="n">
        <f aca="false">SUM(H279+I279-J279)</f>
        <v>0</v>
      </c>
      <c r="L279" s="786"/>
      <c r="M279" s="813"/>
      <c r="N279" s="809"/>
      <c r="P279" s="773"/>
      <c r="Q279" s="813"/>
      <c r="R279" s="813"/>
      <c r="S279" s="813"/>
      <c r="T279" s="813"/>
      <c r="U279" s="809"/>
      <c r="W279" s="773"/>
      <c r="X279" s="813"/>
      <c r="Y279" s="813"/>
      <c r="Z279" s="813"/>
      <c r="AA279" s="813"/>
      <c r="AB279" s="809"/>
      <c r="AD279" s="773"/>
      <c r="AE279" s="813"/>
      <c r="AF279" s="813"/>
      <c r="AG279" s="813"/>
      <c r="AH279" s="813"/>
      <c r="AI279" s="809"/>
      <c r="AK279" s="773"/>
      <c r="AL279" s="813"/>
      <c r="AM279" s="813"/>
      <c r="AN279" s="813"/>
      <c r="AO279" s="813"/>
      <c r="AP279" s="809"/>
      <c r="AR279" s="773"/>
      <c r="AS279" s="813"/>
      <c r="AT279" s="813"/>
      <c r="AU279" s="813"/>
      <c r="AV279" s="813"/>
      <c r="AW279" s="809"/>
      <c r="AY279" s="773"/>
      <c r="AZ279" s="813"/>
      <c r="BA279" s="813"/>
      <c r="BB279" s="813"/>
      <c r="BC279" s="813"/>
      <c r="BD279" s="809"/>
      <c r="BF279" s="773"/>
      <c r="BG279" s="813"/>
      <c r="BH279" s="813"/>
      <c r="BI279" s="813"/>
      <c r="BJ279" s="813"/>
      <c r="BK279" s="809"/>
      <c r="BM279" s="773"/>
      <c r="BN279" s="813"/>
      <c r="BO279" s="813"/>
      <c r="BP279" s="813"/>
      <c r="BQ279" s="813"/>
      <c r="BR279" s="809"/>
      <c r="BT279" s="773"/>
      <c r="BU279" s="813"/>
      <c r="BV279" s="813"/>
      <c r="BW279" s="813"/>
      <c r="BX279" s="813"/>
      <c r="BY279" s="809"/>
      <c r="CA279" s="773"/>
      <c r="CB279" s="813"/>
      <c r="CC279" s="813"/>
      <c r="CD279" s="813"/>
      <c r="CE279" s="813"/>
      <c r="CF279" s="809"/>
      <c r="CH279" s="773"/>
      <c r="CI279" s="813"/>
      <c r="CJ279" s="813"/>
      <c r="CK279" s="813"/>
      <c r="CL279" s="813"/>
      <c r="CM279" s="809"/>
      <c r="CO279" s="773"/>
      <c r="CP279" s="813"/>
      <c r="CQ279" s="813"/>
      <c r="CR279" s="813"/>
      <c r="CS279" s="813"/>
      <c r="CT279" s="809"/>
      <c r="CV279" s="773"/>
      <c r="CW279" s="813"/>
      <c r="CX279" s="813"/>
      <c r="CY279" s="813"/>
      <c r="CZ279" s="813"/>
      <c r="DA279" s="809"/>
      <c r="DC279" s="773"/>
      <c r="DD279" s="813"/>
      <c r="DE279" s="813"/>
      <c r="DF279" s="813"/>
      <c r="DG279" s="813"/>
      <c r="DH279" s="809"/>
      <c r="DJ279" s="773"/>
      <c r="DK279" s="813"/>
      <c r="DL279" s="813"/>
      <c r="DM279" s="813"/>
      <c r="DN279" s="813"/>
      <c r="DO279" s="809"/>
      <c r="DQ279" s="773"/>
      <c r="DR279" s="813"/>
      <c r="DS279" s="813"/>
      <c r="DT279" s="813"/>
      <c r="DU279" s="813"/>
      <c r="DV279" s="809"/>
      <c r="DX279" s="773"/>
      <c r="DY279" s="813"/>
      <c r="DZ279" s="813"/>
      <c r="EA279" s="813"/>
      <c r="EB279" s="813"/>
      <c r="EC279" s="809"/>
      <c r="EE279" s="773"/>
      <c r="EF279" s="813"/>
      <c r="EG279" s="813"/>
      <c r="EH279" s="813"/>
      <c r="EI279" s="813"/>
      <c r="EJ279" s="809"/>
      <c r="EL279" s="773"/>
      <c r="EM279" s="813"/>
      <c r="EN279" s="813"/>
      <c r="EO279" s="813"/>
      <c r="EP279" s="813"/>
      <c r="EQ279" s="809"/>
      <c r="ES279" s="773"/>
      <c r="ET279" s="813"/>
      <c r="EU279" s="813"/>
      <c r="EV279" s="813"/>
      <c r="EW279" s="813"/>
      <c r="EX279" s="809"/>
      <c r="EZ279" s="773"/>
      <c r="FA279" s="813"/>
      <c r="FB279" s="813"/>
      <c r="FC279" s="813"/>
      <c r="FD279" s="813"/>
      <c r="FE279" s="809"/>
      <c r="FG279" s="773"/>
      <c r="FH279" s="813"/>
      <c r="FI279" s="813"/>
      <c r="FJ279" s="813"/>
      <c r="FK279" s="813"/>
      <c r="FL279" s="809"/>
      <c r="FN279" s="773"/>
      <c r="FO279" s="813"/>
      <c r="FP279" s="813"/>
      <c r="FQ279" s="813"/>
      <c r="FR279" s="813"/>
      <c r="FS279" s="809"/>
      <c r="FU279" s="773"/>
      <c r="FV279" s="813"/>
      <c r="FW279" s="813"/>
      <c r="FX279" s="813"/>
      <c r="FY279" s="813"/>
      <c r="FZ279" s="809"/>
      <c r="GB279" s="773"/>
      <c r="GC279" s="813"/>
      <c r="GD279" s="813"/>
      <c r="GE279" s="813"/>
      <c r="GF279" s="813"/>
      <c r="GG279" s="809"/>
      <c r="GI279" s="773"/>
      <c r="GJ279" s="813"/>
      <c r="GK279" s="813"/>
      <c r="GL279" s="813"/>
      <c r="GM279" s="813"/>
      <c r="GN279" s="809"/>
      <c r="GP279" s="773"/>
      <c r="GQ279" s="813"/>
      <c r="GR279" s="813"/>
      <c r="GS279" s="813"/>
      <c r="GT279" s="813"/>
      <c r="GU279" s="809"/>
      <c r="GW279" s="773"/>
      <c r="GX279" s="813"/>
      <c r="GY279" s="813"/>
      <c r="GZ279" s="813"/>
      <c r="HA279" s="813"/>
      <c r="HB279" s="809"/>
      <c r="HD279" s="773"/>
      <c r="HE279" s="813"/>
      <c r="HF279" s="813"/>
      <c r="HG279" s="813"/>
      <c r="HH279" s="813"/>
      <c r="HI279" s="809"/>
      <c r="HK279" s="773"/>
      <c r="HL279" s="813"/>
      <c r="HM279" s="813"/>
      <c r="HN279" s="813"/>
      <c r="HO279" s="813"/>
      <c r="HP279" s="809"/>
      <c r="HR279" s="773"/>
      <c r="HS279" s="813"/>
      <c r="HT279" s="813"/>
      <c r="HU279" s="813"/>
      <c r="HV279" s="813"/>
      <c r="HW279" s="809"/>
      <c r="HY279" s="773"/>
      <c r="HZ279" s="813"/>
      <c r="IA279" s="813"/>
      <c r="IB279" s="813"/>
      <c r="IC279" s="813"/>
      <c r="ID279" s="809"/>
      <c r="IF279" s="773"/>
      <c r="IG279" s="813"/>
      <c r="IH279" s="813"/>
      <c r="II279" s="813"/>
      <c r="IJ279" s="813"/>
      <c r="IK279" s="809"/>
      <c r="IM279" s="773"/>
      <c r="IN279" s="813"/>
      <c r="IO279" s="813"/>
      <c r="IP279" s="813"/>
      <c r="IQ279" s="813"/>
      <c r="IR279" s="809"/>
      <c r="IT279" s="773"/>
      <c r="IU279" s="813"/>
    </row>
    <row collapsed="false" customFormat="false" customHeight="true" hidden="true" ht="12.75" outlineLevel="1" r="280">
      <c r="A280" s="759" t="str">
        <f aca="false">LEFT(B280,3)</f>
        <v>521</v>
      </c>
      <c r="B280" s="755" t="s">
        <v>1866</v>
      </c>
      <c r="C280" s="755" t="s">
        <v>1867</v>
      </c>
      <c r="D280" s="778" t="n">
        <f aca="false">IF(VLOOKUP($A280,hk2014!$A:$G,1)=$A280,VLOOKUP($A280,hk2014!$A:$G,6),0)</f>
        <v>0</v>
      </c>
      <c r="E280" s="778" t="n">
        <f aca="false">IF(VLOOKUP($A280,hk2014!$A:$G,1)=$A280,VLOOKUP($A280,hk2014!$A:$G,7),0)</f>
        <v>0</v>
      </c>
      <c r="F280" s="778" t="n">
        <f aca="false">IF(VLOOKUP($A280,hk2014!$A:$H,1)=$A280,VLOOKUP($A280,hk2014!$A:$H,8),0)</f>
        <v>0</v>
      </c>
      <c r="G280" s="779" t="n">
        <f aca="false">SUM(D280+E280-F280)</f>
        <v>0</v>
      </c>
      <c r="H280" s="778" t="n">
        <f aca="false">IF(VLOOKUP($A280,hk2013!$A:$G,1)=$A280,VLOOKUP($A280,hk2013!$A:$G,6),0)</f>
        <v>0</v>
      </c>
      <c r="I280" s="778" t="n">
        <f aca="false">IF(VLOOKUP($A280,hk2013!$A:$G,1)=$A280,VLOOKUP($A280,hk2013!$A:$G,7),0)</f>
        <v>0</v>
      </c>
      <c r="J280" s="778" t="n">
        <f aca="false">IF(VLOOKUP($A280,hk2013!$A:$H,1)=$A280,VLOOKUP($A280,hk2013!$A:$H,8),0)</f>
        <v>0</v>
      </c>
      <c r="K280" s="780" t="n">
        <f aca="false">SUM(H280+I280-J280)</f>
        <v>0</v>
      </c>
      <c r="L280" s="786"/>
    </row>
    <row collapsed="false" customFormat="false" customHeight="true" hidden="true" ht="12.75" outlineLevel="1" r="281">
      <c r="A281" s="759" t="str">
        <f aca="false">LEFT(B281,3)</f>
        <v>522</v>
      </c>
      <c r="B281" s="755" t="s">
        <v>1868</v>
      </c>
      <c r="C281" s="755" t="s">
        <v>1869</v>
      </c>
      <c r="D281" s="778" t="n">
        <f aca="false">IF(VLOOKUP($A281,hk2014!$A:$G,1)=$A281,VLOOKUP($A281,hk2014!$A:$G,6),0)</f>
        <v>0</v>
      </c>
      <c r="E281" s="778" t="n">
        <f aca="false">IF(VLOOKUP($A281,hk2014!$A:$G,1)=$A281,VLOOKUP($A281,hk2014!$A:$G,7),0)</f>
        <v>0</v>
      </c>
      <c r="F281" s="778" t="n">
        <f aca="false">IF(VLOOKUP($A281,hk2014!$A:$H,1)=$A281,VLOOKUP($A281,hk2014!$A:$H,8),0)</f>
        <v>0</v>
      </c>
      <c r="G281" s="779" t="n">
        <f aca="false">SUM(D281+E281-F281)</f>
        <v>0</v>
      </c>
      <c r="H281" s="778" t="n">
        <f aca="false">IF(VLOOKUP($A281,hk2013!$A:$G,1)=$A281,VLOOKUP($A281,hk2013!$A:$G,6),0)</f>
        <v>0</v>
      </c>
      <c r="I281" s="778" t="n">
        <f aca="false">IF(VLOOKUP($A281,hk2013!$A:$G,1)=$A281,VLOOKUP($A281,hk2013!$A:$G,7),0)</f>
        <v>0</v>
      </c>
      <c r="J281" s="778" t="n">
        <f aca="false">IF(VLOOKUP($A281,hk2013!$A:$H,1)=$A281,VLOOKUP($A281,hk2013!$A:$H,8),0)</f>
        <v>0</v>
      </c>
      <c r="K281" s="780" t="n">
        <f aca="false">SUM(H281+I281-J281)</f>
        <v>0</v>
      </c>
      <c r="L281" s="786"/>
    </row>
    <row collapsed="false" customFormat="false" customHeight="true" hidden="true" ht="12.75" outlineLevel="1" r="282">
      <c r="A282" s="759" t="str">
        <f aca="false">LEFT(B282,3)</f>
        <v>523</v>
      </c>
      <c r="B282" s="755" t="s">
        <v>1870</v>
      </c>
      <c r="C282" s="755" t="s">
        <v>1871</v>
      </c>
      <c r="D282" s="778" t="n">
        <f aca="false">IF(VLOOKUP($A282,hk2014!$A:$G,1)=$A282,VLOOKUP($A282,hk2014!$A:$G,6),0)</f>
        <v>0</v>
      </c>
      <c r="E282" s="778" t="n">
        <f aca="false">IF(VLOOKUP($A282,hk2014!$A:$G,1)=$A282,VLOOKUP($A282,hk2014!$A:$G,7),0)</f>
        <v>0</v>
      </c>
      <c r="F282" s="778" t="n">
        <f aca="false">IF(VLOOKUP($A282,hk2014!$A:$H,1)=$A282,VLOOKUP($A282,hk2014!$A:$H,8),0)</f>
        <v>0</v>
      </c>
      <c r="G282" s="779" t="n">
        <f aca="false">SUM(D282+E282-F282)</f>
        <v>0</v>
      </c>
      <c r="H282" s="778" t="n">
        <f aca="false">IF(VLOOKUP($A282,hk2013!$A:$G,1)=$A282,VLOOKUP($A282,hk2013!$A:$G,6),0)</f>
        <v>0</v>
      </c>
      <c r="I282" s="778" t="n">
        <f aca="false">IF(VLOOKUP($A282,hk2013!$A:$G,1)=$A282,VLOOKUP($A282,hk2013!$A:$G,7),0)</f>
        <v>0</v>
      </c>
      <c r="J282" s="778" t="n">
        <f aca="false">IF(VLOOKUP($A282,hk2013!$A:$H,1)=$A282,VLOOKUP($A282,hk2013!$A:$H,8),0)</f>
        <v>0</v>
      </c>
      <c r="K282" s="780" t="n">
        <f aca="false">SUM(H282+I282-J282)</f>
        <v>0</v>
      </c>
      <c r="L282" s="786"/>
    </row>
    <row collapsed="false" customFormat="false" customHeight="true" hidden="true" ht="12.75" outlineLevel="1" r="283">
      <c r="A283" s="759" t="str">
        <f aca="false">LEFT(B283,3)</f>
        <v>524</v>
      </c>
      <c r="B283" s="755" t="s">
        <v>1872</v>
      </c>
      <c r="C283" s="755" t="s">
        <v>1873</v>
      </c>
      <c r="D283" s="778" t="n">
        <f aca="false">IF(VLOOKUP($A283,hk2014!$A:$G,1)=$A283,VLOOKUP($A283,hk2014!$A:$G,6),0)</f>
        <v>0</v>
      </c>
      <c r="E283" s="778" t="n">
        <f aca="false">IF(VLOOKUP($A283,hk2014!$A:$G,1)=$A283,VLOOKUP($A283,hk2014!$A:$G,7),0)</f>
        <v>0</v>
      </c>
      <c r="F283" s="778" t="n">
        <f aca="false">IF(VLOOKUP($A283,hk2014!$A:$H,1)=$A283,VLOOKUP($A283,hk2014!$A:$H,8),0)</f>
        <v>0</v>
      </c>
      <c r="G283" s="779" t="n">
        <f aca="false">SUM(D283+E283-F283)</f>
        <v>0</v>
      </c>
      <c r="H283" s="778" t="n">
        <f aca="false">IF(VLOOKUP($A283,hk2013!$A:$G,1)=$A283,VLOOKUP($A283,hk2013!$A:$G,6),0)</f>
        <v>0</v>
      </c>
      <c r="I283" s="778" t="n">
        <f aca="false">IF(VLOOKUP($A283,hk2013!$A:$G,1)=$A283,VLOOKUP($A283,hk2013!$A:$G,7),0)</f>
        <v>0</v>
      </c>
      <c r="J283" s="778" t="n">
        <f aca="false">IF(VLOOKUP($A283,hk2013!$A:$H,1)=$A283,VLOOKUP($A283,hk2013!$A:$H,8),0)</f>
        <v>0</v>
      </c>
      <c r="K283" s="780" t="n">
        <f aca="false">SUM(H283+I283-J283)</f>
        <v>0</v>
      </c>
      <c r="L283" s="786"/>
    </row>
    <row collapsed="false" customFormat="false" customHeight="true" hidden="true" ht="12.75" outlineLevel="1" r="284">
      <c r="A284" s="759" t="str">
        <f aca="false">LEFT(B284,3)</f>
        <v>525</v>
      </c>
      <c r="B284" s="755" t="s">
        <v>1874</v>
      </c>
      <c r="C284" s="755" t="s">
        <v>1875</v>
      </c>
      <c r="D284" s="778" t="n">
        <f aca="false">IF(VLOOKUP($A284,hk2014!$A:$G,1)=$A284,VLOOKUP($A284,hk2014!$A:$G,6),0)</f>
        <v>0</v>
      </c>
      <c r="E284" s="778" t="n">
        <f aca="false">IF(VLOOKUP($A284,hk2014!$A:$G,1)=$A284,VLOOKUP($A284,hk2014!$A:$G,7),0)</f>
        <v>0</v>
      </c>
      <c r="F284" s="778" t="n">
        <f aca="false">IF(VLOOKUP($A284,hk2014!$A:$H,1)=$A284,VLOOKUP($A284,hk2014!$A:$H,8),0)</f>
        <v>0</v>
      </c>
      <c r="G284" s="779" t="n">
        <f aca="false">SUM(D284+E284-F284)</f>
        <v>0</v>
      </c>
      <c r="H284" s="778" t="n">
        <f aca="false">IF(VLOOKUP($A284,hk2013!$A:$G,1)=$A284,VLOOKUP($A284,hk2013!$A:$G,6),0)</f>
        <v>0</v>
      </c>
      <c r="I284" s="778" t="n">
        <f aca="false">IF(VLOOKUP($A284,hk2013!$A:$G,1)=$A284,VLOOKUP($A284,hk2013!$A:$G,7),0)</f>
        <v>0</v>
      </c>
      <c r="J284" s="778" t="n">
        <f aca="false">IF(VLOOKUP($A284,hk2013!$A:$H,1)=$A284,VLOOKUP($A284,hk2013!$A:$H,8),0)</f>
        <v>0</v>
      </c>
      <c r="K284" s="780" t="n">
        <f aca="false">SUM(H284+I284-J284)</f>
        <v>0</v>
      </c>
      <c r="L284" s="786"/>
    </row>
    <row collapsed="false" customFormat="false" customHeight="true" hidden="true" ht="12.75" outlineLevel="1" r="285">
      <c r="A285" s="759" t="str">
        <f aca="false">LEFT(B285,3)</f>
        <v>526</v>
      </c>
      <c r="B285" s="755" t="s">
        <v>1876</v>
      </c>
      <c r="C285" s="755" t="s">
        <v>1877</v>
      </c>
      <c r="D285" s="778" t="n">
        <f aca="false">IF(VLOOKUP($A285,hk2014!$A:$G,1)=$A285,VLOOKUP($A285,hk2014!$A:$G,6),0)</f>
        <v>0</v>
      </c>
      <c r="E285" s="778" t="n">
        <f aca="false">IF(VLOOKUP($A285,hk2014!$A:$G,1)=$A285,VLOOKUP($A285,hk2014!$A:$G,7),0)</f>
        <v>0</v>
      </c>
      <c r="F285" s="778" t="n">
        <f aca="false">IF(VLOOKUP($A285,hk2014!$A:$H,1)=$A285,VLOOKUP($A285,hk2014!$A:$H,8),0)</f>
        <v>0</v>
      </c>
      <c r="G285" s="779" t="n">
        <f aca="false">SUM(D285+E285-F285)</f>
        <v>0</v>
      </c>
      <c r="H285" s="778" t="n">
        <f aca="false">IF(VLOOKUP($A285,hk2013!$A:$G,1)=$A285,VLOOKUP($A285,hk2013!$A:$G,6),0)</f>
        <v>0</v>
      </c>
      <c r="I285" s="778" t="n">
        <f aca="false">IF(VLOOKUP($A285,hk2013!$A:$G,1)=$A285,VLOOKUP($A285,hk2013!$A:$G,7),0)</f>
        <v>0</v>
      </c>
      <c r="J285" s="778" t="n">
        <f aca="false">IF(VLOOKUP($A285,hk2013!$A:$H,1)=$A285,VLOOKUP($A285,hk2013!$A:$H,8),0)</f>
        <v>0</v>
      </c>
      <c r="K285" s="780" t="n">
        <f aca="false">SUM(H285+I285-J285)</f>
        <v>0</v>
      </c>
      <c r="L285" s="786"/>
    </row>
    <row collapsed="false" customFormat="false" customHeight="true" hidden="true" ht="12.75" outlineLevel="1" r="286">
      <c r="A286" s="759" t="str">
        <f aca="false">LEFT(B286,3)</f>
        <v>527</v>
      </c>
      <c r="B286" s="755" t="s">
        <v>1878</v>
      </c>
      <c r="C286" s="755" t="s">
        <v>1879</v>
      </c>
      <c r="D286" s="778" t="n">
        <f aca="false">IF(VLOOKUP($A286,hk2014!$A:$G,1)=$A286,VLOOKUP($A286,hk2014!$A:$G,6),0)</f>
        <v>0</v>
      </c>
      <c r="E286" s="778" t="n">
        <f aca="false">IF(VLOOKUP($A286,hk2014!$A:$G,1)=$A286,VLOOKUP($A286,hk2014!$A:$G,7),0)</f>
        <v>0</v>
      </c>
      <c r="F286" s="778" t="n">
        <f aca="false">IF(VLOOKUP($A286,hk2014!$A:$H,1)=$A286,VLOOKUP($A286,hk2014!$A:$H,8),0)</f>
        <v>0</v>
      </c>
      <c r="G286" s="779" t="n">
        <f aca="false">SUM(D286+E286-F286)</f>
        <v>0</v>
      </c>
      <c r="H286" s="778" t="n">
        <f aca="false">IF(VLOOKUP($A286,hk2013!$A:$G,1)=$A286,VLOOKUP($A286,hk2013!$A:$G,6),0)</f>
        <v>0</v>
      </c>
      <c r="I286" s="778" t="n">
        <f aca="false">IF(VLOOKUP($A286,hk2013!$A:$G,1)=$A286,VLOOKUP($A286,hk2013!$A:$G,7),0)</f>
        <v>0</v>
      </c>
      <c r="J286" s="778" t="n">
        <f aca="false">IF(VLOOKUP($A286,hk2013!$A:$H,1)=$A286,VLOOKUP($A286,hk2013!$A:$H,8),0)</f>
        <v>0</v>
      </c>
      <c r="K286" s="780" t="n">
        <f aca="false">SUM(H286+I286-J286)</f>
        <v>0</v>
      </c>
      <c r="L286" s="786"/>
    </row>
    <row collapsed="false" customFormat="false" customHeight="true" hidden="true" ht="12.75" outlineLevel="1" r="287">
      <c r="A287" s="759" t="str">
        <f aca="false">LEFT(B287,3)</f>
        <v>528</v>
      </c>
      <c r="B287" s="755" t="s">
        <v>1880</v>
      </c>
      <c r="C287" s="755" t="s">
        <v>1881</v>
      </c>
      <c r="D287" s="778" t="n">
        <f aca="false">IF(VLOOKUP($A287,hk2014!$A:$G,1)=$A287,VLOOKUP($A287,hk2014!$A:$G,6),0)</f>
        <v>0</v>
      </c>
      <c r="E287" s="778" t="n">
        <f aca="false">IF(VLOOKUP($A287,hk2014!$A:$G,1)=$A287,VLOOKUP($A287,hk2014!$A:$G,7),0)</f>
        <v>0</v>
      </c>
      <c r="F287" s="778" t="n">
        <f aca="false">IF(VLOOKUP($A287,hk2014!$A:$H,1)=$A287,VLOOKUP($A287,hk2014!$A:$H,8),0)</f>
        <v>0</v>
      </c>
      <c r="G287" s="779" t="n">
        <f aca="false">SUM(D287+E287-F287)</f>
        <v>0</v>
      </c>
      <c r="H287" s="778" t="n">
        <f aca="false">IF(VLOOKUP($A287,hk2013!$A:$G,1)=$A287,VLOOKUP($A287,hk2013!$A:$G,6),0)</f>
        <v>0</v>
      </c>
      <c r="I287" s="778" t="n">
        <f aca="false">IF(VLOOKUP($A287,hk2013!$A:$G,1)=$A287,VLOOKUP($A287,hk2013!$A:$G,7),0)</f>
        <v>0</v>
      </c>
      <c r="J287" s="778" t="n">
        <f aca="false">IF(VLOOKUP($A287,hk2013!$A:$H,1)=$A287,VLOOKUP($A287,hk2013!$A:$H,8),0)</f>
        <v>0</v>
      </c>
      <c r="K287" s="780" t="n">
        <f aca="false">SUM(H287+I287-J287)</f>
        <v>0</v>
      </c>
      <c r="L287" s="786"/>
    </row>
    <row collapsed="false" customFormat="false" customHeight="true" hidden="true" ht="13.5" outlineLevel="1" r="288">
      <c r="A288" s="759"/>
      <c r="B288" s="755"/>
      <c r="C288" s="755"/>
      <c r="H288" s="799"/>
      <c r="I288" s="799"/>
      <c r="J288" s="799"/>
      <c r="K288" s="800"/>
      <c r="L288" s="786"/>
    </row>
    <row collapsed="false" customFormat="false" customHeight="true" hidden="false" ht="13.5" outlineLevel="0" r="289">
      <c r="A289" s="766" t="s">
        <v>281</v>
      </c>
      <c r="B289" s="767"/>
      <c r="C289" s="768" t="s">
        <v>1882</v>
      </c>
      <c r="D289" s="769" t="n">
        <f aca="false">SUM(D290:D293)</f>
        <v>0</v>
      </c>
      <c r="E289" s="769" t="n">
        <f aca="false">SUM(E290:E293)</f>
        <v>0</v>
      </c>
      <c r="F289" s="769" t="n">
        <f aca="false">SUM(F290:F293)</f>
        <v>0</v>
      </c>
      <c r="G289" s="770" t="n">
        <f aca="false">SUM(G290:G293)</f>
        <v>0</v>
      </c>
      <c r="H289" s="769" t="n">
        <f aca="false">SUM(H290:H293)</f>
        <v>0</v>
      </c>
      <c r="I289" s="769" t="n">
        <f aca="false">SUM(I290:I293)</f>
        <v>0</v>
      </c>
      <c r="J289" s="769" t="n">
        <f aca="false">SUM(J290:J293)</f>
        <v>0</v>
      </c>
      <c r="K289" s="771" t="n">
        <f aca="false">SUM(K290:K293)</f>
        <v>0</v>
      </c>
      <c r="L289" s="786"/>
      <c r="M289" s="813"/>
      <c r="N289" s="809"/>
      <c r="P289" s="773"/>
      <c r="Q289" s="813"/>
      <c r="R289" s="813"/>
      <c r="S289" s="813"/>
      <c r="T289" s="813"/>
      <c r="U289" s="809"/>
      <c r="W289" s="773"/>
      <c r="X289" s="813"/>
      <c r="Y289" s="813"/>
      <c r="Z289" s="813"/>
      <c r="AA289" s="813"/>
      <c r="AB289" s="809"/>
      <c r="AD289" s="773"/>
      <c r="AE289" s="813"/>
      <c r="AF289" s="813"/>
      <c r="AG289" s="813"/>
      <c r="AH289" s="813"/>
      <c r="AI289" s="809"/>
      <c r="AK289" s="773"/>
      <c r="AL289" s="813"/>
      <c r="AM289" s="813"/>
      <c r="AN289" s="813"/>
      <c r="AO289" s="813"/>
      <c r="AP289" s="809"/>
      <c r="AR289" s="773"/>
      <c r="AS289" s="813"/>
      <c r="AT289" s="813"/>
      <c r="AU289" s="813"/>
      <c r="AV289" s="813"/>
      <c r="AW289" s="809"/>
      <c r="AY289" s="773"/>
      <c r="AZ289" s="813"/>
      <c r="BA289" s="813"/>
      <c r="BB289" s="813"/>
      <c r="BC289" s="813"/>
      <c r="BD289" s="809"/>
      <c r="BF289" s="773"/>
      <c r="BG289" s="813"/>
      <c r="BH289" s="813"/>
      <c r="BI289" s="813"/>
      <c r="BJ289" s="813"/>
      <c r="BK289" s="809"/>
      <c r="BM289" s="773"/>
      <c r="BN289" s="813"/>
      <c r="BO289" s="813"/>
      <c r="BP289" s="813"/>
      <c r="BQ289" s="813"/>
      <c r="BR289" s="809"/>
      <c r="BT289" s="773"/>
      <c r="BU289" s="813"/>
      <c r="BV289" s="813"/>
      <c r="BW289" s="813"/>
      <c r="BX289" s="813"/>
      <c r="BY289" s="809"/>
      <c r="CA289" s="773"/>
      <c r="CB289" s="813"/>
      <c r="CC289" s="813"/>
      <c r="CD289" s="813"/>
      <c r="CE289" s="813"/>
      <c r="CF289" s="809"/>
      <c r="CH289" s="773"/>
      <c r="CI289" s="813"/>
      <c r="CJ289" s="813"/>
      <c r="CK289" s="813"/>
      <c r="CL289" s="813"/>
      <c r="CM289" s="809"/>
      <c r="CO289" s="773"/>
      <c r="CP289" s="813"/>
      <c r="CQ289" s="813"/>
      <c r="CR289" s="813"/>
      <c r="CS289" s="813"/>
      <c r="CT289" s="809"/>
      <c r="CV289" s="773"/>
      <c r="CW289" s="813"/>
      <c r="CX289" s="813"/>
      <c r="CY289" s="813"/>
      <c r="CZ289" s="813"/>
      <c r="DA289" s="809"/>
      <c r="DC289" s="773"/>
      <c r="DD289" s="813"/>
      <c r="DE289" s="813"/>
      <c r="DF289" s="813"/>
      <c r="DG289" s="813"/>
      <c r="DH289" s="809"/>
      <c r="DJ289" s="773"/>
      <c r="DK289" s="813"/>
      <c r="DL289" s="813"/>
      <c r="DM289" s="813"/>
      <c r="DN289" s="813"/>
      <c r="DO289" s="809"/>
      <c r="DQ289" s="773"/>
      <c r="DR289" s="813"/>
      <c r="DS289" s="813"/>
      <c r="DT289" s="813"/>
      <c r="DU289" s="813"/>
      <c r="DV289" s="809"/>
      <c r="DX289" s="773"/>
      <c r="DY289" s="813"/>
      <c r="DZ289" s="813"/>
      <c r="EA289" s="813"/>
      <c r="EB289" s="813"/>
      <c r="EC289" s="809"/>
      <c r="EE289" s="773"/>
      <c r="EF289" s="813"/>
      <c r="EG289" s="813"/>
      <c r="EH289" s="813"/>
      <c r="EI289" s="813"/>
      <c r="EJ289" s="809"/>
      <c r="EL289" s="773"/>
      <c r="EM289" s="813"/>
      <c r="EN289" s="813"/>
      <c r="EO289" s="813"/>
      <c r="EP289" s="813"/>
      <c r="EQ289" s="809"/>
      <c r="ES289" s="773"/>
      <c r="ET289" s="813"/>
      <c r="EU289" s="813"/>
      <c r="EV289" s="813"/>
      <c r="EW289" s="813"/>
      <c r="EX289" s="809"/>
      <c r="EZ289" s="773"/>
      <c r="FA289" s="813"/>
      <c r="FB289" s="813"/>
      <c r="FC289" s="813"/>
      <c r="FD289" s="813"/>
      <c r="FE289" s="809"/>
      <c r="FG289" s="773"/>
      <c r="FH289" s="813"/>
      <c r="FI289" s="813"/>
      <c r="FJ289" s="813"/>
      <c r="FK289" s="813"/>
      <c r="FL289" s="809"/>
      <c r="FN289" s="773"/>
      <c r="FO289" s="813"/>
      <c r="FP289" s="813"/>
      <c r="FQ289" s="813"/>
      <c r="FR289" s="813"/>
      <c r="FS289" s="809"/>
      <c r="FU289" s="773"/>
      <c r="FV289" s="813"/>
      <c r="FW289" s="813"/>
      <c r="FX289" s="813"/>
      <c r="FY289" s="813"/>
      <c r="FZ289" s="809"/>
      <c r="GB289" s="773"/>
      <c r="GC289" s="813"/>
      <c r="GD289" s="813"/>
      <c r="GE289" s="813"/>
      <c r="GF289" s="813"/>
      <c r="GG289" s="809"/>
      <c r="GI289" s="773"/>
      <c r="GJ289" s="813"/>
      <c r="GK289" s="813"/>
      <c r="GL289" s="813"/>
      <c r="GM289" s="813"/>
      <c r="GN289" s="809"/>
      <c r="GP289" s="773"/>
      <c r="GQ289" s="813"/>
      <c r="GR289" s="813"/>
      <c r="GS289" s="813"/>
      <c r="GT289" s="813"/>
      <c r="GU289" s="809"/>
      <c r="GW289" s="773"/>
      <c r="GX289" s="813"/>
      <c r="GY289" s="813"/>
      <c r="GZ289" s="813"/>
      <c r="HA289" s="813"/>
      <c r="HB289" s="809"/>
      <c r="HD289" s="773"/>
      <c r="HE289" s="813"/>
      <c r="HF289" s="813"/>
      <c r="HG289" s="813"/>
      <c r="HH289" s="813"/>
      <c r="HI289" s="809"/>
      <c r="HK289" s="773"/>
      <c r="HL289" s="813"/>
      <c r="HM289" s="813"/>
      <c r="HN289" s="813"/>
      <c r="HO289" s="813"/>
      <c r="HP289" s="809"/>
      <c r="HR289" s="773"/>
      <c r="HS289" s="813"/>
      <c r="HT289" s="813"/>
      <c r="HU289" s="813"/>
      <c r="HV289" s="813"/>
      <c r="HW289" s="809"/>
      <c r="HY289" s="773"/>
      <c r="HZ289" s="813"/>
      <c r="IA289" s="813"/>
      <c r="IB289" s="813"/>
      <c r="IC289" s="813"/>
      <c r="ID289" s="809"/>
      <c r="IF289" s="773"/>
      <c r="IG289" s="813"/>
      <c r="IH289" s="813"/>
      <c r="II289" s="813"/>
      <c r="IJ289" s="813"/>
      <c r="IK289" s="809"/>
      <c r="IM289" s="773"/>
      <c r="IN289" s="813"/>
      <c r="IO289" s="813"/>
      <c r="IP289" s="813"/>
      <c r="IQ289" s="813"/>
      <c r="IR289" s="809"/>
      <c r="IT289" s="773"/>
      <c r="IU289" s="813"/>
    </row>
    <row collapsed="false" customFormat="false" customHeight="true" hidden="true" ht="12.75" outlineLevel="1" r="290">
      <c r="A290" s="789" t="s">
        <v>1883</v>
      </c>
      <c r="B290" s="773"/>
      <c r="C290" s="774" t="s">
        <v>1882</v>
      </c>
      <c r="D290" s="778" t="n">
        <f aca="false">IF(VLOOKUP($A290,hk2014!$A:$G,1)=$A290,VLOOKUP($A290,hk2014!$A:$G,6),0)</f>
        <v>0</v>
      </c>
      <c r="E290" s="778" t="n">
        <f aca="false">IF(VLOOKUP($A290,hk2014!$A:$G,1)=$A290,VLOOKUP($A290,hk2014!$A:$G,7),0)</f>
        <v>0</v>
      </c>
      <c r="F290" s="778" t="n">
        <f aca="false">IF(VLOOKUP($A290,hk2014!$A:$H,1)=$A290,VLOOKUP($A290,hk2014!$A:$H,8),0)</f>
        <v>0</v>
      </c>
      <c r="G290" s="779" t="n">
        <f aca="false">SUM(D290+E290-F290)</f>
        <v>0</v>
      </c>
      <c r="H290" s="778" t="n">
        <f aca="false">IF(VLOOKUP($A290,hk2013!$A:$G,1)=$A290,VLOOKUP($A290,hk2013!$A:$G,6),0)</f>
        <v>0</v>
      </c>
      <c r="I290" s="778" t="n">
        <f aca="false">IF(VLOOKUP($A290,hk2013!$A:$G,1)=$A290,VLOOKUP($A290,hk2013!$A:$G,7),0)</f>
        <v>0</v>
      </c>
      <c r="J290" s="778" t="n">
        <f aca="false">IF(VLOOKUP($A290,hk2013!$A:$H,1)=$A290,VLOOKUP($A290,hk2013!$A:$H,8),0)</f>
        <v>0</v>
      </c>
      <c r="K290" s="780" t="n">
        <f aca="false">SUM(H290+I290-J290)</f>
        <v>0</v>
      </c>
      <c r="L290" s="786"/>
      <c r="M290" s="813"/>
      <c r="N290" s="809"/>
      <c r="P290" s="773"/>
      <c r="Q290" s="813"/>
      <c r="R290" s="813"/>
      <c r="S290" s="813"/>
      <c r="T290" s="813"/>
      <c r="U290" s="809"/>
      <c r="W290" s="773"/>
      <c r="X290" s="813"/>
      <c r="Y290" s="813"/>
      <c r="Z290" s="813"/>
      <c r="AA290" s="813"/>
      <c r="AB290" s="809"/>
      <c r="AD290" s="773"/>
      <c r="AE290" s="813"/>
      <c r="AF290" s="813"/>
      <c r="AG290" s="813"/>
      <c r="AH290" s="813"/>
      <c r="AI290" s="809"/>
      <c r="AK290" s="773"/>
      <c r="AL290" s="813"/>
      <c r="AM290" s="813"/>
      <c r="AN290" s="813"/>
      <c r="AO290" s="813"/>
      <c r="AP290" s="809"/>
      <c r="AR290" s="773"/>
      <c r="AS290" s="813"/>
      <c r="AT290" s="813"/>
      <c r="AU290" s="813"/>
      <c r="AV290" s="813"/>
      <c r="AW290" s="809"/>
      <c r="AY290" s="773"/>
      <c r="AZ290" s="813"/>
      <c r="BA290" s="813"/>
      <c r="BB290" s="813"/>
      <c r="BC290" s="813"/>
      <c r="BD290" s="809"/>
      <c r="BF290" s="773"/>
      <c r="BG290" s="813"/>
      <c r="BH290" s="813"/>
      <c r="BI290" s="813"/>
      <c r="BJ290" s="813"/>
      <c r="BK290" s="809"/>
      <c r="BM290" s="773"/>
      <c r="BN290" s="813"/>
      <c r="BO290" s="813"/>
      <c r="BP290" s="813"/>
      <c r="BQ290" s="813"/>
      <c r="BR290" s="809"/>
      <c r="BT290" s="773"/>
      <c r="BU290" s="813"/>
      <c r="BV290" s="813"/>
      <c r="BW290" s="813"/>
      <c r="BX290" s="813"/>
      <c r="BY290" s="809"/>
      <c r="CA290" s="773"/>
      <c r="CB290" s="813"/>
      <c r="CC290" s="813"/>
      <c r="CD290" s="813"/>
      <c r="CE290" s="813"/>
      <c r="CF290" s="809"/>
      <c r="CH290" s="773"/>
      <c r="CI290" s="813"/>
      <c r="CJ290" s="813"/>
      <c r="CK290" s="813"/>
      <c r="CL290" s="813"/>
      <c r="CM290" s="809"/>
      <c r="CO290" s="773"/>
      <c r="CP290" s="813"/>
      <c r="CQ290" s="813"/>
      <c r="CR290" s="813"/>
      <c r="CS290" s="813"/>
      <c r="CT290" s="809"/>
      <c r="CV290" s="773"/>
      <c r="CW290" s="813"/>
      <c r="CX290" s="813"/>
      <c r="CY290" s="813"/>
      <c r="CZ290" s="813"/>
      <c r="DA290" s="809"/>
      <c r="DC290" s="773"/>
      <c r="DD290" s="813"/>
      <c r="DE290" s="813"/>
      <c r="DF290" s="813"/>
      <c r="DG290" s="813"/>
      <c r="DH290" s="809"/>
      <c r="DJ290" s="773"/>
      <c r="DK290" s="813"/>
      <c r="DL290" s="813"/>
      <c r="DM290" s="813"/>
      <c r="DN290" s="813"/>
      <c r="DO290" s="809"/>
      <c r="DQ290" s="773"/>
      <c r="DR290" s="813"/>
      <c r="DS290" s="813"/>
      <c r="DT290" s="813"/>
      <c r="DU290" s="813"/>
      <c r="DV290" s="809"/>
      <c r="DX290" s="773"/>
      <c r="DY290" s="813"/>
      <c r="DZ290" s="813"/>
      <c r="EA290" s="813"/>
      <c r="EB290" s="813"/>
      <c r="EC290" s="809"/>
      <c r="EE290" s="773"/>
      <c r="EF290" s="813"/>
      <c r="EG290" s="813"/>
      <c r="EH290" s="813"/>
      <c r="EI290" s="813"/>
      <c r="EJ290" s="809"/>
      <c r="EL290" s="773"/>
      <c r="EM290" s="813"/>
      <c r="EN290" s="813"/>
      <c r="EO290" s="813"/>
      <c r="EP290" s="813"/>
      <c r="EQ290" s="809"/>
      <c r="ES290" s="773"/>
      <c r="ET290" s="813"/>
      <c r="EU290" s="813"/>
      <c r="EV290" s="813"/>
      <c r="EW290" s="813"/>
      <c r="EX290" s="809"/>
      <c r="EZ290" s="773"/>
      <c r="FA290" s="813"/>
      <c r="FB290" s="813"/>
      <c r="FC290" s="813"/>
      <c r="FD290" s="813"/>
      <c r="FE290" s="809"/>
      <c r="FG290" s="773"/>
      <c r="FH290" s="813"/>
      <c r="FI290" s="813"/>
      <c r="FJ290" s="813"/>
      <c r="FK290" s="813"/>
      <c r="FL290" s="809"/>
      <c r="FN290" s="773"/>
      <c r="FO290" s="813"/>
      <c r="FP290" s="813"/>
      <c r="FQ290" s="813"/>
      <c r="FR290" s="813"/>
      <c r="FS290" s="809"/>
      <c r="FU290" s="773"/>
      <c r="FV290" s="813"/>
      <c r="FW290" s="813"/>
      <c r="FX290" s="813"/>
      <c r="FY290" s="813"/>
      <c r="FZ290" s="809"/>
      <c r="GB290" s="773"/>
      <c r="GC290" s="813"/>
      <c r="GD290" s="813"/>
      <c r="GE290" s="813"/>
      <c r="GF290" s="813"/>
      <c r="GG290" s="809"/>
      <c r="GI290" s="773"/>
      <c r="GJ290" s="813"/>
      <c r="GK290" s="813"/>
      <c r="GL290" s="813"/>
      <c r="GM290" s="813"/>
      <c r="GN290" s="809"/>
      <c r="GP290" s="773"/>
      <c r="GQ290" s="813"/>
      <c r="GR290" s="813"/>
      <c r="GS290" s="813"/>
      <c r="GT290" s="813"/>
      <c r="GU290" s="809"/>
      <c r="GW290" s="773"/>
      <c r="GX290" s="813"/>
      <c r="GY290" s="813"/>
      <c r="GZ290" s="813"/>
      <c r="HA290" s="813"/>
      <c r="HB290" s="809"/>
      <c r="HD290" s="773"/>
      <c r="HE290" s="813"/>
      <c r="HF290" s="813"/>
      <c r="HG290" s="813"/>
      <c r="HH290" s="813"/>
      <c r="HI290" s="809"/>
      <c r="HK290" s="773"/>
      <c r="HL290" s="813"/>
      <c r="HM290" s="813"/>
      <c r="HN290" s="813"/>
      <c r="HO290" s="813"/>
      <c r="HP290" s="809"/>
      <c r="HR290" s="773"/>
      <c r="HS290" s="813"/>
      <c r="HT290" s="813"/>
      <c r="HU290" s="813"/>
      <c r="HV290" s="813"/>
      <c r="HW290" s="809"/>
      <c r="HY290" s="773"/>
      <c r="HZ290" s="813"/>
      <c r="IA290" s="813"/>
      <c r="IB290" s="813"/>
      <c r="IC290" s="813"/>
      <c r="ID290" s="809"/>
      <c r="IF290" s="773"/>
      <c r="IG290" s="813"/>
      <c r="IH290" s="813"/>
      <c r="II290" s="813"/>
      <c r="IJ290" s="813"/>
      <c r="IK290" s="809"/>
      <c r="IM290" s="773"/>
      <c r="IN290" s="813"/>
      <c r="IO290" s="813"/>
      <c r="IP290" s="813"/>
      <c r="IQ290" s="813"/>
      <c r="IR290" s="809"/>
      <c r="IT290" s="773"/>
      <c r="IU290" s="813"/>
    </row>
    <row collapsed="false" customFormat="false" customHeight="true" hidden="true" ht="12.75" outlineLevel="1" r="291">
      <c r="A291" s="759" t="str">
        <f aca="false">LEFT(B291,3)</f>
        <v>531</v>
      </c>
      <c r="B291" s="755" t="s">
        <v>1884</v>
      </c>
      <c r="C291" s="755" t="s">
        <v>1885</v>
      </c>
      <c r="D291" s="778" t="n">
        <f aca="false">IF(VLOOKUP($A291,hk2014!$A:$G,1)=$A291,VLOOKUP($A291,hk2014!$A:$G,6),0)</f>
        <v>0</v>
      </c>
      <c r="E291" s="778" t="n">
        <f aca="false">IF(VLOOKUP($A291,hk2014!$A:$G,1)=$A291,VLOOKUP($A291,hk2014!$A:$G,7),0)</f>
        <v>0</v>
      </c>
      <c r="F291" s="778" t="n">
        <f aca="false">IF(VLOOKUP($A291,hk2014!$A:$H,1)=$A291,VLOOKUP($A291,hk2014!$A:$H,8),0)</f>
        <v>0</v>
      </c>
      <c r="G291" s="779" t="n">
        <f aca="false">SUM(D291+E291-F291)</f>
        <v>0</v>
      </c>
      <c r="H291" s="778" t="n">
        <f aca="false">IF(VLOOKUP($A291,hk2013!$A:$G,1)=$A291,VLOOKUP($A291,hk2013!$A:$G,6),0)</f>
        <v>0</v>
      </c>
      <c r="I291" s="778" t="n">
        <f aca="false">IF(VLOOKUP($A291,hk2013!$A:$G,1)=$A291,VLOOKUP($A291,hk2013!$A:$G,7),0)</f>
        <v>0</v>
      </c>
      <c r="J291" s="778" t="n">
        <f aca="false">IF(VLOOKUP($A291,hk2013!$A:$H,1)=$A291,VLOOKUP($A291,hk2013!$A:$H,8),0)</f>
        <v>0</v>
      </c>
      <c r="K291" s="780" t="n">
        <f aca="false">SUM(H291+I291-J291)</f>
        <v>0</v>
      </c>
      <c r="L291" s="786"/>
    </row>
    <row collapsed="false" customFormat="false" customHeight="true" hidden="true" ht="12.75" outlineLevel="1" r="292">
      <c r="A292" s="759" t="str">
        <f aca="false">LEFT(B292,3)</f>
        <v>532</v>
      </c>
      <c r="B292" s="755" t="s">
        <v>1886</v>
      </c>
      <c r="C292" s="755" t="s">
        <v>1887</v>
      </c>
      <c r="D292" s="778" t="n">
        <f aca="false">IF(VLOOKUP($A292,hk2014!$A:$G,1)=$A292,VLOOKUP($A292,hk2014!$A:$G,6),0)</f>
        <v>0</v>
      </c>
      <c r="E292" s="778" t="n">
        <f aca="false">IF(VLOOKUP($A292,hk2014!$A:$G,1)=$A292,VLOOKUP($A292,hk2014!$A:$G,7),0)</f>
        <v>0</v>
      </c>
      <c r="F292" s="778" t="n">
        <f aca="false">IF(VLOOKUP($A292,hk2014!$A:$H,1)=$A292,VLOOKUP($A292,hk2014!$A:$H,8),0)</f>
        <v>0</v>
      </c>
      <c r="G292" s="779" t="n">
        <f aca="false">SUM(D292+E292-F292)</f>
        <v>0</v>
      </c>
      <c r="H292" s="778" t="n">
        <f aca="false">IF(VLOOKUP($A292,hk2013!$A:$G,1)=$A292,VLOOKUP($A292,hk2013!$A:$G,6),0)</f>
        <v>0</v>
      </c>
      <c r="I292" s="778" t="n">
        <f aca="false">IF(VLOOKUP($A292,hk2013!$A:$G,1)=$A292,VLOOKUP($A292,hk2013!$A:$G,7),0)</f>
        <v>0</v>
      </c>
      <c r="J292" s="778" t="n">
        <f aca="false">IF(VLOOKUP($A292,hk2013!$A:$H,1)=$A292,VLOOKUP($A292,hk2013!$A:$H,8),0)</f>
        <v>0</v>
      </c>
      <c r="K292" s="780" t="n">
        <f aca="false">SUM(H292+I292-J292)</f>
        <v>0</v>
      </c>
      <c r="L292" s="786"/>
    </row>
    <row collapsed="false" customFormat="false" customHeight="true" hidden="true" ht="12.75" outlineLevel="1" r="293">
      <c r="A293" s="759" t="str">
        <f aca="false">LEFT(B293,3)</f>
        <v>538</v>
      </c>
      <c r="B293" s="755" t="s">
        <v>1888</v>
      </c>
      <c r="C293" s="755" t="s">
        <v>1702</v>
      </c>
      <c r="D293" s="778" t="n">
        <f aca="false">IF(VLOOKUP($A293,hk2014!$A:$G,1)=$A293,VLOOKUP($A293,hk2014!$A:$G,6),0)</f>
        <v>0</v>
      </c>
      <c r="E293" s="778" t="n">
        <f aca="false">IF(VLOOKUP($A293,hk2014!$A:$G,1)=$A293,VLOOKUP($A293,hk2014!$A:$G,7),0)</f>
        <v>0</v>
      </c>
      <c r="F293" s="778" t="n">
        <f aca="false">IF(VLOOKUP($A293,hk2014!$A:$H,1)=$A293,VLOOKUP($A293,hk2014!$A:$H,8),0)</f>
        <v>0</v>
      </c>
      <c r="G293" s="779" t="n">
        <f aca="false">SUM(D293+E293-F293)</f>
        <v>0</v>
      </c>
      <c r="H293" s="778" t="n">
        <f aca="false">IF(VLOOKUP($A293,hk2013!$A:$G,1)=$A293,VLOOKUP($A293,hk2013!$A:$G,6),0)</f>
        <v>0</v>
      </c>
      <c r="I293" s="778" t="n">
        <f aca="false">IF(VLOOKUP($A293,hk2013!$A:$G,1)=$A293,VLOOKUP($A293,hk2013!$A:$G,7),0)</f>
        <v>0</v>
      </c>
      <c r="J293" s="778" t="n">
        <f aca="false">IF(VLOOKUP($A293,hk2013!$A:$H,1)=$A293,VLOOKUP($A293,hk2013!$A:$H,8),0)</f>
        <v>0</v>
      </c>
      <c r="K293" s="780" t="n">
        <f aca="false">SUM(H293+I293-J293)</f>
        <v>0</v>
      </c>
      <c r="L293" s="786"/>
    </row>
    <row collapsed="false" customFormat="false" customHeight="true" hidden="true" ht="13.5" outlineLevel="1" r="294">
      <c r="A294" s="759"/>
      <c r="B294" s="755"/>
      <c r="C294" s="755"/>
      <c r="H294" s="799"/>
      <c r="I294" s="799"/>
      <c r="J294" s="799"/>
      <c r="K294" s="800"/>
      <c r="L294" s="814"/>
    </row>
    <row collapsed="false" customFormat="false" customHeight="true" hidden="false" ht="13.5" outlineLevel="0" r="295">
      <c r="A295" s="766" t="s">
        <v>283</v>
      </c>
      <c r="B295" s="767"/>
      <c r="C295" s="768" t="s">
        <v>1889</v>
      </c>
      <c r="D295" s="769" t="n">
        <f aca="false">SUM(D296:D305)</f>
        <v>0</v>
      </c>
      <c r="E295" s="769" t="n">
        <f aca="false">SUM(E296:E305)</f>
        <v>0</v>
      </c>
      <c r="F295" s="769" t="n">
        <f aca="false">SUM(F296:F305)</f>
        <v>0</v>
      </c>
      <c r="G295" s="770" t="n">
        <f aca="false">SUM(G296:G305)</f>
        <v>0</v>
      </c>
      <c r="H295" s="769" t="n">
        <f aca="false">SUM(H296:H305)</f>
        <v>0</v>
      </c>
      <c r="I295" s="769" t="n">
        <f aca="false">SUM(I296:I305)</f>
        <v>0</v>
      </c>
      <c r="J295" s="769" t="n">
        <f aca="false">SUM(J296:J305)</f>
        <v>0</v>
      </c>
      <c r="K295" s="771" t="n">
        <f aca="false">SUM(K296:K305)</f>
        <v>0</v>
      </c>
      <c r="L295" s="786"/>
      <c r="M295" s="813"/>
      <c r="N295" s="809"/>
      <c r="P295" s="773"/>
      <c r="Q295" s="813"/>
      <c r="R295" s="813"/>
      <c r="S295" s="813"/>
      <c r="T295" s="813"/>
      <c r="U295" s="809"/>
      <c r="W295" s="773"/>
      <c r="X295" s="813"/>
      <c r="Y295" s="813"/>
      <c r="Z295" s="813"/>
      <c r="AA295" s="813"/>
      <c r="AB295" s="809"/>
      <c r="AD295" s="773"/>
      <c r="AE295" s="813"/>
      <c r="AF295" s="813"/>
      <c r="AG295" s="813"/>
      <c r="AH295" s="813"/>
      <c r="AI295" s="809"/>
      <c r="AK295" s="773"/>
      <c r="AL295" s="813"/>
      <c r="AM295" s="813"/>
      <c r="AN295" s="813"/>
      <c r="AO295" s="813"/>
      <c r="AP295" s="809"/>
      <c r="AR295" s="773"/>
      <c r="AS295" s="813"/>
      <c r="AT295" s="813"/>
      <c r="AU295" s="813"/>
      <c r="AV295" s="813"/>
      <c r="AW295" s="809"/>
      <c r="AY295" s="773"/>
      <c r="AZ295" s="813"/>
      <c r="BA295" s="813"/>
      <c r="BB295" s="813"/>
      <c r="BC295" s="813"/>
      <c r="BD295" s="809"/>
      <c r="BF295" s="773"/>
      <c r="BG295" s="813"/>
      <c r="BH295" s="813"/>
      <c r="BI295" s="813"/>
      <c r="BJ295" s="813"/>
      <c r="BK295" s="809"/>
      <c r="BM295" s="773"/>
      <c r="BN295" s="813"/>
      <c r="BO295" s="813"/>
      <c r="BP295" s="813"/>
      <c r="BQ295" s="813"/>
      <c r="BR295" s="809"/>
      <c r="BT295" s="773"/>
      <c r="BU295" s="813"/>
      <c r="BV295" s="813"/>
      <c r="BW295" s="813"/>
      <c r="BX295" s="813"/>
      <c r="BY295" s="809"/>
      <c r="CA295" s="773"/>
      <c r="CB295" s="813"/>
      <c r="CC295" s="813"/>
      <c r="CD295" s="813"/>
      <c r="CE295" s="813"/>
      <c r="CF295" s="809"/>
      <c r="CH295" s="773"/>
      <c r="CI295" s="813"/>
      <c r="CJ295" s="813"/>
      <c r="CK295" s="813"/>
      <c r="CL295" s="813"/>
      <c r="CM295" s="809"/>
      <c r="CO295" s="773"/>
      <c r="CP295" s="813"/>
      <c r="CQ295" s="813"/>
      <c r="CR295" s="813"/>
      <c r="CS295" s="813"/>
      <c r="CT295" s="809"/>
      <c r="CV295" s="773"/>
      <c r="CW295" s="813"/>
      <c r="CX295" s="813"/>
      <c r="CY295" s="813"/>
      <c r="CZ295" s="813"/>
      <c r="DA295" s="809"/>
      <c r="DC295" s="773"/>
      <c r="DD295" s="813"/>
      <c r="DE295" s="813"/>
      <c r="DF295" s="813"/>
      <c r="DG295" s="813"/>
      <c r="DH295" s="809"/>
      <c r="DJ295" s="773"/>
      <c r="DK295" s="813"/>
      <c r="DL295" s="813"/>
      <c r="DM295" s="813"/>
      <c r="DN295" s="813"/>
      <c r="DO295" s="809"/>
      <c r="DQ295" s="773"/>
      <c r="DR295" s="813"/>
      <c r="DS295" s="813"/>
      <c r="DT295" s="813"/>
      <c r="DU295" s="813"/>
      <c r="DV295" s="809"/>
      <c r="DX295" s="773"/>
      <c r="DY295" s="813"/>
      <c r="DZ295" s="813"/>
      <c r="EA295" s="813"/>
      <c r="EB295" s="813"/>
      <c r="EC295" s="809"/>
      <c r="EE295" s="773"/>
      <c r="EF295" s="813"/>
      <c r="EG295" s="813"/>
      <c r="EH295" s="813"/>
      <c r="EI295" s="813"/>
      <c r="EJ295" s="809"/>
      <c r="EL295" s="773"/>
      <c r="EM295" s="813"/>
      <c r="EN295" s="813"/>
      <c r="EO295" s="813"/>
      <c r="EP295" s="813"/>
      <c r="EQ295" s="809"/>
      <c r="ES295" s="773"/>
      <c r="ET295" s="813"/>
      <c r="EU295" s="813"/>
      <c r="EV295" s="813"/>
      <c r="EW295" s="813"/>
      <c r="EX295" s="809"/>
      <c r="EZ295" s="773"/>
      <c r="FA295" s="813"/>
      <c r="FB295" s="813"/>
      <c r="FC295" s="813"/>
      <c r="FD295" s="813"/>
      <c r="FE295" s="809"/>
      <c r="FG295" s="773"/>
      <c r="FH295" s="813"/>
      <c r="FI295" s="813"/>
      <c r="FJ295" s="813"/>
      <c r="FK295" s="813"/>
      <c r="FL295" s="809"/>
      <c r="FN295" s="773"/>
      <c r="FO295" s="813"/>
      <c r="FP295" s="813"/>
      <c r="FQ295" s="813"/>
      <c r="FR295" s="813"/>
      <c r="FS295" s="809"/>
      <c r="FU295" s="773"/>
      <c r="FV295" s="813"/>
      <c r="FW295" s="813"/>
      <c r="FX295" s="813"/>
      <c r="FY295" s="813"/>
      <c r="FZ295" s="809"/>
      <c r="GB295" s="773"/>
      <c r="GC295" s="813"/>
      <c r="GD295" s="813"/>
      <c r="GE295" s="813"/>
      <c r="GF295" s="813"/>
      <c r="GG295" s="809"/>
      <c r="GI295" s="773"/>
      <c r="GJ295" s="813"/>
      <c r="GK295" s="813"/>
      <c r="GL295" s="813"/>
      <c r="GM295" s="813"/>
      <c r="GN295" s="809"/>
      <c r="GP295" s="773"/>
      <c r="GQ295" s="813"/>
      <c r="GR295" s="813"/>
      <c r="GS295" s="813"/>
      <c r="GT295" s="813"/>
      <c r="GU295" s="809"/>
      <c r="GW295" s="773"/>
      <c r="GX295" s="813"/>
      <c r="GY295" s="813"/>
      <c r="GZ295" s="813"/>
      <c r="HA295" s="813"/>
      <c r="HB295" s="809"/>
      <c r="HD295" s="773"/>
      <c r="HE295" s="813"/>
      <c r="HF295" s="813"/>
      <c r="HG295" s="813"/>
      <c r="HH295" s="813"/>
      <c r="HI295" s="809"/>
      <c r="HK295" s="773"/>
      <c r="HL295" s="813"/>
      <c r="HM295" s="813"/>
      <c r="HN295" s="813"/>
      <c r="HO295" s="813"/>
      <c r="HP295" s="809"/>
      <c r="HR295" s="773"/>
      <c r="HS295" s="813"/>
      <c r="HT295" s="813"/>
      <c r="HU295" s="813"/>
      <c r="HV295" s="813"/>
      <c r="HW295" s="809"/>
      <c r="HY295" s="773"/>
      <c r="HZ295" s="813"/>
      <c r="IA295" s="813"/>
      <c r="IB295" s="813"/>
      <c r="IC295" s="813"/>
      <c r="ID295" s="809"/>
      <c r="IF295" s="773"/>
      <c r="IG295" s="813"/>
      <c r="IH295" s="813"/>
      <c r="II295" s="813"/>
      <c r="IJ295" s="813"/>
      <c r="IK295" s="809"/>
      <c r="IM295" s="773"/>
      <c r="IN295" s="813"/>
      <c r="IO295" s="813"/>
      <c r="IP295" s="813"/>
      <c r="IQ295" s="813"/>
      <c r="IR295" s="809"/>
      <c r="IT295" s="773"/>
      <c r="IU295" s="813"/>
    </row>
    <row collapsed="false" customFormat="false" customHeight="true" hidden="true" ht="12.75" outlineLevel="1" r="296">
      <c r="A296" s="759" t="s">
        <v>1890</v>
      </c>
      <c r="B296" s="773"/>
      <c r="C296" s="774" t="s">
        <v>1891</v>
      </c>
      <c r="D296" s="778" t="n">
        <f aca="false">IF(VLOOKUP($A296,hk2014!$A:$G,1)=$A296,VLOOKUP($A296,hk2014!$A:$G,6),0)</f>
        <v>0</v>
      </c>
      <c r="E296" s="778" t="n">
        <f aca="false">IF(VLOOKUP($A296,hk2014!$A:$G,1)=$A296,VLOOKUP($A296,hk2014!$A:$G,7),0)</f>
        <v>0</v>
      </c>
      <c r="F296" s="778" t="n">
        <f aca="false">IF(VLOOKUP($A296,hk2014!$A:$H,1)=$A296,VLOOKUP($A296,hk2014!$A:$H,8),0)</f>
        <v>0</v>
      </c>
      <c r="G296" s="779" t="n">
        <f aca="false">SUM(D296+E296-F296)</f>
        <v>0</v>
      </c>
      <c r="H296" s="778" t="n">
        <f aca="false">IF(VLOOKUP($A296,hk2013!$A:$G,1)=$A296,VLOOKUP($A296,hk2013!$A:$G,6),0)</f>
        <v>0</v>
      </c>
      <c r="I296" s="778" t="n">
        <f aca="false">IF(VLOOKUP($A296,hk2013!$A:$G,1)=$A296,VLOOKUP($A296,hk2013!$A:$G,7),0)</f>
        <v>0</v>
      </c>
      <c r="J296" s="778" t="n">
        <f aca="false">IF(VLOOKUP($A296,hk2013!$A:$H,1)=$A296,VLOOKUP($A296,hk2013!$A:$H,8),0)</f>
        <v>0</v>
      </c>
      <c r="K296" s="780" t="n">
        <f aca="false">SUM(H296+I296-J296)</f>
        <v>0</v>
      </c>
      <c r="L296" s="786"/>
      <c r="M296" s="813"/>
      <c r="N296" s="809"/>
      <c r="P296" s="773"/>
      <c r="Q296" s="813"/>
      <c r="R296" s="813"/>
      <c r="S296" s="813"/>
      <c r="T296" s="813"/>
      <c r="U296" s="809"/>
      <c r="W296" s="773"/>
      <c r="X296" s="813"/>
      <c r="Y296" s="813"/>
      <c r="Z296" s="813"/>
      <c r="AA296" s="813"/>
      <c r="AB296" s="809"/>
      <c r="AD296" s="773"/>
      <c r="AE296" s="813"/>
      <c r="AF296" s="813"/>
      <c r="AG296" s="813"/>
      <c r="AH296" s="813"/>
      <c r="AI296" s="809"/>
      <c r="AK296" s="773"/>
      <c r="AL296" s="813"/>
      <c r="AM296" s="813"/>
      <c r="AN296" s="813"/>
      <c r="AO296" s="813"/>
      <c r="AP296" s="809"/>
      <c r="AR296" s="773"/>
      <c r="AS296" s="813"/>
      <c r="AT296" s="813"/>
      <c r="AU296" s="813"/>
      <c r="AV296" s="813"/>
      <c r="AW296" s="809"/>
      <c r="AY296" s="773"/>
      <c r="AZ296" s="813"/>
      <c r="BA296" s="813"/>
      <c r="BB296" s="813"/>
      <c r="BC296" s="813"/>
      <c r="BD296" s="809"/>
      <c r="BF296" s="773"/>
      <c r="BG296" s="813"/>
      <c r="BH296" s="813"/>
      <c r="BI296" s="813"/>
      <c r="BJ296" s="813"/>
      <c r="BK296" s="809"/>
      <c r="BM296" s="773"/>
      <c r="BN296" s="813"/>
      <c r="BO296" s="813"/>
      <c r="BP296" s="813"/>
      <c r="BQ296" s="813"/>
      <c r="BR296" s="809"/>
      <c r="BT296" s="773"/>
      <c r="BU296" s="813"/>
      <c r="BV296" s="813"/>
      <c r="BW296" s="813"/>
      <c r="BX296" s="813"/>
      <c r="BY296" s="809"/>
      <c r="CA296" s="773"/>
      <c r="CB296" s="813"/>
      <c r="CC296" s="813"/>
      <c r="CD296" s="813"/>
      <c r="CE296" s="813"/>
      <c r="CF296" s="809"/>
      <c r="CH296" s="773"/>
      <c r="CI296" s="813"/>
      <c r="CJ296" s="813"/>
      <c r="CK296" s="813"/>
      <c r="CL296" s="813"/>
      <c r="CM296" s="809"/>
      <c r="CO296" s="773"/>
      <c r="CP296" s="813"/>
      <c r="CQ296" s="813"/>
      <c r="CR296" s="813"/>
      <c r="CS296" s="813"/>
      <c r="CT296" s="809"/>
      <c r="CV296" s="773"/>
      <c r="CW296" s="813"/>
      <c r="CX296" s="813"/>
      <c r="CY296" s="813"/>
      <c r="CZ296" s="813"/>
      <c r="DA296" s="809"/>
      <c r="DC296" s="773"/>
      <c r="DD296" s="813"/>
      <c r="DE296" s="813"/>
      <c r="DF296" s="813"/>
      <c r="DG296" s="813"/>
      <c r="DH296" s="809"/>
      <c r="DJ296" s="773"/>
      <c r="DK296" s="813"/>
      <c r="DL296" s="813"/>
      <c r="DM296" s="813"/>
      <c r="DN296" s="813"/>
      <c r="DO296" s="809"/>
      <c r="DQ296" s="773"/>
      <c r="DR296" s="813"/>
      <c r="DS296" s="813"/>
      <c r="DT296" s="813"/>
      <c r="DU296" s="813"/>
      <c r="DV296" s="809"/>
      <c r="DX296" s="773"/>
      <c r="DY296" s="813"/>
      <c r="DZ296" s="813"/>
      <c r="EA296" s="813"/>
      <c r="EB296" s="813"/>
      <c r="EC296" s="809"/>
      <c r="EE296" s="773"/>
      <c r="EF296" s="813"/>
      <c r="EG296" s="813"/>
      <c r="EH296" s="813"/>
      <c r="EI296" s="813"/>
      <c r="EJ296" s="809"/>
      <c r="EL296" s="773"/>
      <c r="EM296" s="813"/>
      <c r="EN296" s="813"/>
      <c r="EO296" s="813"/>
      <c r="EP296" s="813"/>
      <c r="EQ296" s="809"/>
      <c r="ES296" s="773"/>
      <c r="ET296" s="813"/>
      <c r="EU296" s="813"/>
      <c r="EV296" s="813"/>
      <c r="EW296" s="813"/>
      <c r="EX296" s="809"/>
      <c r="EZ296" s="773"/>
      <c r="FA296" s="813"/>
      <c r="FB296" s="813"/>
      <c r="FC296" s="813"/>
      <c r="FD296" s="813"/>
      <c r="FE296" s="809"/>
      <c r="FG296" s="773"/>
      <c r="FH296" s="813"/>
      <c r="FI296" s="813"/>
      <c r="FJ296" s="813"/>
      <c r="FK296" s="813"/>
      <c r="FL296" s="809"/>
      <c r="FN296" s="773"/>
      <c r="FO296" s="813"/>
      <c r="FP296" s="813"/>
      <c r="FQ296" s="813"/>
      <c r="FR296" s="813"/>
      <c r="FS296" s="809"/>
      <c r="FU296" s="773"/>
      <c r="FV296" s="813"/>
      <c r="FW296" s="813"/>
      <c r="FX296" s="813"/>
      <c r="FY296" s="813"/>
      <c r="FZ296" s="809"/>
      <c r="GB296" s="773"/>
      <c r="GC296" s="813"/>
      <c r="GD296" s="813"/>
      <c r="GE296" s="813"/>
      <c r="GF296" s="813"/>
      <c r="GG296" s="809"/>
      <c r="GI296" s="773"/>
      <c r="GJ296" s="813"/>
      <c r="GK296" s="813"/>
      <c r="GL296" s="813"/>
      <c r="GM296" s="813"/>
      <c r="GN296" s="809"/>
      <c r="GP296" s="773"/>
      <c r="GQ296" s="813"/>
      <c r="GR296" s="813"/>
      <c r="GS296" s="813"/>
      <c r="GT296" s="813"/>
      <c r="GU296" s="809"/>
      <c r="GW296" s="773"/>
      <c r="GX296" s="813"/>
      <c r="GY296" s="813"/>
      <c r="GZ296" s="813"/>
      <c r="HA296" s="813"/>
      <c r="HB296" s="809"/>
      <c r="HD296" s="773"/>
      <c r="HE296" s="813"/>
      <c r="HF296" s="813"/>
      <c r="HG296" s="813"/>
      <c r="HH296" s="813"/>
      <c r="HI296" s="809"/>
      <c r="HK296" s="773"/>
      <c r="HL296" s="813"/>
      <c r="HM296" s="813"/>
      <c r="HN296" s="813"/>
      <c r="HO296" s="813"/>
      <c r="HP296" s="809"/>
      <c r="HR296" s="773"/>
      <c r="HS296" s="813"/>
      <c r="HT296" s="813"/>
      <c r="HU296" s="813"/>
      <c r="HV296" s="813"/>
      <c r="HW296" s="809"/>
      <c r="HY296" s="773"/>
      <c r="HZ296" s="813"/>
      <c r="IA296" s="813"/>
      <c r="IB296" s="813"/>
      <c r="IC296" s="813"/>
      <c r="ID296" s="809"/>
      <c r="IF296" s="773"/>
      <c r="IG296" s="813"/>
      <c r="IH296" s="813"/>
      <c r="II296" s="813"/>
      <c r="IJ296" s="813"/>
      <c r="IK296" s="809"/>
      <c r="IM296" s="773"/>
      <c r="IN296" s="813"/>
      <c r="IO296" s="813"/>
      <c r="IP296" s="813"/>
      <c r="IQ296" s="813"/>
      <c r="IR296" s="809"/>
      <c r="IT296" s="773"/>
      <c r="IU296" s="813"/>
    </row>
    <row collapsed="false" customFormat="false" customHeight="true" hidden="true" ht="12.75" outlineLevel="1" r="297">
      <c r="A297" s="759" t="str">
        <f aca="false">LEFT(B297,3)</f>
        <v>541</v>
      </c>
      <c r="B297" s="755" t="s">
        <v>1892</v>
      </c>
      <c r="C297" s="755" t="s">
        <v>1893</v>
      </c>
      <c r="D297" s="778" t="n">
        <f aca="false">IF(VLOOKUP($A297,hk2014!$A:$G,1)=$A297,VLOOKUP($A297,hk2014!$A:$G,6),0)</f>
        <v>0</v>
      </c>
      <c r="E297" s="778" t="n">
        <f aca="false">IF(VLOOKUP($A297,hk2014!$A:$G,1)=$A297,VLOOKUP($A297,hk2014!$A:$G,7),0)</f>
        <v>0</v>
      </c>
      <c r="F297" s="778" t="n">
        <f aca="false">IF(VLOOKUP($A297,hk2014!$A:$H,1)=$A297,VLOOKUP($A297,hk2014!$A:$H,8),0)</f>
        <v>0</v>
      </c>
      <c r="G297" s="779" t="n">
        <f aca="false">SUM(D297+E297-F297)</f>
        <v>0</v>
      </c>
      <c r="H297" s="778" t="n">
        <f aca="false">IF(VLOOKUP($A297,hk2013!$A:$G,1)=$A297,VLOOKUP($A297,hk2013!$A:$G,6),0)</f>
        <v>0</v>
      </c>
      <c r="I297" s="778" t="n">
        <f aca="false">IF(VLOOKUP($A297,hk2013!$A:$G,1)=$A297,VLOOKUP($A297,hk2013!$A:$G,7),0)</f>
        <v>0</v>
      </c>
      <c r="J297" s="778" t="n">
        <f aca="false">IF(VLOOKUP($A297,hk2013!$A:$H,1)=$A297,VLOOKUP($A297,hk2013!$A:$H,8),0)</f>
        <v>0</v>
      </c>
      <c r="K297" s="780" t="n">
        <f aca="false">SUM(H297+I297-J297)</f>
        <v>0</v>
      </c>
      <c r="L297" s="786"/>
    </row>
    <row collapsed="false" customFormat="false" customHeight="true" hidden="true" ht="12.75" outlineLevel="1" r="298">
      <c r="A298" s="759" t="str">
        <f aca="false">LEFT(B298,3)</f>
        <v>542</v>
      </c>
      <c r="B298" s="755" t="s">
        <v>1894</v>
      </c>
      <c r="C298" s="755" t="s">
        <v>1895</v>
      </c>
      <c r="D298" s="778" t="n">
        <f aca="false">IF(VLOOKUP($A298,hk2014!$A:$G,1)=$A298,VLOOKUP($A298,hk2014!$A:$G,6),0)</f>
        <v>0</v>
      </c>
      <c r="E298" s="778" t="n">
        <f aca="false">IF(VLOOKUP($A298,hk2014!$A:$G,1)=$A298,VLOOKUP($A298,hk2014!$A:$G,7),0)</f>
        <v>0</v>
      </c>
      <c r="F298" s="778" t="n">
        <f aca="false">IF(VLOOKUP($A298,hk2014!$A:$H,1)=$A298,VLOOKUP($A298,hk2014!$A:$H,8),0)</f>
        <v>0</v>
      </c>
      <c r="G298" s="779" t="n">
        <f aca="false">SUM(D298+E298-F298)</f>
        <v>0</v>
      </c>
      <c r="H298" s="778" t="n">
        <f aca="false">IF(VLOOKUP($A298,hk2013!$A:$G,1)=$A298,VLOOKUP($A298,hk2013!$A:$G,6),0)</f>
        <v>0</v>
      </c>
      <c r="I298" s="778" t="n">
        <f aca="false">IF(VLOOKUP($A298,hk2013!$A:$G,1)=$A298,VLOOKUP($A298,hk2013!$A:$G,7),0)</f>
        <v>0</v>
      </c>
      <c r="J298" s="778" t="n">
        <f aca="false">IF(VLOOKUP($A298,hk2013!$A:$H,1)=$A298,VLOOKUP($A298,hk2013!$A:$H,8),0)</f>
        <v>0</v>
      </c>
      <c r="K298" s="780" t="n">
        <f aca="false">SUM(H298+I298-J298)</f>
        <v>0</v>
      </c>
      <c r="L298" s="786"/>
    </row>
    <row collapsed="false" customFormat="false" customHeight="true" hidden="true" ht="12.75" outlineLevel="1" r="299">
      <c r="A299" s="759" t="str">
        <f aca="false">LEFT(B299,3)</f>
        <v>543</v>
      </c>
      <c r="B299" s="755" t="s">
        <v>1896</v>
      </c>
      <c r="C299" s="755" t="s">
        <v>950</v>
      </c>
      <c r="D299" s="778" t="n">
        <f aca="false">IF(VLOOKUP($A299,hk2014!$A:$G,1)=$A299,VLOOKUP($A299,hk2014!$A:$G,6),0)</f>
        <v>0</v>
      </c>
      <c r="E299" s="778" t="n">
        <f aca="false">IF(VLOOKUP($A299,hk2014!$A:$G,1)=$A299,VLOOKUP($A299,hk2014!$A:$G,7),0)</f>
        <v>0</v>
      </c>
      <c r="F299" s="778" t="n">
        <f aca="false">IF(VLOOKUP($A299,hk2014!$A:$H,1)=$A299,VLOOKUP($A299,hk2014!$A:$H,8),0)</f>
        <v>0</v>
      </c>
      <c r="G299" s="779" t="n">
        <f aca="false">SUM(D299+E299-F299)</f>
        <v>0</v>
      </c>
      <c r="H299" s="778" t="n">
        <f aca="false">IF(VLOOKUP($A299,hk2013!$A:$G,1)=$A299,VLOOKUP($A299,hk2013!$A:$G,6),0)</f>
        <v>0</v>
      </c>
      <c r="I299" s="778" t="n">
        <f aca="false">IF(VLOOKUP($A299,hk2013!$A:$G,1)=$A299,VLOOKUP($A299,hk2013!$A:$G,7),0)</f>
        <v>0</v>
      </c>
      <c r="J299" s="778" t="n">
        <f aca="false">IF(VLOOKUP($A299,hk2013!$A:$H,1)=$A299,VLOOKUP($A299,hk2013!$A:$H,8),0)</f>
        <v>0</v>
      </c>
      <c r="K299" s="780" t="n">
        <f aca="false">SUM(H299+I299-J299)</f>
        <v>0</v>
      </c>
      <c r="L299" s="786"/>
    </row>
    <row collapsed="false" customFormat="false" customHeight="true" hidden="true" ht="12.75" outlineLevel="1" r="300">
      <c r="A300" s="759" t="str">
        <f aca="false">LEFT(B300,3)</f>
        <v>544</v>
      </c>
      <c r="B300" s="755" t="s">
        <v>1897</v>
      </c>
      <c r="C300" s="755" t="s">
        <v>1898</v>
      </c>
      <c r="D300" s="778" t="n">
        <f aca="false">IF(VLOOKUP($A300,hk2014!$A:$G,1)=$A300,VLOOKUP($A300,hk2014!$A:$G,6),0)</f>
        <v>0</v>
      </c>
      <c r="E300" s="778" t="n">
        <f aca="false">IF(VLOOKUP($A300,hk2014!$A:$G,1)=$A300,VLOOKUP($A300,hk2014!$A:$G,7),0)</f>
        <v>0</v>
      </c>
      <c r="F300" s="778" t="n">
        <f aca="false">IF(VLOOKUP($A300,hk2014!$A:$H,1)=$A300,VLOOKUP($A300,hk2014!$A:$H,8),0)</f>
        <v>0</v>
      </c>
      <c r="G300" s="779" t="n">
        <f aca="false">SUM(D300+E300-F300)</f>
        <v>0</v>
      </c>
      <c r="H300" s="778" t="n">
        <f aca="false">IF(VLOOKUP($A300,hk2013!$A:$G,1)=$A300,VLOOKUP($A300,hk2013!$A:$G,6),0)</f>
        <v>0</v>
      </c>
      <c r="I300" s="778" t="n">
        <f aca="false">IF(VLOOKUP($A300,hk2013!$A:$G,1)=$A300,VLOOKUP($A300,hk2013!$A:$G,7),0)</f>
        <v>0</v>
      </c>
      <c r="J300" s="778" t="n">
        <f aca="false">IF(VLOOKUP($A300,hk2013!$A:$H,1)=$A300,VLOOKUP($A300,hk2013!$A:$H,8),0)</f>
        <v>0</v>
      </c>
      <c r="K300" s="780" t="n">
        <f aca="false">SUM(H300+I300-J300)</f>
        <v>0</v>
      </c>
      <c r="L300" s="786"/>
    </row>
    <row collapsed="false" customFormat="false" customHeight="true" hidden="true" ht="12.75" outlineLevel="1" r="301">
      <c r="A301" s="759" t="str">
        <f aca="false">LEFT(B301,3)</f>
        <v>545</v>
      </c>
      <c r="B301" s="755" t="s">
        <v>1899</v>
      </c>
      <c r="C301" s="755" t="s">
        <v>1900</v>
      </c>
      <c r="D301" s="778" t="n">
        <f aca="false">IF(VLOOKUP($A301,hk2014!$A:$G,1)=$A301,VLOOKUP($A301,hk2014!$A:$G,6),0)</f>
        <v>0</v>
      </c>
      <c r="E301" s="778" t="n">
        <f aca="false">IF(VLOOKUP($A301,hk2014!$A:$G,1)=$A301,VLOOKUP($A301,hk2014!$A:$G,7),0)</f>
        <v>0</v>
      </c>
      <c r="F301" s="778" t="n">
        <f aca="false">IF(VLOOKUP($A301,hk2014!$A:$H,1)=$A301,VLOOKUP($A301,hk2014!$A:$H,8),0)</f>
        <v>0</v>
      </c>
      <c r="G301" s="779" t="n">
        <f aca="false">SUM(D301+E301-F301)</f>
        <v>0</v>
      </c>
      <c r="H301" s="778" t="n">
        <f aca="false">IF(VLOOKUP($A301,hk2013!$A:$G,1)=$A301,VLOOKUP($A301,hk2013!$A:$G,6),0)</f>
        <v>0</v>
      </c>
      <c r="I301" s="778" t="n">
        <f aca="false">IF(VLOOKUP($A301,hk2013!$A:$G,1)=$A301,VLOOKUP($A301,hk2013!$A:$G,7),0)</f>
        <v>0</v>
      </c>
      <c r="J301" s="778" t="n">
        <f aca="false">IF(VLOOKUP($A301,hk2013!$A:$H,1)=$A301,VLOOKUP($A301,hk2013!$A:$H,8),0)</f>
        <v>0</v>
      </c>
      <c r="K301" s="780" t="n">
        <f aca="false">SUM(H301+I301-J301)</f>
        <v>0</v>
      </c>
      <c r="L301" s="786"/>
    </row>
    <row collapsed="false" customFormat="false" customHeight="true" hidden="true" ht="12.75" outlineLevel="1" r="302">
      <c r="A302" s="759" t="str">
        <f aca="false">LEFT(B302,3)</f>
        <v>546</v>
      </c>
      <c r="B302" s="755" t="s">
        <v>1901</v>
      </c>
      <c r="C302" s="755" t="s">
        <v>1902</v>
      </c>
      <c r="D302" s="778" t="n">
        <f aca="false">IF(VLOOKUP($A302,hk2014!$A:$G,1)=$A302,VLOOKUP($A302,hk2014!$A:$G,6),0)</f>
        <v>0</v>
      </c>
      <c r="E302" s="778" t="n">
        <f aca="false">IF(VLOOKUP($A302,hk2014!$A:$G,1)=$A302,VLOOKUP($A302,hk2014!$A:$G,7),0)</f>
        <v>0</v>
      </c>
      <c r="F302" s="778" t="n">
        <f aca="false">IF(VLOOKUP($A302,hk2014!$A:$H,1)=$A302,VLOOKUP($A302,hk2014!$A:$H,8),0)</f>
        <v>0</v>
      </c>
      <c r="G302" s="779" t="n">
        <f aca="false">SUM(D302+E302-F302)</f>
        <v>0</v>
      </c>
      <c r="H302" s="778" t="n">
        <f aca="false">IF(VLOOKUP($A302,hk2013!$A:$G,1)=$A302,VLOOKUP($A302,hk2013!$A:$G,6),0)</f>
        <v>0</v>
      </c>
      <c r="I302" s="778" t="n">
        <f aca="false">IF(VLOOKUP($A302,hk2013!$A:$G,1)=$A302,VLOOKUP($A302,hk2013!$A:$G,7),0)</f>
        <v>0</v>
      </c>
      <c r="J302" s="778" t="n">
        <f aca="false">IF(VLOOKUP($A302,hk2013!$A:$H,1)=$A302,VLOOKUP($A302,hk2013!$A:$H,8),0)</f>
        <v>0</v>
      </c>
      <c r="K302" s="780" t="n">
        <f aca="false">SUM(H302+I302-J302)</f>
        <v>0</v>
      </c>
      <c r="L302" s="786"/>
    </row>
    <row collapsed="false" customFormat="false" customHeight="true" hidden="true" ht="12.75" outlineLevel="1" r="303">
      <c r="A303" s="759" t="s">
        <v>1903</v>
      </c>
      <c r="B303" s="755" t="s">
        <v>1904</v>
      </c>
      <c r="C303" s="77" t="s">
        <v>1905</v>
      </c>
      <c r="D303" s="778" t="n">
        <f aca="false">IF(VLOOKUP($A303,hk2014!$A:$G,1)=$A303,VLOOKUP($A303,hk2014!$A:$G,6),0)</f>
        <v>0</v>
      </c>
      <c r="E303" s="778" t="n">
        <f aca="false">IF(VLOOKUP($A303,hk2014!$A:$G,1)=$A303,VLOOKUP($A303,hk2014!$A:$G,7),0)</f>
        <v>0</v>
      </c>
      <c r="F303" s="778" t="n">
        <f aca="false">IF(VLOOKUP($A303,hk2014!$A:$H,1)=$A303,VLOOKUP($A303,hk2014!$A:$H,8),0)</f>
        <v>0</v>
      </c>
      <c r="G303" s="779" t="n">
        <f aca="false">SUM(D303+E303-F303)</f>
        <v>0</v>
      </c>
      <c r="H303" s="778" t="n">
        <f aca="false">IF(VLOOKUP($A303,hk2013!$A:$G,1)=$A303,VLOOKUP($A303,hk2013!$A:$G,6),0)</f>
        <v>0</v>
      </c>
      <c r="I303" s="778" t="n">
        <f aca="false">IF(VLOOKUP($A303,hk2013!$A:$G,1)=$A303,VLOOKUP($A303,hk2013!$A:$G,7),0)</f>
        <v>0</v>
      </c>
      <c r="J303" s="778" t="n">
        <f aca="false">IF(VLOOKUP($A303,hk2013!$A:$H,1)=$A303,VLOOKUP($A303,hk2013!$A:$H,8),0)</f>
        <v>0</v>
      </c>
      <c r="K303" s="780" t="n">
        <f aca="false">SUM(H303+I303-J303)</f>
        <v>0</v>
      </c>
      <c r="L303" s="786"/>
    </row>
    <row collapsed="false" customFormat="false" customHeight="true" hidden="true" ht="12.75" outlineLevel="1" r="304">
      <c r="A304" s="759" t="s">
        <v>1906</v>
      </c>
      <c r="B304" s="755" t="s">
        <v>1907</v>
      </c>
      <c r="C304" s="77" t="s">
        <v>1908</v>
      </c>
      <c r="D304" s="778" t="n">
        <f aca="false">IF(VLOOKUP($A304,hk2014!$A:$G,1)=$A304,VLOOKUP($A304,hk2014!$A:$G,6),0)</f>
        <v>0</v>
      </c>
      <c r="E304" s="778" t="n">
        <f aca="false">IF(VLOOKUP($A304,hk2014!$A:$G,1)=$A304,VLOOKUP($A304,hk2014!$A:$G,7),0)</f>
        <v>0</v>
      </c>
      <c r="F304" s="778" t="n">
        <f aca="false">IF(VLOOKUP($A304,hk2014!$A:$H,1)=$A304,VLOOKUP($A304,hk2014!$A:$H,8),0)</f>
        <v>0</v>
      </c>
      <c r="G304" s="779" t="n">
        <f aca="false">SUM(D304+E304-F304)</f>
        <v>0</v>
      </c>
      <c r="H304" s="778" t="n">
        <f aca="false">IF(VLOOKUP($A304,hk2013!$A:$G,1)=$A304,VLOOKUP($A304,hk2013!$A:$G,6),0)</f>
        <v>0</v>
      </c>
      <c r="I304" s="778" t="n">
        <f aca="false">IF(VLOOKUP($A304,hk2013!$A:$G,1)=$A304,VLOOKUP($A304,hk2013!$A:$G,7),0)</f>
        <v>0</v>
      </c>
      <c r="J304" s="778" t="n">
        <f aca="false">IF(VLOOKUP($A304,hk2013!$A:$H,1)=$A304,VLOOKUP($A304,hk2013!$A:$H,8),0)</f>
        <v>0</v>
      </c>
      <c r="K304" s="780" t="n">
        <f aca="false">SUM(H304+I304-J304)</f>
        <v>0</v>
      </c>
      <c r="L304" s="786"/>
    </row>
    <row collapsed="false" customFormat="false" customHeight="true" hidden="true" ht="13.5" outlineLevel="1" r="305">
      <c r="A305" s="759" t="s">
        <v>1909</v>
      </c>
      <c r="B305" s="755"/>
      <c r="C305" s="77" t="s">
        <v>948</v>
      </c>
      <c r="D305" s="778" t="n">
        <f aca="false">IF(VLOOKUP($A305,hk2014!$A:$G,1)=$A305,VLOOKUP($A305,hk2014!$A:$G,6),0)</f>
        <v>0</v>
      </c>
      <c r="E305" s="778" t="n">
        <f aca="false">IF(VLOOKUP($A305,hk2014!$A:$G,1)=$A305,VLOOKUP($A305,hk2014!$A:$G,7),0)</f>
        <v>0</v>
      </c>
      <c r="F305" s="778" t="n">
        <f aca="false">IF(VLOOKUP($A305,hk2014!$A:$H,1)=$A305,VLOOKUP($A305,hk2014!$A:$H,8),0)</f>
        <v>0</v>
      </c>
      <c r="G305" s="779" t="n">
        <f aca="false">SUM(D305+E305-F305)</f>
        <v>0</v>
      </c>
      <c r="H305" s="778" t="n">
        <f aca="false">IF(VLOOKUP($A305,hk2013!$A:$G,1)=$A305,VLOOKUP($A305,hk2013!$A:$G,6),0)</f>
        <v>0</v>
      </c>
      <c r="I305" s="778" t="n">
        <f aca="false">IF(VLOOKUP($A305,hk2013!$A:$G,1)=$A305,VLOOKUP($A305,hk2013!$A:$G,7),0)</f>
        <v>0</v>
      </c>
      <c r="J305" s="778" t="n">
        <f aca="false">IF(VLOOKUP($A305,hk2013!$A:$H,1)=$A305,VLOOKUP($A305,hk2013!$A:$H,8),0)</f>
        <v>0</v>
      </c>
      <c r="K305" s="780" t="n">
        <f aca="false">SUM(H305+I305-J305)</f>
        <v>0</v>
      </c>
      <c r="L305" s="786"/>
    </row>
    <row collapsed="false" customFormat="false" customHeight="true" hidden="false" ht="13.5" outlineLevel="0" r="306">
      <c r="A306" s="766" t="s">
        <v>177</v>
      </c>
      <c r="B306" s="767"/>
      <c r="C306" s="768" t="s">
        <v>1910</v>
      </c>
      <c r="D306" s="769" t="n">
        <f aca="false">SUM(D307:D313)</f>
        <v>0</v>
      </c>
      <c r="E306" s="769" t="n">
        <f aca="false">SUM(E307:E313)</f>
        <v>0</v>
      </c>
      <c r="F306" s="769" t="n">
        <f aca="false">SUM(F307:F313)</f>
        <v>0</v>
      </c>
      <c r="G306" s="770" t="n">
        <f aca="false">SUM(G307:G313)</f>
        <v>0</v>
      </c>
      <c r="H306" s="769" t="n">
        <f aca="false">SUM(H307:H313)</f>
        <v>0</v>
      </c>
      <c r="I306" s="769" t="n">
        <f aca="false">SUM(I307:I313)</f>
        <v>0</v>
      </c>
      <c r="J306" s="769" t="n">
        <f aca="false">SUM(J307:J313)</f>
        <v>0</v>
      </c>
      <c r="K306" s="771" t="n">
        <f aca="false">SUM(K307:K313)</f>
        <v>0</v>
      </c>
      <c r="L306" s="786"/>
      <c r="M306" s="813"/>
      <c r="N306" s="809"/>
      <c r="P306" s="773"/>
      <c r="Q306" s="813"/>
      <c r="R306" s="813"/>
      <c r="S306" s="813"/>
      <c r="T306" s="813"/>
      <c r="U306" s="809"/>
      <c r="W306" s="773"/>
      <c r="X306" s="813"/>
      <c r="Y306" s="813"/>
      <c r="Z306" s="813"/>
      <c r="AA306" s="813"/>
      <c r="AB306" s="809"/>
      <c r="AD306" s="773"/>
      <c r="AE306" s="813"/>
      <c r="AF306" s="813"/>
      <c r="AG306" s="813"/>
      <c r="AH306" s="813"/>
      <c r="AI306" s="809"/>
      <c r="AK306" s="773"/>
      <c r="AL306" s="813"/>
      <c r="AM306" s="813"/>
      <c r="AN306" s="813"/>
      <c r="AO306" s="813"/>
      <c r="AP306" s="809"/>
      <c r="AR306" s="773"/>
      <c r="AS306" s="813"/>
      <c r="AT306" s="813"/>
      <c r="AU306" s="813"/>
      <c r="AV306" s="813"/>
      <c r="AW306" s="809"/>
      <c r="AY306" s="773"/>
      <c r="AZ306" s="813"/>
      <c r="BA306" s="813"/>
      <c r="BB306" s="813"/>
      <c r="BC306" s="813"/>
      <c r="BD306" s="809"/>
      <c r="BF306" s="773"/>
      <c r="BG306" s="813"/>
      <c r="BH306" s="813"/>
      <c r="BI306" s="813"/>
      <c r="BJ306" s="813"/>
      <c r="BK306" s="809"/>
      <c r="BM306" s="773"/>
      <c r="BN306" s="813"/>
      <c r="BO306" s="813"/>
      <c r="BP306" s="813"/>
      <c r="BQ306" s="813"/>
      <c r="BR306" s="809"/>
      <c r="BT306" s="773"/>
      <c r="BU306" s="813"/>
      <c r="BV306" s="813"/>
      <c r="BW306" s="813"/>
      <c r="BX306" s="813"/>
      <c r="BY306" s="809"/>
      <c r="CA306" s="773"/>
      <c r="CB306" s="813"/>
      <c r="CC306" s="813"/>
      <c r="CD306" s="813"/>
      <c r="CE306" s="813"/>
      <c r="CF306" s="809"/>
      <c r="CH306" s="773"/>
      <c r="CI306" s="813"/>
      <c r="CJ306" s="813"/>
      <c r="CK306" s="813"/>
      <c r="CL306" s="813"/>
      <c r="CM306" s="809"/>
      <c r="CO306" s="773"/>
      <c r="CP306" s="813"/>
      <c r="CQ306" s="813"/>
      <c r="CR306" s="813"/>
      <c r="CS306" s="813"/>
      <c r="CT306" s="809"/>
      <c r="CV306" s="773"/>
      <c r="CW306" s="813"/>
      <c r="CX306" s="813"/>
      <c r="CY306" s="813"/>
      <c r="CZ306" s="813"/>
      <c r="DA306" s="809"/>
      <c r="DC306" s="773"/>
      <c r="DD306" s="813"/>
      <c r="DE306" s="813"/>
      <c r="DF306" s="813"/>
      <c r="DG306" s="813"/>
      <c r="DH306" s="809"/>
      <c r="DJ306" s="773"/>
      <c r="DK306" s="813"/>
      <c r="DL306" s="813"/>
      <c r="DM306" s="813"/>
      <c r="DN306" s="813"/>
      <c r="DO306" s="809"/>
      <c r="DQ306" s="773"/>
      <c r="DR306" s="813"/>
      <c r="DS306" s="813"/>
      <c r="DT306" s="813"/>
      <c r="DU306" s="813"/>
      <c r="DV306" s="809"/>
      <c r="DX306" s="773"/>
      <c r="DY306" s="813"/>
      <c r="DZ306" s="813"/>
      <c r="EA306" s="813"/>
      <c r="EB306" s="813"/>
      <c r="EC306" s="809"/>
      <c r="EE306" s="773"/>
      <c r="EF306" s="813"/>
      <c r="EG306" s="813"/>
      <c r="EH306" s="813"/>
      <c r="EI306" s="813"/>
      <c r="EJ306" s="809"/>
      <c r="EL306" s="773"/>
      <c r="EM306" s="813"/>
      <c r="EN306" s="813"/>
      <c r="EO306" s="813"/>
      <c r="EP306" s="813"/>
      <c r="EQ306" s="809"/>
      <c r="ES306" s="773"/>
      <c r="ET306" s="813"/>
      <c r="EU306" s="813"/>
      <c r="EV306" s="813"/>
      <c r="EW306" s="813"/>
      <c r="EX306" s="809"/>
      <c r="EZ306" s="773"/>
      <c r="FA306" s="813"/>
      <c r="FB306" s="813"/>
      <c r="FC306" s="813"/>
      <c r="FD306" s="813"/>
      <c r="FE306" s="809"/>
      <c r="FG306" s="773"/>
      <c r="FH306" s="813"/>
      <c r="FI306" s="813"/>
      <c r="FJ306" s="813"/>
      <c r="FK306" s="813"/>
      <c r="FL306" s="809"/>
      <c r="FN306" s="773"/>
      <c r="FO306" s="813"/>
      <c r="FP306" s="813"/>
      <c r="FQ306" s="813"/>
      <c r="FR306" s="813"/>
      <c r="FS306" s="809"/>
      <c r="FU306" s="773"/>
      <c r="FV306" s="813"/>
      <c r="FW306" s="813"/>
      <c r="FX306" s="813"/>
      <c r="FY306" s="813"/>
      <c r="FZ306" s="809"/>
      <c r="GB306" s="773"/>
      <c r="GC306" s="813"/>
      <c r="GD306" s="813"/>
      <c r="GE306" s="813"/>
      <c r="GF306" s="813"/>
      <c r="GG306" s="809"/>
      <c r="GI306" s="773"/>
      <c r="GJ306" s="813"/>
      <c r="GK306" s="813"/>
      <c r="GL306" s="813"/>
      <c r="GM306" s="813"/>
      <c r="GN306" s="809"/>
      <c r="GP306" s="773"/>
      <c r="GQ306" s="813"/>
      <c r="GR306" s="813"/>
      <c r="GS306" s="813"/>
      <c r="GT306" s="813"/>
      <c r="GU306" s="809"/>
      <c r="GW306" s="773"/>
      <c r="GX306" s="813"/>
      <c r="GY306" s="813"/>
      <c r="GZ306" s="813"/>
      <c r="HA306" s="813"/>
      <c r="HB306" s="809"/>
      <c r="HD306" s="773"/>
      <c r="HE306" s="813"/>
      <c r="HF306" s="813"/>
      <c r="HG306" s="813"/>
      <c r="HH306" s="813"/>
      <c r="HI306" s="809"/>
      <c r="HK306" s="773"/>
      <c r="HL306" s="813"/>
      <c r="HM306" s="813"/>
      <c r="HN306" s="813"/>
      <c r="HO306" s="813"/>
      <c r="HP306" s="809"/>
      <c r="HR306" s="773"/>
      <c r="HS306" s="813"/>
      <c r="HT306" s="813"/>
      <c r="HU306" s="813"/>
      <c r="HV306" s="813"/>
      <c r="HW306" s="809"/>
      <c r="HY306" s="773"/>
      <c r="HZ306" s="813"/>
      <c r="IA306" s="813"/>
      <c r="IB306" s="813"/>
      <c r="IC306" s="813"/>
      <c r="ID306" s="809"/>
      <c r="IF306" s="773"/>
      <c r="IG306" s="813"/>
      <c r="IH306" s="813"/>
      <c r="II306" s="813"/>
      <c r="IJ306" s="813"/>
      <c r="IK306" s="809"/>
      <c r="IM306" s="773"/>
      <c r="IN306" s="813"/>
      <c r="IO306" s="813"/>
      <c r="IP306" s="813"/>
      <c r="IQ306" s="813"/>
      <c r="IR306" s="809"/>
      <c r="IT306" s="773"/>
      <c r="IU306" s="813"/>
    </row>
    <row collapsed="false" customFormat="false" customHeight="true" hidden="true" ht="12.75" outlineLevel="1" r="307">
      <c r="A307" s="759" t="str">
        <f aca="false">LEFT(B307,3)</f>
        <v>551</v>
      </c>
      <c r="B307" s="755" t="s">
        <v>1911</v>
      </c>
      <c r="C307" s="755" t="s">
        <v>1912</v>
      </c>
      <c r="D307" s="778" t="n">
        <f aca="false">IF(VLOOKUP($A307,hk2014!$A:$G,1)=$A307,VLOOKUP($A307,hk2014!$A:$G,6),0)</f>
        <v>0</v>
      </c>
      <c r="E307" s="778" t="n">
        <f aca="false">IF(VLOOKUP($A307,hk2014!$A:$G,1)=$A307,VLOOKUP($A307,hk2014!$A:$G,7),0)</f>
        <v>0</v>
      </c>
      <c r="F307" s="778" t="n">
        <f aca="false">IF(VLOOKUP($A307,hk2014!$A:$H,1)=$A307,VLOOKUP($A307,hk2014!$A:$H,8),0)</f>
        <v>0</v>
      </c>
      <c r="G307" s="779" t="n">
        <f aca="false">SUM(D307+E307-F307)</f>
        <v>0</v>
      </c>
      <c r="H307" s="778" t="n">
        <f aca="false">IF(VLOOKUP($A307,hk2013!$A:$G,1)=$A307,VLOOKUP($A307,hk2013!$A:$G,6),0)</f>
        <v>0</v>
      </c>
      <c r="I307" s="778" t="n">
        <f aca="false">IF(VLOOKUP($A307,hk2013!$A:$G,1)=$A307,VLOOKUP($A307,hk2013!$A:$G,7),0)</f>
        <v>0</v>
      </c>
      <c r="J307" s="778" t="n">
        <f aca="false">IF(VLOOKUP($A307,hk2013!$A:$H,1)=$A307,VLOOKUP($A307,hk2013!$A:$H,8),0)</f>
        <v>0</v>
      </c>
      <c r="K307" s="780" t="n">
        <f aca="false">SUM(H307+I307-J307)</f>
        <v>0</v>
      </c>
      <c r="L307" s="786"/>
    </row>
    <row collapsed="false" customFormat="false" customHeight="true" hidden="true" ht="12.75" outlineLevel="1" r="308">
      <c r="A308" s="759" t="str">
        <f aca="false">LEFT(B308,3)</f>
        <v>552</v>
      </c>
      <c r="B308" s="755" t="s">
        <v>1913</v>
      </c>
      <c r="C308" s="755" t="s">
        <v>1914</v>
      </c>
      <c r="D308" s="778" t="n">
        <f aca="false">IF(VLOOKUP($A308,hk2014!$A:$G,1)=$A308,VLOOKUP($A308,hk2014!$A:$G,6),0)</f>
        <v>0</v>
      </c>
      <c r="E308" s="778" t="n">
        <f aca="false">IF(VLOOKUP($A308,hk2014!$A:$G,1)=$A308,VLOOKUP($A308,hk2014!$A:$G,7),0)</f>
        <v>0</v>
      </c>
      <c r="F308" s="778" t="n">
        <f aca="false">IF(VLOOKUP($A308,hk2014!$A:$H,1)=$A308,VLOOKUP($A308,hk2014!$A:$H,8),0)</f>
        <v>0</v>
      </c>
      <c r="G308" s="779" t="n">
        <f aca="false">SUM(D308+E308-F308)</f>
        <v>0</v>
      </c>
      <c r="H308" s="778" t="n">
        <f aca="false">IF(VLOOKUP($A308,hk2013!$A:$G,1)=$A308,VLOOKUP($A308,hk2013!$A:$G,6),0)</f>
        <v>0</v>
      </c>
      <c r="I308" s="778" t="n">
        <f aca="false">IF(VLOOKUP($A308,hk2013!$A:$G,1)=$A308,VLOOKUP($A308,hk2013!$A:$G,7),0)</f>
        <v>0</v>
      </c>
      <c r="J308" s="778" t="n">
        <f aca="false">IF(VLOOKUP($A308,hk2013!$A:$H,1)=$A308,VLOOKUP($A308,hk2013!$A:$H,8),0)</f>
        <v>0</v>
      </c>
      <c r="K308" s="780" t="n">
        <f aca="false">SUM(H308+I308-J308)</f>
        <v>0</v>
      </c>
      <c r="L308" s="786"/>
    </row>
    <row collapsed="false" customFormat="false" customHeight="true" hidden="true" ht="12.75" outlineLevel="1" r="309">
      <c r="A309" s="812" t="s">
        <v>1915</v>
      </c>
      <c r="B309" s="755" t="s">
        <v>1916</v>
      </c>
      <c r="C309" s="755" t="s">
        <v>1917</v>
      </c>
      <c r="D309" s="778" t="n">
        <f aca="false">IF(VLOOKUP($A309,hk2014!$A:$G,1)=$A309,VLOOKUP($A309,hk2014!$A:$G,6),0)</f>
        <v>0</v>
      </c>
      <c r="E309" s="778" t="n">
        <f aca="false">IF(VLOOKUP($A309,hk2014!$A:$G,1)=$A309,VLOOKUP($A309,hk2014!$A:$G,7),0)</f>
        <v>0</v>
      </c>
      <c r="F309" s="778" t="n">
        <f aca="false">IF(VLOOKUP($A309,hk2014!$A:$H,1)=$A309,VLOOKUP($A309,hk2014!$A:$H,8),0)</f>
        <v>0</v>
      </c>
      <c r="G309" s="779" t="n">
        <f aca="false">SUM(D309+E309-F309)</f>
        <v>0</v>
      </c>
      <c r="H309" s="778" t="n">
        <f aca="false">IF(VLOOKUP($A309,hk2013!$A:$G,1)=$A309,VLOOKUP($A309,hk2013!$A:$G,6),0)</f>
        <v>0</v>
      </c>
      <c r="I309" s="778" t="n">
        <f aca="false">IF(VLOOKUP($A309,hk2013!$A:$G,1)=$A309,VLOOKUP($A309,hk2013!$A:$G,7),0)</f>
        <v>0</v>
      </c>
      <c r="J309" s="778" t="n">
        <f aca="false">IF(VLOOKUP($A309,hk2013!$A:$H,1)=$A309,VLOOKUP($A309,hk2013!$A:$H,8),0)</f>
        <v>0</v>
      </c>
      <c r="K309" s="780" t="n">
        <f aca="false">SUM(H309+I309-J309)</f>
        <v>0</v>
      </c>
      <c r="L309" s="786"/>
    </row>
    <row collapsed="false" customFormat="false" customHeight="true" hidden="true" ht="12.75" outlineLevel="1" r="310">
      <c r="A310" s="759" t="str">
        <f aca="false">LEFT(B310,3)</f>
        <v>555</v>
      </c>
      <c r="B310" s="755" t="s">
        <v>1918</v>
      </c>
      <c r="C310" s="755" t="s">
        <v>1919</v>
      </c>
      <c r="D310" s="778" t="n">
        <f aca="false">IF(VLOOKUP($A310,hk2014!$A:$G,1)=$A310,VLOOKUP($A310,hk2014!$A:$G,6),0)</f>
        <v>0</v>
      </c>
      <c r="E310" s="778" t="n">
        <f aca="false">IF(VLOOKUP($A310,hk2014!$A:$G,1)=$A310,VLOOKUP($A310,hk2014!$A:$G,7),0)</f>
        <v>0</v>
      </c>
      <c r="F310" s="778" t="n">
        <f aca="false">IF(VLOOKUP($A310,hk2014!$A:$H,1)=$A310,VLOOKUP($A310,hk2014!$A:$H,8),0)</f>
        <v>0</v>
      </c>
      <c r="G310" s="779" t="n">
        <f aca="false">SUM(D310+E310-F310)</f>
        <v>0</v>
      </c>
      <c r="H310" s="778" t="n">
        <f aca="false">IF(VLOOKUP($A310,hk2013!$A:$G,1)=$A310,VLOOKUP($A310,hk2013!$A:$G,6),0)</f>
        <v>0</v>
      </c>
      <c r="I310" s="778" t="n">
        <f aca="false">IF(VLOOKUP($A310,hk2013!$A:$G,1)=$A310,VLOOKUP($A310,hk2013!$A:$G,7),0)</f>
        <v>0</v>
      </c>
      <c r="J310" s="778" t="n">
        <f aca="false">IF(VLOOKUP($A310,hk2013!$A:$H,1)=$A310,VLOOKUP($A310,hk2013!$A:$H,8),0)</f>
        <v>0</v>
      </c>
      <c r="K310" s="780" t="n">
        <f aca="false">SUM(H310+I310-J310)</f>
        <v>0</v>
      </c>
      <c r="L310" s="786"/>
    </row>
    <row collapsed="false" customFormat="false" customHeight="true" hidden="true" ht="12.75" outlineLevel="1" r="311">
      <c r="A311" s="759" t="str">
        <f aca="false">LEFT(B311,3)</f>
        <v>557</v>
      </c>
      <c r="B311" s="755" t="s">
        <v>1920</v>
      </c>
      <c r="C311" s="755" t="s">
        <v>1921</v>
      </c>
      <c r="D311" s="778" t="n">
        <f aca="false">IF(VLOOKUP($A311,hk2014!$A:$G,1)=$A311,VLOOKUP($A311,hk2014!$A:$G,6),0)</f>
        <v>0</v>
      </c>
      <c r="E311" s="778" t="n">
        <f aca="false">IF(VLOOKUP($A311,hk2014!$A:$G,1)=$A311,VLOOKUP($A311,hk2014!$A:$G,7),0)</f>
        <v>0</v>
      </c>
      <c r="F311" s="778" t="n">
        <f aca="false">IF(VLOOKUP($A311,hk2014!$A:$H,1)=$A311,VLOOKUP($A311,hk2014!$A:$H,8),0)</f>
        <v>0</v>
      </c>
      <c r="G311" s="779" t="n">
        <f aca="false">SUM(D311+E311-F311)</f>
        <v>0</v>
      </c>
      <c r="H311" s="778" t="n">
        <f aca="false">IF(VLOOKUP($A311,hk2013!$A:$G,1)=$A311,VLOOKUP($A311,hk2013!$A:$G,6),0)</f>
        <v>0</v>
      </c>
      <c r="I311" s="778" t="n">
        <f aca="false">IF(VLOOKUP($A311,hk2013!$A:$G,1)=$A311,VLOOKUP($A311,hk2013!$A:$G,7),0)</f>
        <v>0</v>
      </c>
      <c r="J311" s="778" t="n">
        <f aca="false">IF(VLOOKUP($A311,hk2013!$A:$H,1)=$A311,VLOOKUP($A311,hk2013!$A:$H,8),0)</f>
        <v>0</v>
      </c>
      <c r="K311" s="780" t="n">
        <f aca="false">SUM(H311+I311-J311)</f>
        <v>0</v>
      </c>
      <c r="L311" s="786"/>
    </row>
    <row collapsed="false" customFormat="false" customHeight="true" hidden="true" ht="12.75" outlineLevel="1" r="312">
      <c r="A312" s="812" t="str">
        <f aca="false">LEFT(B312,3)</f>
        <v>558</v>
      </c>
      <c r="B312" s="755" t="s">
        <v>1922</v>
      </c>
      <c r="C312" s="755" t="s">
        <v>1923</v>
      </c>
      <c r="D312" s="778" t="n">
        <f aca="false">IF(VLOOKUP($A312,hk2014!$A:$G,1)=$A312,VLOOKUP($A312,hk2014!$A:$G,6),0)</f>
        <v>0</v>
      </c>
      <c r="E312" s="778" t="n">
        <f aca="false">IF(VLOOKUP($A312,hk2014!$A:$G,1)=$A312,VLOOKUP($A312,hk2014!$A:$G,7),0)</f>
        <v>0</v>
      </c>
      <c r="F312" s="778" t="n">
        <f aca="false">IF(VLOOKUP($A312,hk2014!$A:$H,1)=$A312,VLOOKUP($A312,hk2014!$A:$H,8),0)</f>
        <v>0</v>
      </c>
      <c r="G312" s="779" t="n">
        <f aca="false">SUM(D312+E312-F312)</f>
        <v>0</v>
      </c>
      <c r="H312" s="778" t="n">
        <f aca="false">IF(VLOOKUP($A312,hk2013!$A:$G,1)=$A312,VLOOKUP($A312,hk2013!$A:$G,6),0)</f>
        <v>0</v>
      </c>
      <c r="I312" s="778" t="n">
        <f aca="false">IF(VLOOKUP($A312,hk2013!$A:$G,1)=$A312,VLOOKUP($A312,hk2013!$A:$G,7),0)</f>
        <v>0</v>
      </c>
      <c r="J312" s="778" t="n">
        <f aca="false">IF(VLOOKUP($A312,hk2013!$A:$H,1)=$A312,VLOOKUP($A312,hk2013!$A:$H,8),0)</f>
        <v>0</v>
      </c>
      <c r="K312" s="780" t="n">
        <f aca="false">SUM(H312+I312-J312)</f>
        <v>0</v>
      </c>
      <c r="L312" s="786"/>
    </row>
    <row collapsed="false" customFormat="false" customHeight="true" hidden="true" ht="12.75" outlineLevel="1" r="313">
      <c r="A313" s="812" t="str">
        <f aca="false">LEFT(B313,3)</f>
        <v>559</v>
      </c>
      <c r="B313" s="755" t="s">
        <v>1924</v>
      </c>
      <c r="C313" s="755" t="s">
        <v>1925</v>
      </c>
      <c r="D313" s="778" t="n">
        <f aca="false">IF(VLOOKUP($A313,hk2014!$A:$G,1)=$A313,VLOOKUP($A313,hk2014!$A:$G,6),0)</f>
        <v>0</v>
      </c>
      <c r="E313" s="778" t="n">
        <f aca="false">IF(VLOOKUP($A313,hk2014!$A:$G,1)=$A313,VLOOKUP($A313,hk2014!$A:$G,7),0)</f>
        <v>0</v>
      </c>
      <c r="F313" s="778" t="n">
        <f aca="false">IF(VLOOKUP($A313,hk2014!$A:$H,1)=$A313,VLOOKUP($A313,hk2014!$A:$H,8),0)</f>
        <v>0</v>
      </c>
      <c r="G313" s="779" t="n">
        <f aca="false">SUM(D313+E313-F313)</f>
        <v>0</v>
      </c>
      <c r="H313" s="778" t="n">
        <f aca="false">IF(VLOOKUP($A313,hk2013!$A:$G,1)=$A313,VLOOKUP($A313,hk2013!$A:$G,6),0)</f>
        <v>0</v>
      </c>
      <c r="I313" s="778" t="n">
        <f aca="false">IF(VLOOKUP($A313,hk2013!$A:$G,1)=$A313,VLOOKUP($A313,hk2013!$A:$G,7),0)</f>
        <v>0</v>
      </c>
      <c r="J313" s="778" t="n">
        <f aca="false">IF(VLOOKUP($A313,hk2013!$A:$H,1)=$A313,VLOOKUP($A313,hk2013!$A:$H,8),0)</f>
        <v>0</v>
      </c>
      <c r="K313" s="780" t="n">
        <f aca="false">SUM(H313+I313-J313)</f>
        <v>0</v>
      </c>
      <c r="L313" s="786"/>
    </row>
    <row collapsed="false" customFormat="false" customHeight="true" hidden="true" ht="13.5" outlineLevel="1" r="314">
      <c r="A314" s="759"/>
      <c r="B314" s="755"/>
      <c r="C314" s="755"/>
      <c r="H314" s="799"/>
      <c r="I314" s="799"/>
      <c r="J314" s="799"/>
      <c r="K314" s="800"/>
      <c r="L314" s="786"/>
    </row>
    <row collapsed="false" customFormat="false" customHeight="true" hidden="false" ht="13.5" outlineLevel="0" r="315">
      <c r="A315" s="766" t="s">
        <v>178</v>
      </c>
      <c r="B315" s="767"/>
      <c r="C315" s="768" t="s">
        <v>1926</v>
      </c>
      <c r="D315" s="769" t="n">
        <f aca="false">SUM(D316:D325)</f>
        <v>0</v>
      </c>
      <c r="E315" s="769" t="n">
        <f aca="false">SUM(E316:E325)</f>
        <v>0</v>
      </c>
      <c r="F315" s="769" t="n">
        <f aca="false">SUM(F316:F325)</f>
        <v>0</v>
      </c>
      <c r="G315" s="770" t="n">
        <f aca="false">SUM(G316:G325)</f>
        <v>0</v>
      </c>
      <c r="H315" s="769" t="n">
        <f aca="false">SUM(H316:H325)</f>
        <v>0</v>
      </c>
      <c r="I315" s="769" t="n">
        <f aca="false">SUM(I316:I325)</f>
        <v>0</v>
      </c>
      <c r="J315" s="769" t="n">
        <f aca="false">SUM(J316:J325)</f>
        <v>0</v>
      </c>
      <c r="K315" s="771" t="n">
        <f aca="false">SUM(K316:K325)</f>
        <v>0</v>
      </c>
      <c r="L315" s="786"/>
      <c r="M315" s="813"/>
      <c r="N315" s="809"/>
      <c r="P315" s="773"/>
      <c r="Q315" s="813"/>
      <c r="R315" s="813"/>
      <c r="S315" s="813"/>
      <c r="T315" s="813"/>
      <c r="U315" s="809"/>
      <c r="W315" s="773"/>
      <c r="X315" s="813"/>
      <c r="Y315" s="813"/>
      <c r="Z315" s="813"/>
      <c r="AA315" s="813"/>
      <c r="AB315" s="809"/>
      <c r="AD315" s="773"/>
      <c r="AE315" s="813"/>
      <c r="AF315" s="813"/>
      <c r="AG315" s="813"/>
      <c r="AH315" s="813"/>
      <c r="AI315" s="809"/>
      <c r="AK315" s="773"/>
      <c r="AL315" s="813"/>
      <c r="AM315" s="813"/>
      <c r="AN315" s="813"/>
      <c r="AO315" s="813"/>
      <c r="AP315" s="809"/>
      <c r="AR315" s="773"/>
      <c r="AS315" s="813"/>
      <c r="AT315" s="813"/>
      <c r="AU315" s="813"/>
      <c r="AV315" s="813"/>
      <c r="AW315" s="809"/>
      <c r="AY315" s="773"/>
      <c r="AZ315" s="813"/>
      <c r="BA315" s="813"/>
      <c r="BB315" s="813"/>
      <c r="BC315" s="813"/>
      <c r="BD315" s="809"/>
      <c r="BF315" s="773"/>
      <c r="BG315" s="813"/>
      <c r="BH315" s="813"/>
      <c r="BI315" s="813"/>
      <c r="BJ315" s="813"/>
      <c r="BK315" s="809"/>
      <c r="BM315" s="773"/>
      <c r="BN315" s="813"/>
      <c r="BO315" s="813"/>
      <c r="BP315" s="813"/>
      <c r="BQ315" s="813"/>
      <c r="BR315" s="809"/>
      <c r="BT315" s="773"/>
      <c r="BU315" s="813"/>
      <c r="BV315" s="813"/>
      <c r="BW315" s="813"/>
      <c r="BX315" s="813"/>
      <c r="BY315" s="809"/>
      <c r="CA315" s="773"/>
      <c r="CB315" s="813"/>
      <c r="CC315" s="813"/>
      <c r="CD315" s="813"/>
      <c r="CE315" s="813"/>
      <c r="CF315" s="809"/>
      <c r="CH315" s="773"/>
      <c r="CI315" s="813"/>
      <c r="CJ315" s="813"/>
      <c r="CK315" s="813"/>
      <c r="CL315" s="813"/>
      <c r="CM315" s="809"/>
      <c r="CO315" s="773"/>
      <c r="CP315" s="813"/>
      <c r="CQ315" s="813"/>
      <c r="CR315" s="813"/>
      <c r="CS315" s="813"/>
      <c r="CT315" s="809"/>
      <c r="CV315" s="773"/>
      <c r="CW315" s="813"/>
      <c r="CX315" s="813"/>
      <c r="CY315" s="813"/>
      <c r="CZ315" s="813"/>
      <c r="DA315" s="809"/>
      <c r="DC315" s="773"/>
      <c r="DD315" s="813"/>
      <c r="DE315" s="813"/>
      <c r="DF315" s="813"/>
      <c r="DG315" s="813"/>
      <c r="DH315" s="809"/>
      <c r="DJ315" s="773"/>
      <c r="DK315" s="813"/>
      <c r="DL315" s="813"/>
      <c r="DM315" s="813"/>
      <c r="DN315" s="813"/>
      <c r="DO315" s="809"/>
      <c r="DQ315" s="773"/>
      <c r="DR315" s="813"/>
      <c r="DS315" s="813"/>
      <c r="DT315" s="813"/>
      <c r="DU315" s="813"/>
      <c r="DV315" s="809"/>
      <c r="DX315" s="773"/>
      <c r="DY315" s="813"/>
      <c r="DZ315" s="813"/>
      <c r="EA315" s="813"/>
      <c r="EB315" s="813"/>
      <c r="EC315" s="809"/>
      <c r="EE315" s="773"/>
      <c r="EF315" s="813"/>
      <c r="EG315" s="813"/>
      <c r="EH315" s="813"/>
      <c r="EI315" s="813"/>
      <c r="EJ315" s="809"/>
      <c r="EL315" s="773"/>
      <c r="EM315" s="813"/>
      <c r="EN315" s="813"/>
      <c r="EO315" s="813"/>
      <c r="EP315" s="813"/>
      <c r="EQ315" s="809"/>
      <c r="ES315" s="773"/>
      <c r="ET315" s="813"/>
      <c r="EU315" s="813"/>
      <c r="EV315" s="813"/>
      <c r="EW315" s="813"/>
      <c r="EX315" s="809"/>
      <c r="EZ315" s="773"/>
      <c r="FA315" s="813"/>
      <c r="FB315" s="813"/>
      <c r="FC315" s="813"/>
      <c r="FD315" s="813"/>
      <c r="FE315" s="809"/>
      <c r="FG315" s="773"/>
      <c r="FH315" s="813"/>
      <c r="FI315" s="813"/>
      <c r="FJ315" s="813"/>
      <c r="FK315" s="813"/>
      <c r="FL315" s="809"/>
      <c r="FN315" s="773"/>
      <c r="FO315" s="813"/>
      <c r="FP315" s="813"/>
      <c r="FQ315" s="813"/>
      <c r="FR315" s="813"/>
      <c r="FS315" s="809"/>
      <c r="FU315" s="773"/>
      <c r="FV315" s="813"/>
      <c r="FW315" s="813"/>
      <c r="FX315" s="813"/>
      <c r="FY315" s="813"/>
      <c r="FZ315" s="809"/>
      <c r="GB315" s="773"/>
      <c r="GC315" s="813"/>
      <c r="GD315" s="813"/>
      <c r="GE315" s="813"/>
      <c r="GF315" s="813"/>
      <c r="GG315" s="809"/>
      <c r="GI315" s="773"/>
      <c r="GJ315" s="813"/>
      <c r="GK315" s="813"/>
      <c r="GL315" s="813"/>
      <c r="GM315" s="813"/>
      <c r="GN315" s="809"/>
      <c r="GP315" s="773"/>
      <c r="GQ315" s="813"/>
      <c r="GR315" s="813"/>
      <c r="GS315" s="813"/>
      <c r="GT315" s="813"/>
      <c r="GU315" s="809"/>
      <c r="GW315" s="773"/>
      <c r="GX315" s="813"/>
      <c r="GY315" s="813"/>
      <c r="GZ315" s="813"/>
      <c r="HA315" s="813"/>
      <c r="HB315" s="809"/>
      <c r="HD315" s="773"/>
      <c r="HE315" s="813"/>
      <c r="HF315" s="813"/>
      <c r="HG315" s="813"/>
      <c r="HH315" s="813"/>
      <c r="HI315" s="809"/>
      <c r="HK315" s="773"/>
      <c r="HL315" s="813"/>
      <c r="HM315" s="813"/>
      <c r="HN315" s="813"/>
      <c r="HO315" s="813"/>
      <c r="HP315" s="809"/>
      <c r="HR315" s="773"/>
      <c r="HS315" s="813"/>
      <c r="HT315" s="813"/>
      <c r="HU315" s="813"/>
      <c r="HV315" s="813"/>
      <c r="HW315" s="809"/>
      <c r="HY315" s="773"/>
      <c r="HZ315" s="813"/>
      <c r="IA315" s="813"/>
      <c r="IB315" s="813"/>
      <c r="IC315" s="813"/>
      <c r="ID315" s="809"/>
      <c r="IF315" s="773"/>
      <c r="IG315" s="813"/>
      <c r="IH315" s="813"/>
      <c r="II315" s="813"/>
      <c r="IJ315" s="813"/>
      <c r="IK315" s="809"/>
      <c r="IM315" s="773"/>
      <c r="IN315" s="813"/>
      <c r="IO315" s="813"/>
      <c r="IP315" s="813"/>
      <c r="IQ315" s="813"/>
      <c r="IR315" s="809"/>
      <c r="IT315" s="773"/>
      <c r="IU315" s="813"/>
    </row>
    <row collapsed="false" customFormat="false" customHeight="true" hidden="true" ht="12.75" outlineLevel="1" r="316">
      <c r="A316" s="759" t="s">
        <v>1927</v>
      </c>
      <c r="B316" s="773"/>
      <c r="C316" s="774" t="s">
        <v>1926</v>
      </c>
      <c r="D316" s="778" t="n">
        <f aca="false">IF(VLOOKUP($A316,hk2014!$A:$G,1)=$A316,VLOOKUP($A316,hk2014!$A:$G,6),0)</f>
        <v>0</v>
      </c>
      <c r="E316" s="778" t="n">
        <f aca="false">IF(VLOOKUP($A316,hk2014!$A:$G,1)=$A316,VLOOKUP($A316,hk2014!$A:$G,7),0)</f>
        <v>0</v>
      </c>
      <c r="F316" s="778" t="n">
        <f aca="false">IF(VLOOKUP($A316,hk2014!$A:$H,1)=$A316,VLOOKUP($A316,hk2014!$A:$H,8),0)</f>
        <v>0</v>
      </c>
      <c r="G316" s="779" t="n">
        <f aca="false">SUM(D316+E316-F316)</f>
        <v>0</v>
      </c>
      <c r="H316" s="778" t="n">
        <f aca="false">IF(VLOOKUP($A316,hk2013!$A:$G,1)=$A316,VLOOKUP($A316,hk2013!$A:$G,6),0)</f>
        <v>0</v>
      </c>
      <c r="I316" s="778" t="n">
        <f aca="false">IF(VLOOKUP($A316,hk2013!$A:$G,1)=$A316,VLOOKUP($A316,hk2013!$A:$G,7),0)</f>
        <v>0</v>
      </c>
      <c r="J316" s="778" t="n">
        <f aca="false">IF(VLOOKUP($A316,hk2013!$A:$H,1)=$A316,VLOOKUP($A316,hk2013!$A:$H,8),0)</f>
        <v>0</v>
      </c>
      <c r="K316" s="780" t="n">
        <f aca="false">SUM(H316+I316-J316)</f>
        <v>0</v>
      </c>
      <c r="L316" s="786"/>
      <c r="M316" s="813"/>
      <c r="N316" s="809"/>
      <c r="P316" s="773"/>
      <c r="Q316" s="813"/>
      <c r="R316" s="813"/>
      <c r="S316" s="813"/>
      <c r="T316" s="813"/>
      <c r="U316" s="809"/>
      <c r="W316" s="773"/>
      <c r="X316" s="813"/>
      <c r="Y316" s="813"/>
      <c r="Z316" s="813"/>
      <c r="AA316" s="813"/>
      <c r="AB316" s="809"/>
      <c r="AD316" s="773"/>
      <c r="AE316" s="813"/>
      <c r="AF316" s="813"/>
      <c r="AG316" s="813"/>
      <c r="AH316" s="813"/>
      <c r="AI316" s="809"/>
      <c r="AK316" s="773"/>
      <c r="AL316" s="813"/>
      <c r="AM316" s="813"/>
      <c r="AN316" s="813"/>
      <c r="AO316" s="813"/>
      <c r="AP316" s="809"/>
      <c r="AR316" s="773"/>
      <c r="AS316" s="813"/>
      <c r="AT316" s="813"/>
      <c r="AU316" s="813"/>
      <c r="AV316" s="813"/>
      <c r="AW316" s="809"/>
      <c r="AY316" s="773"/>
      <c r="AZ316" s="813"/>
      <c r="BA316" s="813"/>
      <c r="BB316" s="813"/>
      <c r="BC316" s="813"/>
      <c r="BD316" s="809"/>
      <c r="BF316" s="773"/>
      <c r="BG316" s="813"/>
      <c r="BH316" s="813"/>
      <c r="BI316" s="813"/>
      <c r="BJ316" s="813"/>
      <c r="BK316" s="809"/>
      <c r="BM316" s="773"/>
      <c r="BN316" s="813"/>
      <c r="BO316" s="813"/>
      <c r="BP316" s="813"/>
      <c r="BQ316" s="813"/>
      <c r="BR316" s="809"/>
      <c r="BT316" s="773"/>
      <c r="BU316" s="813"/>
      <c r="BV316" s="813"/>
      <c r="BW316" s="813"/>
      <c r="BX316" s="813"/>
      <c r="BY316" s="809"/>
      <c r="CA316" s="773"/>
      <c r="CB316" s="813"/>
      <c r="CC316" s="813"/>
      <c r="CD316" s="813"/>
      <c r="CE316" s="813"/>
      <c r="CF316" s="809"/>
      <c r="CH316" s="773"/>
      <c r="CI316" s="813"/>
      <c r="CJ316" s="813"/>
      <c r="CK316" s="813"/>
      <c r="CL316" s="813"/>
      <c r="CM316" s="809"/>
      <c r="CO316" s="773"/>
      <c r="CP316" s="813"/>
      <c r="CQ316" s="813"/>
      <c r="CR316" s="813"/>
      <c r="CS316" s="813"/>
      <c r="CT316" s="809"/>
      <c r="CV316" s="773"/>
      <c r="CW316" s="813"/>
      <c r="CX316" s="813"/>
      <c r="CY316" s="813"/>
      <c r="CZ316" s="813"/>
      <c r="DA316" s="809"/>
      <c r="DC316" s="773"/>
      <c r="DD316" s="813"/>
      <c r="DE316" s="813"/>
      <c r="DF316" s="813"/>
      <c r="DG316" s="813"/>
      <c r="DH316" s="809"/>
      <c r="DJ316" s="773"/>
      <c r="DK316" s="813"/>
      <c r="DL316" s="813"/>
      <c r="DM316" s="813"/>
      <c r="DN316" s="813"/>
      <c r="DO316" s="809"/>
      <c r="DQ316" s="773"/>
      <c r="DR316" s="813"/>
      <c r="DS316" s="813"/>
      <c r="DT316" s="813"/>
      <c r="DU316" s="813"/>
      <c r="DV316" s="809"/>
      <c r="DX316" s="773"/>
      <c r="DY316" s="813"/>
      <c r="DZ316" s="813"/>
      <c r="EA316" s="813"/>
      <c r="EB316" s="813"/>
      <c r="EC316" s="809"/>
      <c r="EE316" s="773"/>
      <c r="EF316" s="813"/>
      <c r="EG316" s="813"/>
      <c r="EH316" s="813"/>
      <c r="EI316" s="813"/>
      <c r="EJ316" s="809"/>
      <c r="EL316" s="773"/>
      <c r="EM316" s="813"/>
      <c r="EN316" s="813"/>
      <c r="EO316" s="813"/>
      <c r="EP316" s="813"/>
      <c r="EQ316" s="809"/>
      <c r="ES316" s="773"/>
      <c r="ET316" s="813"/>
      <c r="EU316" s="813"/>
      <c r="EV316" s="813"/>
      <c r="EW316" s="813"/>
      <c r="EX316" s="809"/>
      <c r="EZ316" s="773"/>
      <c r="FA316" s="813"/>
      <c r="FB316" s="813"/>
      <c r="FC316" s="813"/>
      <c r="FD316" s="813"/>
      <c r="FE316" s="809"/>
      <c r="FG316" s="773"/>
      <c r="FH316" s="813"/>
      <c r="FI316" s="813"/>
      <c r="FJ316" s="813"/>
      <c r="FK316" s="813"/>
      <c r="FL316" s="809"/>
      <c r="FN316" s="773"/>
      <c r="FO316" s="813"/>
      <c r="FP316" s="813"/>
      <c r="FQ316" s="813"/>
      <c r="FR316" s="813"/>
      <c r="FS316" s="809"/>
      <c r="FU316" s="773"/>
      <c r="FV316" s="813"/>
      <c r="FW316" s="813"/>
      <c r="FX316" s="813"/>
      <c r="FY316" s="813"/>
      <c r="FZ316" s="809"/>
      <c r="GB316" s="773"/>
      <c r="GC316" s="813"/>
      <c r="GD316" s="813"/>
      <c r="GE316" s="813"/>
      <c r="GF316" s="813"/>
      <c r="GG316" s="809"/>
      <c r="GI316" s="773"/>
      <c r="GJ316" s="813"/>
      <c r="GK316" s="813"/>
      <c r="GL316" s="813"/>
      <c r="GM316" s="813"/>
      <c r="GN316" s="809"/>
      <c r="GP316" s="773"/>
      <c r="GQ316" s="813"/>
      <c r="GR316" s="813"/>
      <c r="GS316" s="813"/>
      <c r="GT316" s="813"/>
      <c r="GU316" s="809"/>
      <c r="GW316" s="773"/>
      <c r="GX316" s="813"/>
      <c r="GY316" s="813"/>
      <c r="GZ316" s="813"/>
      <c r="HA316" s="813"/>
      <c r="HB316" s="809"/>
      <c r="HD316" s="773"/>
      <c r="HE316" s="813"/>
      <c r="HF316" s="813"/>
      <c r="HG316" s="813"/>
      <c r="HH316" s="813"/>
      <c r="HI316" s="809"/>
      <c r="HK316" s="773"/>
      <c r="HL316" s="813"/>
      <c r="HM316" s="813"/>
      <c r="HN316" s="813"/>
      <c r="HO316" s="813"/>
      <c r="HP316" s="809"/>
      <c r="HR316" s="773"/>
      <c r="HS316" s="813"/>
      <c r="HT316" s="813"/>
      <c r="HU316" s="813"/>
      <c r="HV316" s="813"/>
      <c r="HW316" s="809"/>
      <c r="HY316" s="773"/>
      <c r="HZ316" s="813"/>
      <c r="IA316" s="813"/>
      <c r="IB316" s="813"/>
      <c r="IC316" s="813"/>
      <c r="ID316" s="809"/>
      <c r="IF316" s="773"/>
      <c r="IG316" s="813"/>
      <c r="IH316" s="813"/>
      <c r="II316" s="813"/>
      <c r="IJ316" s="813"/>
      <c r="IK316" s="809"/>
      <c r="IM316" s="773"/>
      <c r="IN316" s="813"/>
      <c r="IO316" s="813"/>
      <c r="IP316" s="813"/>
      <c r="IQ316" s="813"/>
      <c r="IR316" s="809"/>
      <c r="IT316" s="773"/>
      <c r="IU316" s="813"/>
    </row>
    <row collapsed="false" customFormat="false" customHeight="true" hidden="true" ht="12.75" outlineLevel="1" r="317">
      <c r="A317" s="759" t="str">
        <f aca="false">LEFT(B317,3)</f>
        <v>561</v>
      </c>
      <c r="B317" s="755" t="s">
        <v>1928</v>
      </c>
      <c r="C317" s="755" t="s">
        <v>1929</v>
      </c>
      <c r="D317" s="778" t="n">
        <f aca="false">IF(VLOOKUP($A317,hk2014!$A:$G,1)=$A317,VLOOKUP($A317,hk2014!$A:$G,6),0)</f>
        <v>0</v>
      </c>
      <c r="E317" s="778" t="n">
        <f aca="false">IF(VLOOKUP($A317,hk2014!$A:$G,1)=$A317,VLOOKUP($A317,hk2014!$A:$G,7),0)</f>
        <v>0</v>
      </c>
      <c r="F317" s="778" t="n">
        <f aca="false">IF(VLOOKUP($A317,hk2014!$A:$H,1)=$A317,VLOOKUP($A317,hk2014!$A:$H,8),0)</f>
        <v>0</v>
      </c>
      <c r="G317" s="779" t="n">
        <f aca="false">SUM(D317+E317-F317)</f>
        <v>0</v>
      </c>
      <c r="H317" s="778" t="n">
        <f aca="false">IF(VLOOKUP($A317,hk2013!$A:$G,1)=$A317,VLOOKUP($A317,hk2013!$A:$G,6),0)</f>
        <v>0</v>
      </c>
      <c r="I317" s="778" t="n">
        <f aca="false">IF(VLOOKUP($A317,hk2013!$A:$G,1)=$A317,VLOOKUP($A317,hk2013!$A:$G,7),0)</f>
        <v>0</v>
      </c>
      <c r="J317" s="778" t="n">
        <f aca="false">IF(VLOOKUP($A317,hk2013!$A:$H,1)=$A317,VLOOKUP($A317,hk2013!$A:$H,8),0)</f>
        <v>0</v>
      </c>
      <c r="K317" s="780" t="n">
        <f aca="false">SUM(H317+I317-J317)</f>
        <v>0</v>
      </c>
      <c r="L317" s="786"/>
    </row>
    <row collapsed="false" customFormat="false" customHeight="true" hidden="true" ht="12.75" outlineLevel="1" r="318">
      <c r="A318" s="759" t="str">
        <f aca="false">LEFT(B318,3)</f>
        <v>562</v>
      </c>
      <c r="B318" s="755" t="s">
        <v>1930</v>
      </c>
      <c r="C318" s="755" t="s">
        <v>1931</v>
      </c>
      <c r="D318" s="778" t="n">
        <f aca="false">IF(VLOOKUP($A318,hk2014!$A:$G,1)=$A318,VLOOKUP($A318,hk2014!$A:$G,6),0)</f>
        <v>0</v>
      </c>
      <c r="E318" s="778" t="n">
        <f aca="false">IF(VLOOKUP($A318,hk2014!$A:$G,1)=$A318,VLOOKUP($A318,hk2014!$A:$G,7),0)</f>
        <v>0</v>
      </c>
      <c r="F318" s="778" t="n">
        <f aca="false">IF(VLOOKUP($A318,hk2014!$A:$H,1)=$A318,VLOOKUP($A318,hk2014!$A:$H,8),0)</f>
        <v>0</v>
      </c>
      <c r="G318" s="779" t="n">
        <f aca="false">SUM(D318+E318-F318)</f>
        <v>0</v>
      </c>
      <c r="H318" s="778" t="n">
        <f aca="false">IF(VLOOKUP($A318,hk2013!$A:$G,1)=$A318,VLOOKUP($A318,hk2013!$A:$G,6),0)</f>
        <v>0</v>
      </c>
      <c r="I318" s="778" t="n">
        <f aca="false">IF(VLOOKUP($A318,hk2013!$A:$G,1)=$A318,VLOOKUP($A318,hk2013!$A:$G,7),0)</f>
        <v>0</v>
      </c>
      <c r="J318" s="778" t="n">
        <f aca="false">IF(VLOOKUP($A318,hk2013!$A:$H,1)=$A318,VLOOKUP($A318,hk2013!$A:$H,8),0)</f>
        <v>0</v>
      </c>
      <c r="K318" s="780" t="n">
        <f aca="false">SUM(H318+I318-J318)</f>
        <v>0</v>
      </c>
      <c r="L318" s="786"/>
    </row>
    <row collapsed="false" customFormat="false" customHeight="true" hidden="true" ht="12.75" outlineLevel="1" r="319">
      <c r="A319" s="759" t="str">
        <f aca="false">LEFT(B319,3)</f>
        <v>563</v>
      </c>
      <c r="B319" s="755" t="s">
        <v>1932</v>
      </c>
      <c r="C319" s="755" t="s">
        <v>1933</v>
      </c>
      <c r="D319" s="778" t="n">
        <f aca="false">IF(VLOOKUP($A319,hk2014!$A:$G,1)=$A319,VLOOKUP($A319,hk2014!$A:$G,6),0)</f>
        <v>0</v>
      </c>
      <c r="E319" s="778" t="n">
        <f aca="false">IF(VLOOKUP($A319,hk2014!$A:$G,1)=$A319,VLOOKUP($A319,hk2014!$A:$G,7),0)</f>
        <v>0</v>
      </c>
      <c r="F319" s="778" t="n">
        <f aca="false">IF(VLOOKUP($A319,hk2014!$A:$H,1)=$A319,VLOOKUP($A319,hk2014!$A:$H,8),0)</f>
        <v>0</v>
      </c>
      <c r="G319" s="779" t="n">
        <f aca="false">SUM(D319+E319-F319)</f>
        <v>0</v>
      </c>
      <c r="H319" s="778" t="n">
        <f aca="false">IF(VLOOKUP($A319,hk2013!$A:$G,1)=$A319,VLOOKUP($A319,hk2013!$A:$G,6),0)</f>
        <v>0</v>
      </c>
      <c r="I319" s="778" t="n">
        <f aca="false">IF(VLOOKUP($A319,hk2013!$A:$G,1)=$A319,VLOOKUP($A319,hk2013!$A:$G,7),0)</f>
        <v>0</v>
      </c>
      <c r="J319" s="778" t="n">
        <f aca="false">IF(VLOOKUP($A319,hk2013!$A:$H,1)=$A319,VLOOKUP($A319,hk2013!$A:$H,8),0)</f>
        <v>0</v>
      </c>
      <c r="K319" s="780" t="n">
        <f aca="false">SUM(H319+I319-J319)</f>
        <v>0</v>
      </c>
      <c r="L319" s="786"/>
    </row>
    <row collapsed="false" customFormat="false" customHeight="true" hidden="true" ht="12.75" outlineLevel="1" r="320">
      <c r="A320" s="759" t="str">
        <f aca="false">LEFT(B320,3)</f>
        <v>564</v>
      </c>
      <c r="B320" s="755" t="s">
        <v>1934</v>
      </c>
      <c r="C320" s="755" t="s">
        <v>1935</v>
      </c>
      <c r="D320" s="778" t="n">
        <f aca="false">IF(VLOOKUP($A320,hk2014!$A:$G,1)=$A320,VLOOKUP($A320,hk2014!$A:$G,6),0)</f>
        <v>0</v>
      </c>
      <c r="E320" s="778" t="n">
        <f aca="false">IF(VLOOKUP($A320,hk2014!$A:$G,1)=$A320,VLOOKUP($A320,hk2014!$A:$G,7),0)</f>
        <v>0</v>
      </c>
      <c r="F320" s="778" t="n">
        <f aca="false">IF(VLOOKUP($A320,hk2014!$A:$H,1)=$A320,VLOOKUP($A320,hk2014!$A:$H,8),0)</f>
        <v>0</v>
      </c>
      <c r="G320" s="779" t="n">
        <f aca="false">SUM(D320+E320-F320)</f>
        <v>0</v>
      </c>
      <c r="H320" s="778" t="n">
        <f aca="false">IF(VLOOKUP($A320,hk2013!$A:$G,1)=$A320,VLOOKUP($A320,hk2013!$A:$G,6),0)</f>
        <v>0</v>
      </c>
      <c r="I320" s="778" t="n">
        <f aca="false">IF(VLOOKUP($A320,hk2013!$A:$G,1)=$A320,VLOOKUP($A320,hk2013!$A:$G,7),0)</f>
        <v>0</v>
      </c>
      <c r="J320" s="778" t="n">
        <f aca="false">IF(VLOOKUP($A320,hk2013!$A:$H,1)=$A320,VLOOKUP($A320,hk2013!$A:$H,8),0)</f>
        <v>0</v>
      </c>
      <c r="K320" s="780" t="n">
        <f aca="false">SUM(H320+I320-J320)</f>
        <v>0</v>
      </c>
      <c r="L320" s="786"/>
    </row>
    <row collapsed="false" customFormat="false" customHeight="true" hidden="true" ht="12.75" outlineLevel="1" r="321">
      <c r="A321" s="759" t="s">
        <v>1936</v>
      </c>
      <c r="B321" s="755"/>
      <c r="C321" s="755"/>
      <c r="D321" s="778" t="n">
        <f aca="false">IF(VLOOKUP($A321,hk2014!$A:$G,1)=$A321,VLOOKUP($A321,hk2014!$A:$G,6),0)</f>
        <v>0</v>
      </c>
      <c r="E321" s="778" t="n">
        <f aca="false">IF(VLOOKUP($A321,hk2014!$A:$G,1)=$A321,VLOOKUP($A321,hk2014!$A:$G,7),0)</f>
        <v>0</v>
      </c>
      <c r="F321" s="778" t="n">
        <f aca="false">IF(VLOOKUP($A321,hk2014!$A:$H,1)=$A321,VLOOKUP($A321,hk2014!$A:$H,8),0)</f>
        <v>0</v>
      </c>
      <c r="G321" s="779" t="n">
        <f aca="false">SUM(D321+E321-F321)</f>
        <v>0</v>
      </c>
      <c r="H321" s="778" t="n">
        <f aca="false">IF(VLOOKUP($A321,hk2013!$A:$G,1)=$A321,VLOOKUP($A321,hk2013!$A:$G,6),0)</f>
        <v>0</v>
      </c>
      <c r="I321" s="778" t="n">
        <f aca="false">IF(VLOOKUP($A321,hk2013!$A:$G,1)=$A321,VLOOKUP($A321,hk2013!$A:$G,7),0)</f>
        <v>0</v>
      </c>
      <c r="J321" s="778" t="n">
        <f aca="false">IF(VLOOKUP($A321,hk2013!$A:$H,1)=$A321,VLOOKUP($A321,hk2013!$A:$H,8),0)</f>
        <v>0</v>
      </c>
      <c r="K321" s="780" t="n">
        <f aca="false">SUM(H321+I321-J321)</f>
        <v>0</v>
      </c>
      <c r="L321" s="786"/>
    </row>
    <row collapsed="false" customFormat="false" customHeight="true" hidden="true" ht="12.75" outlineLevel="1" r="322">
      <c r="A322" s="759" t="str">
        <f aca="false">LEFT(B322,3)</f>
        <v>566</v>
      </c>
      <c r="B322" s="755" t="s">
        <v>1937</v>
      </c>
      <c r="C322" s="755" t="s">
        <v>1938</v>
      </c>
      <c r="D322" s="778" t="n">
        <f aca="false">IF(VLOOKUP($A322,hk2014!$A:$G,1)=$A322,VLOOKUP($A322,hk2014!$A:$G,6),0)</f>
        <v>0</v>
      </c>
      <c r="E322" s="778" t="n">
        <f aca="false">IF(VLOOKUP($A322,hk2014!$A:$G,1)=$A322,VLOOKUP($A322,hk2014!$A:$G,7),0)</f>
        <v>0</v>
      </c>
      <c r="F322" s="778" t="n">
        <f aca="false">IF(VLOOKUP($A322,hk2014!$A:$H,1)=$A322,VLOOKUP($A322,hk2014!$A:$H,8),0)</f>
        <v>0</v>
      </c>
      <c r="G322" s="779" t="n">
        <f aca="false">SUM(D322+E322-F322)</f>
        <v>0</v>
      </c>
      <c r="H322" s="778" t="n">
        <f aca="false">IF(VLOOKUP($A322,hk2013!$A:$G,1)=$A322,VLOOKUP($A322,hk2013!$A:$G,6),0)</f>
        <v>0</v>
      </c>
      <c r="I322" s="778" t="n">
        <f aca="false">IF(VLOOKUP($A322,hk2013!$A:$G,1)=$A322,VLOOKUP($A322,hk2013!$A:$G,7),0)</f>
        <v>0</v>
      </c>
      <c r="J322" s="778" t="n">
        <f aca="false">IF(VLOOKUP($A322,hk2013!$A:$H,1)=$A322,VLOOKUP($A322,hk2013!$A:$H,8),0)</f>
        <v>0</v>
      </c>
      <c r="K322" s="780" t="n">
        <f aca="false">SUM(H322+I322-J322)</f>
        <v>0</v>
      </c>
      <c r="L322" s="786"/>
    </row>
    <row collapsed="false" customFormat="false" customHeight="true" hidden="true" ht="12.75" outlineLevel="1" r="323">
      <c r="A323" s="759" t="str">
        <f aca="false">LEFT(B323,3)</f>
        <v>567</v>
      </c>
      <c r="B323" s="755" t="s">
        <v>1939</v>
      </c>
      <c r="C323" s="755" t="s">
        <v>1940</v>
      </c>
      <c r="D323" s="778" t="n">
        <f aca="false">IF(VLOOKUP($A323,hk2014!$A:$G,1)=$A323,VLOOKUP($A323,hk2014!$A:$G,6),0)</f>
        <v>0</v>
      </c>
      <c r="E323" s="778" t="n">
        <f aca="false">IF(VLOOKUP($A323,hk2014!$A:$G,1)=$A323,VLOOKUP($A323,hk2014!$A:$G,7),0)</f>
        <v>0</v>
      </c>
      <c r="F323" s="778" t="n">
        <f aca="false">IF(VLOOKUP($A323,hk2014!$A:$H,1)=$A323,VLOOKUP($A323,hk2014!$A:$H,8),0)</f>
        <v>0</v>
      </c>
      <c r="G323" s="779" t="n">
        <f aca="false">SUM(D323+E323-F323)</f>
        <v>0</v>
      </c>
      <c r="H323" s="778" t="n">
        <f aca="false">IF(VLOOKUP($A323,hk2013!$A:$G,1)=$A323,VLOOKUP($A323,hk2013!$A:$G,6),0)</f>
        <v>0</v>
      </c>
      <c r="I323" s="778" t="n">
        <f aca="false">IF(VLOOKUP($A323,hk2013!$A:$G,1)=$A323,VLOOKUP($A323,hk2013!$A:$G,7),0)</f>
        <v>0</v>
      </c>
      <c r="J323" s="778" t="n">
        <f aca="false">IF(VLOOKUP($A323,hk2013!$A:$H,1)=$A323,VLOOKUP($A323,hk2013!$A:$H,8),0)</f>
        <v>0</v>
      </c>
      <c r="K323" s="780" t="n">
        <f aca="false">SUM(H323+I323-J323)</f>
        <v>0</v>
      </c>
      <c r="L323" s="786"/>
    </row>
    <row collapsed="false" customFormat="false" customHeight="true" hidden="true" ht="12.75" outlineLevel="1" r="324">
      <c r="A324" s="759" t="str">
        <f aca="false">LEFT(B324,3)</f>
        <v>568</v>
      </c>
      <c r="B324" s="755" t="s">
        <v>1941</v>
      </c>
      <c r="C324" s="755" t="s">
        <v>1942</v>
      </c>
      <c r="D324" s="778" t="n">
        <f aca="false">IF(VLOOKUP($A324,hk2014!$A:$G,1)=$A324,VLOOKUP($A324,hk2014!$A:$G,6),0)</f>
        <v>0</v>
      </c>
      <c r="E324" s="778" t="n">
        <f aca="false">IF(VLOOKUP($A324,hk2014!$A:$G,1)=$A324,VLOOKUP($A324,hk2014!$A:$G,7),0)</f>
        <v>0</v>
      </c>
      <c r="F324" s="778" t="n">
        <f aca="false">IF(VLOOKUP($A324,hk2014!$A:$H,1)=$A324,VLOOKUP($A324,hk2014!$A:$H,8),0)</f>
        <v>0</v>
      </c>
      <c r="G324" s="779" t="n">
        <f aca="false">SUM(D324+E324-F324)</f>
        <v>0</v>
      </c>
      <c r="H324" s="778" t="n">
        <f aca="false">IF(VLOOKUP($A324,hk2013!$A:$G,1)=$A324,VLOOKUP($A324,hk2013!$A:$G,6),0)</f>
        <v>0</v>
      </c>
      <c r="I324" s="778" t="n">
        <f aca="false">IF(VLOOKUP($A324,hk2013!$A:$G,1)=$A324,VLOOKUP($A324,hk2013!$A:$G,7),0)</f>
        <v>0</v>
      </c>
      <c r="J324" s="778" t="n">
        <f aca="false">IF(VLOOKUP($A324,hk2013!$A:$H,1)=$A324,VLOOKUP($A324,hk2013!$A:$H,8),0)</f>
        <v>0</v>
      </c>
      <c r="K324" s="780" t="n">
        <f aca="false">SUM(H324+I324-J324)</f>
        <v>0</v>
      </c>
      <c r="L324" s="786"/>
    </row>
    <row collapsed="false" customFormat="false" customHeight="true" hidden="true" ht="12.75" outlineLevel="1" r="325">
      <c r="A325" s="759" t="str">
        <f aca="false">LEFT(B325,3)</f>
        <v>569</v>
      </c>
      <c r="B325" s="755" t="s">
        <v>1943</v>
      </c>
      <c r="C325" s="755" t="s">
        <v>1944</v>
      </c>
      <c r="D325" s="778" t="n">
        <f aca="false">IF(VLOOKUP($A325,hk2014!$A:$G,1)=$A325,VLOOKUP($A325,hk2014!$A:$G,6),0)</f>
        <v>0</v>
      </c>
      <c r="E325" s="778" t="n">
        <f aca="false">IF(VLOOKUP($A325,hk2014!$A:$G,1)=$A325,VLOOKUP($A325,hk2014!$A:$G,7),0)</f>
        <v>0</v>
      </c>
      <c r="F325" s="778" t="n">
        <f aca="false">IF(VLOOKUP($A325,hk2014!$A:$H,1)=$A325,VLOOKUP($A325,hk2014!$A:$H,8),0)</f>
        <v>0</v>
      </c>
      <c r="G325" s="779" t="n">
        <f aca="false">SUM(D325+E325-F325)</f>
        <v>0</v>
      </c>
      <c r="H325" s="778" t="n">
        <f aca="false">IF(VLOOKUP($A325,hk2013!$A:$G,1)=$A325,VLOOKUP($A325,hk2013!$A:$G,6),0)</f>
        <v>0</v>
      </c>
      <c r="I325" s="778" t="n">
        <f aca="false">IF(VLOOKUP($A325,hk2013!$A:$G,1)=$A325,VLOOKUP($A325,hk2013!$A:$G,7),0)</f>
        <v>0</v>
      </c>
      <c r="J325" s="778" t="n">
        <f aca="false">IF(VLOOKUP($A325,hk2013!$A:$H,1)=$A325,VLOOKUP($A325,hk2013!$A:$H,8),0)</f>
        <v>0</v>
      </c>
      <c r="K325" s="780" t="n">
        <f aca="false">SUM(H325+I325-J325)</f>
        <v>0</v>
      </c>
      <c r="L325" s="786"/>
    </row>
    <row collapsed="false" customFormat="false" customHeight="true" hidden="true" ht="13.5" outlineLevel="1" r="326">
      <c r="A326" s="759"/>
      <c r="B326" s="755"/>
      <c r="C326" s="755"/>
      <c r="H326" s="799"/>
      <c r="I326" s="799"/>
      <c r="J326" s="799"/>
      <c r="K326" s="800"/>
      <c r="L326" s="786"/>
    </row>
    <row collapsed="false" customFormat="false" customHeight="true" hidden="false" ht="13.5" outlineLevel="0" r="327">
      <c r="A327" s="766" t="s">
        <v>179</v>
      </c>
      <c r="B327" s="767"/>
      <c r="C327" s="768" t="s">
        <v>1945</v>
      </c>
      <c r="D327" s="769" t="n">
        <f aca="false">SUM(D328:D329)</f>
        <v>0</v>
      </c>
      <c r="E327" s="769" t="n">
        <f aca="false">SUM(E328:E329)</f>
        <v>0</v>
      </c>
      <c r="F327" s="769" t="n">
        <f aca="false">SUM(F328:F329)</f>
        <v>0</v>
      </c>
      <c r="G327" s="770" t="n">
        <f aca="false">SUM(G328:G329)</f>
        <v>0</v>
      </c>
      <c r="H327" s="769" t="n">
        <f aca="false">SUM(H328:H329)</f>
        <v>0</v>
      </c>
      <c r="I327" s="769" t="n">
        <f aca="false">SUM(I328:I329)</f>
        <v>0</v>
      </c>
      <c r="J327" s="769" t="n">
        <f aca="false">SUM(J328:J329)</f>
        <v>0</v>
      </c>
      <c r="K327" s="771" t="n">
        <f aca="false">SUM(K328:K329)</f>
        <v>0</v>
      </c>
      <c r="L327" s="786"/>
      <c r="M327" s="813"/>
      <c r="N327" s="809"/>
      <c r="P327" s="773"/>
      <c r="Q327" s="813"/>
      <c r="R327" s="813"/>
      <c r="S327" s="813"/>
      <c r="T327" s="813"/>
      <c r="U327" s="809"/>
      <c r="W327" s="773"/>
      <c r="X327" s="813"/>
      <c r="Y327" s="813"/>
      <c r="Z327" s="813"/>
      <c r="AA327" s="813"/>
      <c r="AB327" s="809"/>
      <c r="AD327" s="773"/>
      <c r="AE327" s="813"/>
      <c r="AF327" s="813"/>
      <c r="AG327" s="813"/>
      <c r="AH327" s="813"/>
      <c r="AI327" s="809"/>
      <c r="AK327" s="773"/>
      <c r="AL327" s="813"/>
      <c r="AM327" s="813"/>
      <c r="AN327" s="813"/>
      <c r="AO327" s="813"/>
      <c r="AP327" s="809"/>
      <c r="AR327" s="773"/>
      <c r="AS327" s="813"/>
      <c r="AT327" s="813"/>
      <c r="AU327" s="813"/>
      <c r="AV327" s="813"/>
      <c r="AW327" s="809"/>
      <c r="AY327" s="773"/>
      <c r="AZ327" s="813"/>
      <c r="BA327" s="813"/>
      <c r="BB327" s="813"/>
      <c r="BC327" s="813"/>
      <c r="BD327" s="809"/>
      <c r="BF327" s="773"/>
      <c r="BG327" s="813"/>
      <c r="BH327" s="813"/>
      <c r="BI327" s="813"/>
      <c r="BJ327" s="813"/>
      <c r="BK327" s="809"/>
      <c r="BM327" s="773"/>
      <c r="BN327" s="813"/>
      <c r="BO327" s="813"/>
      <c r="BP327" s="813"/>
      <c r="BQ327" s="813"/>
      <c r="BR327" s="809"/>
      <c r="BT327" s="773"/>
      <c r="BU327" s="813"/>
      <c r="BV327" s="813"/>
      <c r="BW327" s="813"/>
      <c r="BX327" s="813"/>
      <c r="BY327" s="809"/>
      <c r="CA327" s="773"/>
      <c r="CB327" s="813"/>
      <c r="CC327" s="813"/>
      <c r="CD327" s="813"/>
      <c r="CE327" s="813"/>
      <c r="CF327" s="809"/>
      <c r="CH327" s="773"/>
      <c r="CI327" s="813"/>
      <c r="CJ327" s="813"/>
      <c r="CK327" s="813"/>
      <c r="CL327" s="813"/>
      <c r="CM327" s="809"/>
      <c r="CO327" s="773"/>
      <c r="CP327" s="813"/>
      <c r="CQ327" s="813"/>
      <c r="CR327" s="813"/>
      <c r="CS327" s="813"/>
      <c r="CT327" s="809"/>
      <c r="CV327" s="773"/>
      <c r="CW327" s="813"/>
      <c r="CX327" s="813"/>
      <c r="CY327" s="813"/>
      <c r="CZ327" s="813"/>
      <c r="DA327" s="809"/>
      <c r="DC327" s="773"/>
      <c r="DD327" s="813"/>
      <c r="DE327" s="813"/>
      <c r="DF327" s="813"/>
      <c r="DG327" s="813"/>
      <c r="DH327" s="809"/>
      <c r="DJ327" s="773"/>
      <c r="DK327" s="813"/>
      <c r="DL327" s="813"/>
      <c r="DM327" s="813"/>
      <c r="DN327" s="813"/>
      <c r="DO327" s="809"/>
      <c r="DQ327" s="773"/>
      <c r="DR327" s="813"/>
      <c r="DS327" s="813"/>
      <c r="DT327" s="813"/>
      <c r="DU327" s="813"/>
      <c r="DV327" s="809"/>
      <c r="DX327" s="773"/>
      <c r="DY327" s="813"/>
      <c r="DZ327" s="813"/>
      <c r="EA327" s="813"/>
      <c r="EB327" s="813"/>
      <c r="EC327" s="809"/>
      <c r="EE327" s="773"/>
      <c r="EF327" s="813"/>
      <c r="EG327" s="813"/>
      <c r="EH327" s="813"/>
      <c r="EI327" s="813"/>
      <c r="EJ327" s="809"/>
      <c r="EL327" s="773"/>
      <c r="EM327" s="813"/>
      <c r="EN327" s="813"/>
      <c r="EO327" s="813"/>
      <c r="EP327" s="813"/>
      <c r="EQ327" s="809"/>
      <c r="ES327" s="773"/>
      <c r="ET327" s="813"/>
      <c r="EU327" s="813"/>
      <c r="EV327" s="813"/>
      <c r="EW327" s="813"/>
      <c r="EX327" s="809"/>
      <c r="EZ327" s="773"/>
      <c r="FA327" s="813"/>
      <c r="FB327" s="813"/>
      <c r="FC327" s="813"/>
      <c r="FD327" s="813"/>
      <c r="FE327" s="809"/>
      <c r="FG327" s="773"/>
      <c r="FH327" s="813"/>
      <c r="FI327" s="813"/>
      <c r="FJ327" s="813"/>
      <c r="FK327" s="813"/>
      <c r="FL327" s="809"/>
      <c r="FN327" s="773"/>
      <c r="FO327" s="813"/>
      <c r="FP327" s="813"/>
      <c r="FQ327" s="813"/>
      <c r="FR327" s="813"/>
      <c r="FS327" s="809"/>
      <c r="FU327" s="773"/>
      <c r="FV327" s="813"/>
      <c r="FW327" s="813"/>
      <c r="FX327" s="813"/>
      <c r="FY327" s="813"/>
      <c r="FZ327" s="809"/>
      <c r="GB327" s="773"/>
      <c r="GC327" s="813"/>
      <c r="GD327" s="813"/>
      <c r="GE327" s="813"/>
      <c r="GF327" s="813"/>
      <c r="GG327" s="809"/>
      <c r="GI327" s="773"/>
      <c r="GJ327" s="813"/>
      <c r="GK327" s="813"/>
      <c r="GL327" s="813"/>
      <c r="GM327" s="813"/>
      <c r="GN327" s="809"/>
      <c r="GP327" s="773"/>
      <c r="GQ327" s="813"/>
      <c r="GR327" s="813"/>
      <c r="GS327" s="813"/>
      <c r="GT327" s="813"/>
      <c r="GU327" s="809"/>
      <c r="GW327" s="773"/>
      <c r="GX327" s="813"/>
      <c r="GY327" s="813"/>
      <c r="GZ327" s="813"/>
      <c r="HA327" s="813"/>
      <c r="HB327" s="809"/>
      <c r="HD327" s="773"/>
      <c r="HE327" s="813"/>
      <c r="HF327" s="813"/>
      <c r="HG327" s="813"/>
      <c r="HH327" s="813"/>
      <c r="HI327" s="809"/>
      <c r="HK327" s="773"/>
      <c r="HL327" s="813"/>
      <c r="HM327" s="813"/>
      <c r="HN327" s="813"/>
      <c r="HO327" s="813"/>
      <c r="HP327" s="809"/>
      <c r="HR327" s="773"/>
      <c r="HS327" s="813"/>
      <c r="HT327" s="813"/>
      <c r="HU327" s="813"/>
      <c r="HV327" s="813"/>
      <c r="HW327" s="809"/>
      <c r="HY327" s="773"/>
      <c r="HZ327" s="813"/>
      <c r="IA327" s="813"/>
      <c r="IB327" s="813"/>
      <c r="IC327" s="813"/>
      <c r="ID327" s="809"/>
      <c r="IF327" s="773"/>
      <c r="IG327" s="813"/>
      <c r="IH327" s="813"/>
      <c r="II327" s="813"/>
      <c r="IJ327" s="813"/>
      <c r="IK327" s="809"/>
      <c r="IM327" s="773"/>
      <c r="IN327" s="813"/>
      <c r="IO327" s="813"/>
      <c r="IP327" s="813"/>
      <c r="IQ327" s="813"/>
      <c r="IR327" s="809"/>
      <c r="IT327" s="773"/>
      <c r="IU327" s="813"/>
    </row>
    <row collapsed="false" customFormat="false" customHeight="true" hidden="true" ht="12.75" outlineLevel="1" r="328">
      <c r="A328" s="759" t="str">
        <f aca="false">LEFT(B328,3)</f>
        <v>574</v>
      </c>
      <c r="B328" s="755" t="s">
        <v>1946</v>
      </c>
      <c r="C328" s="755" t="s">
        <v>1947</v>
      </c>
      <c r="D328" s="778" t="n">
        <f aca="false">IF(VLOOKUP($A328,hk2014!$A:$G,1)=$A328,VLOOKUP($A328,hk2014!$A:$G,6),0)</f>
        <v>0</v>
      </c>
      <c r="E328" s="778" t="n">
        <f aca="false">IF(VLOOKUP($A328,hk2014!$A:$G,1)=$A328,VLOOKUP($A328,hk2014!$A:$G,7),0)</f>
        <v>0</v>
      </c>
      <c r="F328" s="778" t="n">
        <f aca="false">IF(VLOOKUP($A328,hk2014!$A:$H,1)=$A328,VLOOKUP($A328,hk2014!$A:$H,8),0)</f>
        <v>0</v>
      </c>
      <c r="G328" s="779" t="n">
        <f aca="false">SUM(D328+E328-F328)</f>
        <v>0</v>
      </c>
      <c r="H328" s="778" t="n">
        <f aca="false">IF(VLOOKUP($A328,hk2013!$A:$G,1)=$A328,VLOOKUP($A328,hk2013!$A:$G,6),0)</f>
        <v>0</v>
      </c>
      <c r="I328" s="778" t="n">
        <f aca="false">IF(VLOOKUP($A328,hk2013!$A:$G,1)=$A328,VLOOKUP($A328,hk2013!$A:$G,7),0)</f>
        <v>0</v>
      </c>
      <c r="J328" s="778" t="n">
        <f aca="false">IF(VLOOKUP($A328,hk2013!$A:$H,1)=$A328,VLOOKUP($A328,hk2013!$A:$H,8),0)</f>
        <v>0</v>
      </c>
      <c r="K328" s="780" t="n">
        <f aca="false">SUM(H328+I328-J328)</f>
        <v>0</v>
      </c>
      <c r="L328" s="786"/>
    </row>
    <row collapsed="false" customFormat="false" customHeight="true" hidden="true" ht="12.75" outlineLevel="1" r="329">
      <c r="A329" s="759" t="str">
        <f aca="false">LEFT(B329,3)</f>
        <v>579</v>
      </c>
      <c r="B329" s="755" t="s">
        <v>1948</v>
      </c>
      <c r="C329" s="755" t="s">
        <v>1949</v>
      </c>
      <c r="D329" s="778" t="n">
        <f aca="false">IF(VLOOKUP($A329,hk2014!$A:$G,1)=$A329,VLOOKUP($A329,hk2014!$A:$G,6),0)</f>
        <v>0</v>
      </c>
      <c r="E329" s="778" t="n">
        <f aca="false">IF(VLOOKUP($A329,hk2014!$A:$G,1)=$A329,VLOOKUP($A329,hk2014!$A:$G,7),0)</f>
        <v>0</v>
      </c>
      <c r="F329" s="778" t="n">
        <f aca="false">IF(VLOOKUP($A329,hk2014!$A:$H,1)=$A329,VLOOKUP($A329,hk2014!$A:$H,8),0)</f>
        <v>0</v>
      </c>
      <c r="G329" s="779" t="n">
        <f aca="false">SUM(D329+E329-F329)</f>
        <v>0</v>
      </c>
      <c r="H329" s="778" t="n">
        <f aca="false">IF(VLOOKUP($A329,hk2013!$A:$G,1)=$A329,VLOOKUP($A329,hk2013!$A:$G,6),0)</f>
        <v>0</v>
      </c>
      <c r="I329" s="778" t="n">
        <f aca="false">IF(VLOOKUP($A329,hk2013!$A:$G,1)=$A329,VLOOKUP($A329,hk2013!$A:$G,7),0)</f>
        <v>0</v>
      </c>
      <c r="J329" s="778" t="n">
        <f aca="false">IF(VLOOKUP($A329,hk2013!$A:$H,1)=$A329,VLOOKUP($A329,hk2013!$A:$H,8),0)</f>
        <v>0</v>
      </c>
      <c r="K329" s="780" t="n">
        <f aca="false">SUM(H329+I329-J329)</f>
        <v>0</v>
      </c>
      <c r="L329" s="786"/>
    </row>
    <row collapsed="false" customFormat="false" customHeight="true" hidden="true" ht="13.5" outlineLevel="1" r="330">
      <c r="A330" s="759"/>
      <c r="B330" s="755"/>
      <c r="C330" s="755"/>
      <c r="D330" s="778"/>
      <c r="H330" s="778"/>
      <c r="I330" s="799"/>
      <c r="J330" s="799"/>
      <c r="K330" s="800"/>
      <c r="L330" s="786"/>
    </row>
    <row collapsed="false" customFormat="false" customHeight="true" hidden="false" ht="13.5" outlineLevel="0" r="331">
      <c r="A331" s="766" t="s">
        <v>197</v>
      </c>
      <c r="B331" s="767"/>
      <c r="C331" s="768" t="s">
        <v>1950</v>
      </c>
      <c r="D331" s="769" t="n">
        <f aca="false">SUM(D332:D337)</f>
        <v>0</v>
      </c>
      <c r="E331" s="769" t="n">
        <f aca="false">SUM(E332:E337)</f>
        <v>0</v>
      </c>
      <c r="F331" s="769" t="n">
        <f aca="false">SUM(F332:F337)</f>
        <v>0</v>
      </c>
      <c r="G331" s="770" t="n">
        <f aca="false">SUM(G332:G337)</f>
        <v>0</v>
      </c>
      <c r="H331" s="769" t="n">
        <f aca="false">SUM(H332:H337)</f>
        <v>0</v>
      </c>
      <c r="I331" s="769" t="n">
        <f aca="false">SUM(I332:I337)</f>
        <v>0</v>
      </c>
      <c r="J331" s="769" t="n">
        <f aca="false">SUM(J332:J337)</f>
        <v>0</v>
      </c>
      <c r="K331" s="771" t="n">
        <f aca="false">SUM(K332:K337)</f>
        <v>0</v>
      </c>
      <c r="L331" s="786"/>
      <c r="M331" s="813"/>
      <c r="N331" s="809"/>
      <c r="P331" s="773"/>
      <c r="Q331" s="813"/>
      <c r="R331" s="813"/>
      <c r="S331" s="813"/>
      <c r="T331" s="813"/>
      <c r="U331" s="809"/>
      <c r="W331" s="773"/>
      <c r="X331" s="813"/>
      <c r="Y331" s="813"/>
      <c r="Z331" s="813"/>
      <c r="AA331" s="813"/>
      <c r="AB331" s="809"/>
      <c r="AD331" s="773"/>
      <c r="AE331" s="813"/>
      <c r="AF331" s="813"/>
      <c r="AG331" s="813"/>
      <c r="AH331" s="813"/>
      <c r="AI331" s="809"/>
      <c r="AK331" s="773"/>
      <c r="AL331" s="813"/>
      <c r="AM331" s="813"/>
      <c r="AN331" s="813"/>
      <c r="AO331" s="813"/>
      <c r="AP331" s="809"/>
      <c r="AR331" s="773"/>
      <c r="AS331" s="813"/>
      <c r="AT331" s="813"/>
      <c r="AU331" s="813"/>
      <c r="AV331" s="813"/>
      <c r="AW331" s="809"/>
      <c r="AY331" s="773"/>
      <c r="AZ331" s="813"/>
      <c r="BA331" s="813"/>
      <c r="BB331" s="813"/>
      <c r="BC331" s="813"/>
      <c r="BD331" s="809"/>
      <c r="BF331" s="773"/>
      <c r="BG331" s="813"/>
      <c r="BH331" s="813"/>
      <c r="BI331" s="813"/>
      <c r="BJ331" s="813"/>
      <c r="BK331" s="809"/>
      <c r="BM331" s="773"/>
      <c r="BN331" s="813"/>
      <c r="BO331" s="813"/>
      <c r="BP331" s="813"/>
      <c r="BQ331" s="813"/>
      <c r="BR331" s="809"/>
      <c r="BT331" s="773"/>
      <c r="BU331" s="813"/>
      <c r="BV331" s="813"/>
      <c r="BW331" s="813"/>
      <c r="BX331" s="813"/>
      <c r="BY331" s="809"/>
      <c r="CA331" s="773"/>
      <c r="CB331" s="813"/>
      <c r="CC331" s="813"/>
      <c r="CD331" s="813"/>
      <c r="CE331" s="813"/>
      <c r="CF331" s="809"/>
      <c r="CH331" s="773"/>
      <c r="CI331" s="813"/>
      <c r="CJ331" s="813"/>
      <c r="CK331" s="813"/>
      <c r="CL331" s="813"/>
      <c r="CM331" s="809"/>
      <c r="CO331" s="773"/>
      <c r="CP331" s="813"/>
      <c r="CQ331" s="813"/>
      <c r="CR331" s="813"/>
      <c r="CS331" s="813"/>
      <c r="CT331" s="809"/>
      <c r="CV331" s="773"/>
      <c r="CW331" s="813"/>
      <c r="CX331" s="813"/>
      <c r="CY331" s="813"/>
      <c r="CZ331" s="813"/>
      <c r="DA331" s="809"/>
      <c r="DC331" s="773"/>
      <c r="DD331" s="813"/>
      <c r="DE331" s="813"/>
      <c r="DF331" s="813"/>
      <c r="DG331" s="813"/>
      <c r="DH331" s="809"/>
      <c r="DJ331" s="773"/>
      <c r="DK331" s="813"/>
      <c r="DL331" s="813"/>
      <c r="DM331" s="813"/>
      <c r="DN331" s="813"/>
      <c r="DO331" s="809"/>
      <c r="DQ331" s="773"/>
      <c r="DR331" s="813"/>
      <c r="DS331" s="813"/>
      <c r="DT331" s="813"/>
      <c r="DU331" s="813"/>
      <c r="DV331" s="809"/>
      <c r="DX331" s="773"/>
      <c r="DY331" s="813"/>
      <c r="DZ331" s="813"/>
      <c r="EA331" s="813"/>
      <c r="EB331" s="813"/>
      <c r="EC331" s="809"/>
      <c r="EE331" s="773"/>
      <c r="EF331" s="813"/>
      <c r="EG331" s="813"/>
      <c r="EH331" s="813"/>
      <c r="EI331" s="813"/>
      <c r="EJ331" s="809"/>
      <c r="EL331" s="773"/>
      <c r="EM331" s="813"/>
      <c r="EN331" s="813"/>
      <c r="EO331" s="813"/>
      <c r="EP331" s="813"/>
      <c r="EQ331" s="809"/>
      <c r="ES331" s="773"/>
      <c r="ET331" s="813"/>
      <c r="EU331" s="813"/>
      <c r="EV331" s="813"/>
      <c r="EW331" s="813"/>
      <c r="EX331" s="809"/>
      <c r="EZ331" s="773"/>
      <c r="FA331" s="813"/>
      <c r="FB331" s="813"/>
      <c r="FC331" s="813"/>
      <c r="FD331" s="813"/>
      <c r="FE331" s="809"/>
      <c r="FG331" s="773"/>
      <c r="FH331" s="813"/>
      <c r="FI331" s="813"/>
      <c r="FJ331" s="813"/>
      <c r="FK331" s="813"/>
      <c r="FL331" s="809"/>
      <c r="FN331" s="773"/>
      <c r="FO331" s="813"/>
      <c r="FP331" s="813"/>
      <c r="FQ331" s="813"/>
      <c r="FR331" s="813"/>
      <c r="FS331" s="809"/>
      <c r="FU331" s="773"/>
      <c r="FV331" s="813"/>
      <c r="FW331" s="813"/>
      <c r="FX331" s="813"/>
      <c r="FY331" s="813"/>
      <c r="FZ331" s="809"/>
      <c r="GB331" s="773"/>
      <c r="GC331" s="813"/>
      <c r="GD331" s="813"/>
      <c r="GE331" s="813"/>
      <c r="GF331" s="813"/>
      <c r="GG331" s="809"/>
      <c r="GI331" s="773"/>
      <c r="GJ331" s="813"/>
      <c r="GK331" s="813"/>
      <c r="GL331" s="813"/>
      <c r="GM331" s="813"/>
      <c r="GN331" s="809"/>
      <c r="GP331" s="773"/>
      <c r="GQ331" s="813"/>
      <c r="GR331" s="813"/>
      <c r="GS331" s="813"/>
      <c r="GT331" s="813"/>
      <c r="GU331" s="809"/>
      <c r="GW331" s="773"/>
      <c r="GX331" s="813"/>
      <c r="GY331" s="813"/>
      <c r="GZ331" s="813"/>
      <c r="HA331" s="813"/>
      <c r="HB331" s="809"/>
      <c r="HD331" s="773"/>
      <c r="HE331" s="813"/>
      <c r="HF331" s="813"/>
      <c r="HG331" s="813"/>
      <c r="HH331" s="813"/>
      <c r="HI331" s="809"/>
      <c r="HK331" s="773"/>
      <c r="HL331" s="813"/>
      <c r="HM331" s="813"/>
      <c r="HN331" s="813"/>
      <c r="HO331" s="813"/>
      <c r="HP331" s="809"/>
      <c r="HR331" s="773"/>
      <c r="HS331" s="813"/>
      <c r="HT331" s="813"/>
      <c r="HU331" s="813"/>
      <c r="HV331" s="813"/>
      <c r="HW331" s="809"/>
      <c r="HY331" s="773"/>
      <c r="HZ331" s="813"/>
      <c r="IA331" s="813"/>
      <c r="IB331" s="813"/>
      <c r="IC331" s="813"/>
      <c r="ID331" s="809"/>
      <c r="IF331" s="773"/>
      <c r="IG331" s="813"/>
      <c r="IH331" s="813"/>
      <c r="II331" s="813"/>
      <c r="IJ331" s="813"/>
      <c r="IK331" s="809"/>
      <c r="IM331" s="773"/>
      <c r="IN331" s="813"/>
      <c r="IO331" s="813"/>
      <c r="IP331" s="813"/>
      <c r="IQ331" s="813"/>
      <c r="IR331" s="809"/>
      <c r="IT331" s="773"/>
      <c r="IU331" s="813"/>
    </row>
    <row collapsed="false" customFormat="false" customHeight="true" hidden="true" ht="12.75" outlineLevel="1" r="332">
      <c r="A332" s="792" t="s">
        <v>1951</v>
      </c>
      <c r="B332" s="773"/>
      <c r="C332" s="774" t="s">
        <v>1950</v>
      </c>
      <c r="D332" s="778" t="n">
        <f aca="false">IF(VLOOKUP($A332,hk2014!$A:$G,1)=$A332,VLOOKUP($A332,hk2014!$A:$G,6),0)</f>
        <v>0</v>
      </c>
      <c r="E332" s="778" t="n">
        <f aca="false">IF(VLOOKUP($A332,hk2014!$A:$G,1)=$A332,VLOOKUP($A332,hk2014!$A:$G,7),0)</f>
        <v>0</v>
      </c>
      <c r="F332" s="778" t="n">
        <f aca="false">IF(VLOOKUP($A332,hk2014!$A:$H,1)=$A332,VLOOKUP($A332,hk2014!$A:$H,8),0)</f>
        <v>0</v>
      </c>
      <c r="G332" s="779" t="n">
        <f aca="false">SUM(D332+E332-F332)</f>
        <v>0</v>
      </c>
      <c r="H332" s="778" t="n">
        <f aca="false">IF(VLOOKUP($A332,hk2013!$A:$G,1)=$A332,VLOOKUP($A332,hk2013!$A:$G,6),0)</f>
        <v>0</v>
      </c>
      <c r="I332" s="778" t="n">
        <f aca="false">IF(VLOOKUP($A332,hk2013!$A:$G,1)=$A332,VLOOKUP($A332,hk2013!$A:$G,7),0)</f>
        <v>0</v>
      </c>
      <c r="J332" s="778" t="n">
        <f aca="false">IF(VLOOKUP($A332,hk2013!$A:$H,1)=$A332,VLOOKUP($A332,hk2013!$A:$H,8),0)</f>
        <v>0</v>
      </c>
      <c r="K332" s="780" t="n">
        <f aca="false">SUM(H332+I332-J332)</f>
        <v>0</v>
      </c>
      <c r="L332" s="786"/>
      <c r="M332" s="813"/>
      <c r="N332" s="809"/>
      <c r="P332" s="773"/>
      <c r="Q332" s="813"/>
      <c r="R332" s="813"/>
      <c r="S332" s="813"/>
      <c r="T332" s="813"/>
      <c r="U332" s="809"/>
      <c r="W332" s="773"/>
      <c r="X332" s="813"/>
      <c r="Y332" s="813"/>
      <c r="Z332" s="813"/>
      <c r="AA332" s="813"/>
      <c r="AB332" s="809"/>
      <c r="AD332" s="773"/>
      <c r="AE332" s="813"/>
      <c r="AF332" s="813"/>
      <c r="AG332" s="813"/>
      <c r="AH332" s="813"/>
      <c r="AI332" s="809"/>
      <c r="AK332" s="773"/>
      <c r="AL332" s="813"/>
      <c r="AM332" s="813"/>
      <c r="AN332" s="813"/>
      <c r="AO332" s="813"/>
      <c r="AP332" s="809"/>
      <c r="AR332" s="773"/>
      <c r="AS332" s="813"/>
      <c r="AT332" s="813"/>
      <c r="AU332" s="813"/>
      <c r="AV332" s="813"/>
      <c r="AW332" s="809"/>
      <c r="AY332" s="773"/>
      <c r="AZ332" s="813"/>
      <c r="BA332" s="813"/>
      <c r="BB332" s="813"/>
      <c r="BC332" s="813"/>
      <c r="BD332" s="809"/>
      <c r="BF332" s="773"/>
      <c r="BG332" s="813"/>
      <c r="BH332" s="813"/>
      <c r="BI332" s="813"/>
      <c r="BJ332" s="813"/>
      <c r="BK332" s="809"/>
      <c r="BM332" s="773"/>
      <c r="BN332" s="813"/>
      <c r="BO332" s="813"/>
      <c r="BP332" s="813"/>
      <c r="BQ332" s="813"/>
      <c r="BR332" s="809"/>
      <c r="BT332" s="773"/>
      <c r="BU332" s="813"/>
      <c r="BV332" s="813"/>
      <c r="BW332" s="813"/>
      <c r="BX332" s="813"/>
      <c r="BY332" s="809"/>
      <c r="CA332" s="773"/>
      <c r="CB332" s="813"/>
      <c r="CC332" s="813"/>
      <c r="CD332" s="813"/>
      <c r="CE332" s="813"/>
      <c r="CF332" s="809"/>
      <c r="CH332" s="773"/>
      <c r="CI332" s="813"/>
      <c r="CJ332" s="813"/>
      <c r="CK332" s="813"/>
      <c r="CL332" s="813"/>
      <c r="CM332" s="809"/>
      <c r="CO332" s="773"/>
      <c r="CP332" s="813"/>
      <c r="CQ332" s="813"/>
      <c r="CR332" s="813"/>
      <c r="CS332" s="813"/>
      <c r="CT332" s="809"/>
      <c r="CV332" s="773"/>
      <c r="CW332" s="813"/>
      <c r="CX332" s="813"/>
      <c r="CY332" s="813"/>
      <c r="CZ332" s="813"/>
      <c r="DA332" s="809"/>
      <c r="DC332" s="773"/>
      <c r="DD332" s="813"/>
      <c r="DE332" s="813"/>
      <c r="DF332" s="813"/>
      <c r="DG332" s="813"/>
      <c r="DH332" s="809"/>
      <c r="DJ332" s="773"/>
      <c r="DK332" s="813"/>
      <c r="DL332" s="813"/>
      <c r="DM332" s="813"/>
      <c r="DN332" s="813"/>
      <c r="DO332" s="809"/>
      <c r="DQ332" s="773"/>
      <c r="DR332" s="813"/>
      <c r="DS332" s="813"/>
      <c r="DT332" s="813"/>
      <c r="DU332" s="813"/>
      <c r="DV332" s="809"/>
      <c r="DX332" s="773"/>
      <c r="DY332" s="813"/>
      <c r="DZ332" s="813"/>
      <c r="EA332" s="813"/>
      <c r="EB332" s="813"/>
      <c r="EC332" s="809"/>
      <c r="EE332" s="773"/>
      <c r="EF332" s="813"/>
      <c r="EG332" s="813"/>
      <c r="EH332" s="813"/>
      <c r="EI332" s="813"/>
      <c r="EJ332" s="809"/>
      <c r="EL332" s="773"/>
      <c r="EM332" s="813"/>
      <c r="EN332" s="813"/>
      <c r="EO332" s="813"/>
      <c r="EP332" s="813"/>
      <c r="EQ332" s="809"/>
      <c r="ES332" s="773"/>
      <c r="ET332" s="813"/>
      <c r="EU332" s="813"/>
      <c r="EV332" s="813"/>
      <c r="EW332" s="813"/>
      <c r="EX332" s="809"/>
      <c r="EZ332" s="773"/>
      <c r="FA332" s="813"/>
      <c r="FB332" s="813"/>
      <c r="FC332" s="813"/>
      <c r="FD332" s="813"/>
      <c r="FE332" s="809"/>
      <c r="FG332" s="773"/>
      <c r="FH332" s="813"/>
      <c r="FI332" s="813"/>
      <c r="FJ332" s="813"/>
      <c r="FK332" s="813"/>
      <c r="FL332" s="809"/>
      <c r="FN332" s="773"/>
      <c r="FO332" s="813"/>
      <c r="FP332" s="813"/>
      <c r="FQ332" s="813"/>
      <c r="FR332" s="813"/>
      <c r="FS332" s="809"/>
      <c r="FU332" s="773"/>
      <c r="FV332" s="813"/>
      <c r="FW332" s="813"/>
      <c r="FX332" s="813"/>
      <c r="FY332" s="813"/>
      <c r="FZ332" s="809"/>
      <c r="GB332" s="773"/>
      <c r="GC332" s="813"/>
      <c r="GD332" s="813"/>
      <c r="GE332" s="813"/>
      <c r="GF332" s="813"/>
      <c r="GG332" s="809"/>
      <c r="GI332" s="773"/>
      <c r="GJ332" s="813"/>
      <c r="GK332" s="813"/>
      <c r="GL332" s="813"/>
      <c r="GM332" s="813"/>
      <c r="GN332" s="809"/>
      <c r="GP332" s="773"/>
      <c r="GQ332" s="813"/>
      <c r="GR332" s="813"/>
      <c r="GS332" s="813"/>
      <c r="GT332" s="813"/>
      <c r="GU332" s="809"/>
      <c r="GW332" s="773"/>
      <c r="GX332" s="813"/>
      <c r="GY332" s="813"/>
      <c r="GZ332" s="813"/>
      <c r="HA332" s="813"/>
      <c r="HB332" s="809"/>
      <c r="HD332" s="773"/>
      <c r="HE332" s="813"/>
      <c r="HF332" s="813"/>
      <c r="HG332" s="813"/>
      <c r="HH332" s="813"/>
      <c r="HI332" s="809"/>
      <c r="HK332" s="773"/>
      <c r="HL332" s="813"/>
      <c r="HM332" s="813"/>
      <c r="HN332" s="813"/>
      <c r="HO332" s="813"/>
      <c r="HP332" s="809"/>
      <c r="HR332" s="773"/>
      <c r="HS332" s="813"/>
      <c r="HT332" s="813"/>
      <c r="HU332" s="813"/>
      <c r="HV332" s="813"/>
      <c r="HW332" s="809"/>
      <c r="HY332" s="773"/>
      <c r="HZ332" s="813"/>
      <c r="IA332" s="813"/>
      <c r="IB332" s="813"/>
      <c r="IC332" s="813"/>
      <c r="ID332" s="809"/>
      <c r="IF332" s="773"/>
      <c r="IG332" s="813"/>
      <c r="IH332" s="813"/>
      <c r="II332" s="813"/>
      <c r="IJ332" s="813"/>
      <c r="IK332" s="809"/>
      <c r="IM332" s="773"/>
      <c r="IN332" s="813"/>
      <c r="IO332" s="813"/>
      <c r="IP332" s="813"/>
      <c r="IQ332" s="813"/>
      <c r="IR332" s="809"/>
      <c r="IT332" s="773"/>
      <c r="IU332" s="813"/>
    </row>
    <row collapsed="false" customFormat="false" customHeight="true" hidden="true" ht="12.75" outlineLevel="1" r="333">
      <c r="A333" s="812" t="str">
        <f aca="false">LEFT(B333,3)</f>
        <v>581</v>
      </c>
      <c r="B333" s="755" t="s">
        <v>1952</v>
      </c>
      <c r="C333" s="755" t="s">
        <v>1953</v>
      </c>
      <c r="D333" s="778" t="n">
        <f aca="false">IF(VLOOKUP($A333,hk2014!$A:$G,1)=$A333,VLOOKUP($A333,hk2014!$A:$G,6),0)</f>
        <v>0</v>
      </c>
      <c r="E333" s="778" t="n">
        <f aca="false">IF(VLOOKUP($A333,hk2014!$A:$G,1)=$A333,VLOOKUP($A333,hk2014!$A:$G,7),0)</f>
        <v>0</v>
      </c>
      <c r="F333" s="778" t="n">
        <f aca="false">IF(VLOOKUP($A333,hk2014!$A:$H,1)=$A333,VLOOKUP($A333,hk2014!$A:$H,8),0)</f>
        <v>0</v>
      </c>
      <c r="G333" s="779" t="n">
        <f aca="false">SUM(D333+E333-F333)</f>
        <v>0</v>
      </c>
      <c r="H333" s="778" t="n">
        <f aca="false">IF(VLOOKUP($A333,hk2013!$A:$G,1)=$A333,VLOOKUP($A333,hk2013!$A:$G,6),0)</f>
        <v>0</v>
      </c>
      <c r="I333" s="778" t="n">
        <f aca="false">IF(VLOOKUP($A333,hk2013!$A:$G,1)=$A333,VLOOKUP($A333,hk2013!$A:$G,7),0)</f>
        <v>0</v>
      </c>
      <c r="J333" s="778" t="n">
        <f aca="false">IF(VLOOKUP($A333,hk2013!$A:$H,1)=$A333,VLOOKUP($A333,hk2013!$A:$H,8),0)</f>
        <v>0</v>
      </c>
      <c r="K333" s="780" t="n">
        <f aca="false">SUM(H333+I333-J333)</f>
        <v>0</v>
      </c>
      <c r="L333" s="786"/>
    </row>
    <row collapsed="false" customFormat="false" customHeight="true" hidden="true" ht="12.75" outlineLevel="1" r="334">
      <c r="A334" s="759" t="str">
        <f aca="false">LEFT(B334,3)</f>
        <v>582</v>
      </c>
      <c r="B334" s="755" t="s">
        <v>1954</v>
      </c>
      <c r="C334" s="755" t="s">
        <v>1955</v>
      </c>
      <c r="D334" s="778" t="n">
        <f aca="false">IF(VLOOKUP($A334,hk2014!$A:$G,1)=$A334,VLOOKUP($A334,hk2014!$A:$G,6),0)</f>
        <v>0</v>
      </c>
      <c r="E334" s="778" t="n">
        <f aca="false">IF(VLOOKUP($A334,hk2014!$A:$G,1)=$A334,VLOOKUP($A334,hk2014!$A:$G,7),0)</f>
        <v>0</v>
      </c>
      <c r="F334" s="778" t="n">
        <f aca="false">IF(VLOOKUP($A334,hk2014!$A:$H,1)=$A334,VLOOKUP($A334,hk2014!$A:$H,8),0)</f>
        <v>0</v>
      </c>
      <c r="G334" s="779" t="n">
        <f aca="false">SUM(D334+E334-F334)</f>
        <v>0</v>
      </c>
      <c r="H334" s="778" t="n">
        <f aca="false">IF(VLOOKUP($A334,hk2013!$A:$G,1)=$A334,VLOOKUP($A334,hk2013!$A:$G,6),0)</f>
        <v>0</v>
      </c>
      <c r="I334" s="778" t="n">
        <f aca="false">IF(VLOOKUP($A334,hk2013!$A:$G,1)=$A334,VLOOKUP($A334,hk2013!$A:$G,7),0)</f>
        <v>0</v>
      </c>
      <c r="J334" s="778" t="n">
        <f aca="false">IF(VLOOKUP($A334,hk2013!$A:$H,1)=$A334,VLOOKUP($A334,hk2013!$A:$H,8),0)</f>
        <v>0</v>
      </c>
      <c r="K334" s="780" t="n">
        <f aca="false">SUM(H334+I334-J334)</f>
        <v>0</v>
      </c>
      <c r="L334" s="786"/>
    </row>
    <row collapsed="false" customFormat="false" customHeight="true" hidden="true" ht="10.5" outlineLevel="1" r="335">
      <c r="A335" s="812" t="str">
        <f aca="false">LEFT(B335,3)</f>
        <v>584</v>
      </c>
      <c r="B335" s="755" t="s">
        <v>1956</v>
      </c>
      <c r="C335" s="755" t="s">
        <v>1947</v>
      </c>
      <c r="D335" s="778" t="n">
        <f aca="false">IF(VLOOKUP($A335,hk2014!$A:$G,1)=$A335,VLOOKUP($A335,hk2014!$A:$G,6),0)</f>
        <v>0</v>
      </c>
      <c r="E335" s="778" t="n">
        <f aca="false">IF(VLOOKUP($A335,hk2014!$A:$G,1)=$A335,VLOOKUP($A335,hk2014!$A:$G,7),0)</f>
        <v>0</v>
      </c>
      <c r="F335" s="778" t="n">
        <f aca="false">IF(VLOOKUP($A335,hk2014!$A:$H,1)=$A335,VLOOKUP($A335,hk2014!$A:$H,8),0)</f>
        <v>0</v>
      </c>
      <c r="G335" s="779" t="n">
        <f aca="false">SUM(D335+E335-F335)</f>
        <v>0</v>
      </c>
      <c r="H335" s="778" t="n">
        <f aca="false">IF(VLOOKUP($A335,hk2013!$A:$G,1)=$A335,VLOOKUP($A335,hk2013!$A:$G,6),0)</f>
        <v>0</v>
      </c>
      <c r="I335" s="778" t="n">
        <f aca="false">IF(VLOOKUP($A335,hk2013!$A:$G,1)=$A335,VLOOKUP($A335,hk2013!$A:$G,7),0)</f>
        <v>0</v>
      </c>
      <c r="J335" s="778" t="n">
        <f aca="false">IF(VLOOKUP($A335,hk2013!$A:$H,1)=$A335,VLOOKUP($A335,hk2013!$A:$H,8),0)</f>
        <v>0</v>
      </c>
      <c r="K335" s="780" t="n">
        <f aca="false">SUM(H335+I335-J335)</f>
        <v>0</v>
      </c>
    </row>
    <row collapsed="false" customFormat="false" customHeight="true" hidden="true" ht="10.5" outlineLevel="1" r="336">
      <c r="A336" s="759" t="str">
        <f aca="false">LEFT(B336,3)</f>
        <v>588</v>
      </c>
      <c r="B336" s="755" t="s">
        <v>1957</v>
      </c>
      <c r="C336" s="755" t="s">
        <v>1958</v>
      </c>
      <c r="D336" s="778" t="n">
        <f aca="false">IF(VLOOKUP($A336,hk2014!$A:$G,1)=$A336,VLOOKUP($A336,hk2014!$A:$G,6),0)</f>
        <v>0</v>
      </c>
      <c r="E336" s="778" t="n">
        <f aca="false">IF(VLOOKUP($A336,hk2014!$A:$G,1)=$A336,VLOOKUP($A336,hk2014!$A:$G,7),0)</f>
        <v>0</v>
      </c>
      <c r="F336" s="778" t="n">
        <f aca="false">IF(VLOOKUP($A336,hk2014!$A:$H,1)=$A336,VLOOKUP($A336,hk2014!$A:$H,8),0)</f>
        <v>0</v>
      </c>
      <c r="G336" s="779" t="n">
        <f aca="false">SUM(D336+E336-F336)</f>
        <v>0</v>
      </c>
      <c r="H336" s="778" t="n">
        <f aca="false">IF(VLOOKUP($A336,hk2013!$A:$G,1)=$A336,VLOOKUP($A336,hk2013!$A:$G,6),0)</f>
        <v>0</v>
      </c>
      <c r="I336" s="778" t="n">
        <f aca="false">IF(VLOOKUP($A336,hk2013!$A:$G,1)=$A336,VLOOKUP($A336,hk2013!$A:$G,7),0)</f>
        <v>0</v>
      </c>
      <c r="J336" s="778" t="n">
        <f aca="false">IF(VLOOKUP($A336,hk2013!$A:$H,1)=$A336,VLOOKUP($A336,hk2013!$A:$H,8),0)</f>
        <v>0</v>
      </c>
      <c r="K336" s="780" t="n">
        <f aca="false">SUM(H336+I336-J336)</f>
        <v>0</v>
      </c>
    </row>
    <row collapsed="false" customFormat="false" customHeight="true" hidden="true" ht="10.5" outlineLevel="1" r="337">
      <c r="A337" s="812" t="str">
        <f aca="false">LEFT(B337,3)</f>
        <v>589</v>
      </c>
      <c r="B337" s="755" t="s">
        <v>1959</v>
      </c>
      <c r="C337" s="755" t="s">
        <v>1949</v>
      </c>
      <c r="D337" s="778" t="n">
        <f aca="false">IF(VLOOKUP($A337,hk2014!$A:$G,1)=$A337,VLOOKUP($A337,hk2014!$A:$G,6),0)</f>
        <v>0</v>
      </c>
      <c r="E337" s="778" t="n">
        <f aca="false">IF(VLOOKUP($A337,hk2014!$A:$G,1)=$A337,VLOOKUP($A337,hk2014!$A:$G,7),0)</f>
        <v>0</v>
      </c>
      <c r="F337" s="778" t="n">
        <f aca="false">IF(VLOOKUP($A337,hk2014!$A:$H,1)=$A337,VLOOKUP($A337,hk2014!$A:$H,8),0)</f>
        <v>0</v>
      </c>
      <c r="G337" s="779" t="n">
        <f aca="false">SUM(D337+E337-F337)</f>
        <v>0</v>
      </c>
      <c r="H337" s="778" t="n">
        <f aca="false">IF(VLOOKUP($A337,hk2013!$A:$G,1)=$A337,VLOOKUP($A337,hk2013!$A:$G,6),0)</f>
        <v>0</v>
      </c>
      <c r="I337" s="778" t="n">
        <f aca="false">IF(VLOOKUP($A337,hk2013!$A:$G,1)=$A337,VLOOKUP($A337,hk2013!$A:$G,7),0)</f>
        <v>0</v>
      </c>
      <c r="J337" s="778" t="n">
        <f aca="false">IF(VLOOKUP($A337,hk2013!$A:$H,1)=$A337,VLOOKUP($A337,hk2013!$A:$H,8),0)</f>
        <v>0</v>
      </c>
      <c r="K337" s="780" t="n">
        <f aca="false">SUM(H337+I337-J337)</f>
        <v>0</v>
      </c>
    </row>
    <row collapsed="false" customFormat="false" customHeight="true" hidden="true" ht="11.25" outlineLevel="1" r="338">
      <c r="A338" s="759"/>
      <c r="B338" s="755"/>
      <c r="C338" s="755"/>
      <c r="H338" s="799"/>
      <c r="I338" s="799"/>
      <c r="J338" s="799"/>
      <c r="K338" s="800"/>
    </row>
    <row collapsed="false" customFormat="false" customHeight="true" hidden="false" ht="11.25" outlineLevel="0" r="339">
      <c r="A339" s="766" t="s">
        <v>124</v>
      </c>
      <c r="B339" s="767"/>
      <c r="C339" s="768" t="s">
        <v>1960</v>
      </c>
      <c r="D339" s="769" t="n">
        <f aca="false">SUM(D340:D347)</f>
        <v>0</v>
      </c>
      <c r="E339" s="769" t="n">
        <f aca="false">SUM(E340:E347)</f>
        <v>0</v>
      </c>
      <c r="F339" s="769" t="n">
        <f aca="false">SUM(F340:F347)</f>
        <v>0</v>
      </c>
      <c r="G339" s="770" t="n">
        <f aca="false">SUM(G340:G347)</f>
        <v>0</v>
      </c>
      <c r="H339" s="769" t="n">
        <f aca="false">SUM(H340:H347)</f>
        <v>0</v>
      </c>
      <c r="I339" s="769" t="n">
        <f aca="false">SUM(I340:I347)</f>
        <v>0</v>
      </c>
      <c r="J339" s="769" t="n">
        <f aca="false">SUM(J340:J347)</f>
        <v>0</v>
      </c>
      <c r="K339" s="771" t="n">
        <f aca="false">SUM(K340:K347)</f>
        <v>0</v>
      </c>
      <c r="L339" s="813"/>
      <c r="M339" s="813"/>
      <c r="N339" s="809"/>
      <c r="P339" s="773"/>
      <c r="Q339" s="813"/>
      <c r="R339" s="813"/>
      <c r="S339" s="813"/>
      <c r="T339" s="813"/>
      <c r="U339" s="809"/>
      <c r="W339" s="773"/>
      <c r="X339" s="813"/>
      <c r="Y339" s="813"/>
      <c r="Z339" s="813"/>
      <c r="AA339" s="813"/>
      <c r="AB339" s="809"/>
      <c r="AD339" s="773"/>
      <c r="AE339" s="813"/>
      <c r="AF339" s="813"/>
      <c r="AG339" s="813"/>
      <c r="AH339" s="813"/>
      <c r="AI339" s="809"/>
      <c r="AK339" s="773"/>
      <c r="AL339" s="813"/>
      <c r="AM339" s="813"/>
      <c r="AN339" s="813"/>
      <c r="AO339" s="813"/>
      <c r="AP339" s="809"/>
      <c r="AR339" s="773"/>
      <c r="AS339" s="813"/>
      <c r="AT339" s="813"/>
      <c r="AU339" s="813"/>
      <c r="AV339" s="813"/>
      <c r="AW339" s="809"/>
      <c r="AY339" s="773"/>
      <c r="AZ339" s="813"/>
      <c r="BA339" s="813"/>
      <c r="BB339" s="813"/>
      <c r="BC339" s="813"/>
      <c r="BD339" s="809"/>
      <c r="BF339" s="773"/>
      <c r="BG339" s="813"/>
      <c r="BH339" s="813"/>
      <c r="BI339" s="813"/>
      <c r="BJ339" s="813"/>
      <c r="BK339" s="809"/>
      <c r="BM339" s="773"/>
      <c r="BN339" s="813"/>
      <c r="BO339" s="813"/>
      <c r="BP339" s="813"/>
      <c r="BQ339" s="813"/>
      <c r="BR339" s="809"/>
      <c r="BT339" s="773"/>
      <c r="BU339" s="813"/>
      <c r="BV339" s="813"/>
      <c r="BW339" s="813"/>
      <c r="BX339" s="813"/>
      <c r="BY339" s="809"/>
      <c r="CA339" s="773"/>
      <c r="CB339" s="813"/>
      <c r="CC339" s="813"/>
      <c r="CD339" s="813"/>
      <c r="CE339" s="813"/>
      <c r="CF339" s="809"/>
      <c r="CH339" s="773"/>
      <c r="CI339" s="813"/>
      <c r="CJ339" s="813"/>
      <c r="CK339" s="813"/>
      <c r="CL339" s="813"/>
      <c r="CM339" s="809"/>
      <c r="CO339" s="773"/>
      <c r="CP339" s="813"/>
      <c r="CQ339" s="813"/>
      <c r="CR339" s="813"/>
      <c r="CS339" s="813"/>
      <c r="CT339" s="809"/>
      <c r="CV339" s="773"/>
      <c r="CW339" s="813"/>
      <c r="CX339" s="813"/>
      <c r="CY339" s="813"/>
      <c r="CZ339" s="813"/>
      <c r="DA339" s="809"/>
      <c r="DC339" s="773"/>
      <c r="DD339" s="813"/>
      <c r="DE339" s="813"/>
      <c r="DF339" s="813"/>
      <c r="DG339" s="813"/>
      <c r="DH339" s="809"/>
      <c r="DJ339" s="773"/>
      <c r="DK339" s="813"/>
      <c r="DL339" s="813"/>
      <c r="DM339" s="813"/>
      <c r="DN339" s="813"/>
      <c r="DO339" s="809"/>
      <c r="DQ339" s="773"/>
      <c r="DR339" s="813"/>
      <c r="DS339" s="813"/>
      <c r="DT339" s="813"/>
      <c r="DU339" s="813"/>
      <c r="DV339" s="809"/>
      <c r="DX339" s="773"/>
      <c r="DY339" s="813"/>
      <c r="DZ339" s="813"/>
      <c r="EA339" s="813"/>
      <c r="EB339" s="813"/>
      <c r="EC339" s="809"/>
      <c r="EE339" s="773"/>
      <c r="EF339" s="813"/>
      <c r="EG339" s="813"/>
      <c r="EH339" s="813"/>
      <c r="EI339" s="813"/>
      <c r="EJ339" s="809"/>
      <c r="EL339" s="773"/>
      <c r="EM339" s="813"/>
      <c r="EN339" s="813"/>
      <c r="EO339" s="813"/>
      <c r="EP339" s="813"/>
      <c r="EQ339" s="809"/>
      <c r="ES339" s="773"/>
      <c r="ET339" s="813"/>
      <c r="EU339" s="813"/>
      <c r="EV339" s="813"/>
      <c r="EW339" s="813"/>
      <c r="EX339" s="809"/>
      <c r="EZ339" s="773"/>
      <c r="FA339" s="813"/>
      <c r="FB339" s="813"/>
      <c r="FC339" s="813"/>
      <c r="FD339" s="813"/>
      <c r="FE339" s="809"/>
      <c r="FG339" s="773"/>
      <c r="FH339" s="813"/>
      <c r="FI339" s="813"/>
      <c r="FJ339" s="813"/>
      <c r="FK339" s="813"/>
      <c r="FL339" s="809"/>
      <c r="FN339" s="773"/>
      <c r="FO339" s="813"/>
      <c r="FP339" s="813"/>
      <c r="FQ339" s="813"/>
      <c r="FR339" s="813"/>
      <c r="FS339" s="809"/>
      <c r="FU339" s="773"/>
      <c r="FV339" s="813"/>
      <c r="FW339" s="813"/>
      <c r="FX339" s="813"/>
      <c r="FY339" s="813"/>
      <c r="FZ339" s="809"/>
      <c r="GB339" s="773"/>
      <c r="GC339" s="813"/>
      <c r="GD339" s="813"/>
      <c r="GE339" s="813"/>
      <c r="GF339" s="813"/>
      <c r="GG339" s="809"/>
      <c r="GI339" s="773"/>
      <c r="GJ339" s="813"/>
      <c r="GK339" s="813"/>
      <c r="GL339" s="813"/>
      <c r="GM339" s="813"/>
      <c r="GN339" s="809"/>
      <c r="GP339" s="773"/>
      <c r="GQ339" s="813"/>
      <c r="GR339" s="813"/>
      <c r="GS339" s="813"/>
      <c r="GT339" s="813"/>
      <c r="GU339" s="809"/>
      <c r="GW339" s="773"/>
      <c r="GX339" s="813"/>
      <c r="GY339" s="813"/>
      <c r="GZ339" s="813"/>
      <c r="HA339" s="813"/>
      <c r="HB339" s="809"/>
      <c r="HD339" s="773"/>
      <c r="HE339" s="813"/>
      <c r="HF339" s="813"/>
      <c r="HG339" s="813"/>
      <c r="HH339" s="813"/>
      <c r="HI339" s="809"/>
      <c r="HK339" s="773"/>
      <c r="HL339" s="813"/>
      <c r="HM339" s="813"/>
      <c r="HN339" s="813"/>
      <c r="HO339" s="813"/>
      <c r="HP339" s="809"/>
      <c r="HR339" s="773"/>
      <c r="HS339" s="813"/>
      <c r="HT339" s="813"/>
      <c r="HU339" s="813"/>
      <c r="HV339" s="813"/>
      <c r="HW339" s="809"/>
      <c r="HY339" s="773"/>
      <c r="HZ339" s="813"/>
      <c r="IA339" s="813"/>
      <c r="IB339" s="813"/>
      <c r="IC339" s="813"/>
      <c r="ID339" s="809"/>
      <c r="IF339" s="773"/>
      <c r="IG339" s="813"/>
      <c r="IH339" s="813"/>
      <c r="II339" s="813"/>
      <c r="IJ339" s="813"/>
      <c r="IK339" s="809"/>
      <c r="IM339" s="773"/>
      <c r="IN339" s="813"/>
      <c r="IO339" s="813"/>
      <c r="IP339" s="813"/>
      <c r="IQ339" s="813"/>
      <c r="IR339" s="809"/>
      <c r="IT339" s="773"/>
      <c r="IU339" s="813"/>
    </row>
    <row collapsed="false" customFormat="false" customHeight="true" hidden="true" ht="10.5" outlineLevel="1" r="340">
      <c r="A340" s="759" t="str">
        <f aca="false">LEFT(B340,3)</f>
        <v>591</v>
      </c>
      <c r="B340" s="755" t="s">
        <v>1961</v>
      </c>
      <c r="C340" s="755" t="s">
        <v>1962</v>
      </c>
      <c r="D340" s="778" t="n">
        <f aca="false">IF(VLOOKUP($A340,hk2014!$A:$G,1)=$A340,VLOOKUP($A340,hk2014!$A:$G,6),0)</f>
        <v>0</v>
      </c>
      <c r="E340" s="778" t="n">
        <f aca="false">IF(VLOOKUP($A340,hk2014!$A:$G,1)=$A340,VLOOKUP($A340,hk2014!$A:$G,7),0)</f>
        <v>0</v>
      </c>
      <c r="F340" s="778" t="n">
        <f aca="false">IF(VLOOKUP($A340,hk2014!$A:$H,1)=$A340,VLOOKUP($A340,hk2014!$A:$H,8),0)</f>
        <v>0</v>
      </c>
      <c r="G340" s="779" t="n">
        <f aca="false">SUM(D340+E340-F340)</f>
        <v>0</v>
      </c>
      <c r="H340" s="778" t="n">
        <f aca="false">IF(VLOOKUP($A340,hk2013!$A:$G,1)=$A340,VLOOKUP($A340,hk2013!$A:$G,6),0)</f>
        <v>0</v>
      </c>
      <c r="I340" s="778" t="n">
        <f aca="false">IF(VLOOKUP($A340,hk2013!$A:$G,1)=$A340,VLOOKUP($A340,hk2013!$A:$G,7),0)</f>
        <v>0</v>
      </c>
      <c r="J340" s="778" t="n">
        <f aca="false">IF(VLOOKUP($A340,hk2013!$A:$H,1)=$A340,VLOOKUP($A340,hk2013!$A:$H,8),0)</f>
        <v>0</v>
      </c>
      <c r="K340" s="780" t="n">
        <f aca="false">SUM(H340+I340-J340)</f>
        <v>0</v>
      </c>
    </row>
    <row collapsed="false" customFormat="false" customHeight="true" hidden="true" ht="10.5" outlineLevel="1" r="341">
      <c r="A341" s="759" t="str">
        <f aca="false">LEFT(B341,3)</f>
        <v>592</v>
      </c>
      <c r="B341" s="755" t="s">
        <v>1963</v>
      </c>
      <c r="C341" s="755" t="s">
        <v>1964</v>
      </c>
      <c r="D341" s="778" t="n">
        <f aca="false">IF(VLOOKUP($A341,hk2014!$A:$G,1)=$A341,VLOOKUP($A341,hk2014!$A:$G,6),0)</f>
        <v>0</v>
      </c>
      <c r="E341" s="778" t="n">
        <f aca="false">IF(VLOOKUP($A341,hk2014!$A:$G,1)=$A341,VLOOKUP($A341,hk2014!$A:$G,7),0)</f>
        <v>0</v>
      </c>
      <c r="F341" s="778" t="n">
        <f aca="false">IF(VLOOKUP($A341,hk2014!$A:$H,1)=$A341,VLOOKUP($A341,hk2014!$A:$H,8),0)</f>
        <v>0</v>
      </c>
      <c r="G341" s="779" t="n">
        <f aca="false">SUM(D341+E341-F341)</f>
        <v>0</v>
      </c>
      <c r="H341" s="778" t="n">
        <f aca="false">IF(VLOOKUP($A341,hk2013!$A:$G,1)=$A341,VLOOKUP($A341,hk2013!$A:$G,6),0)</f>
        <v>0</v>
      </c>
      <c r="I341" s="778" t="n">
        <f aca="false">IF(VLOOKUP($A341,hk2013!$A:$G,1)=$A341,VLOOKUP($A341,hk2013!$A:$G,7),0)</f>
        <v>0</v>
      </c>
      <c r="J341" s="778" t="n">
        <f aca="false">IF(VLOOKUP($A341,hk2013!$A:$H,1)=$A341,VLOOKUP($A341,hk2013!$A:$H,8),0)</f>
        <v>0</v>
      </c>
      <c r="K341" s="780" t="n">
        <f aca="false">SUM(H341+I341-J341)</f>
        <v>0</v>
      </c>
    </row>
    <row collapsed="false" customFormat="false" customHeight="true" hidden="true" ht="10.5" outlineLevel="1" r="342">
      <c r="A342" s="759" t="str">
        <f aca="false">LEFT(B342,3)</f>
        <v>593</v>
      </c>
      <c r="B342" s="755" t="s">
        <v>1965</v>
      </c>
      <c r="C342" s="755" t="s">
        <v>1966</v>
      </c>
      <c r="D342" s="778" t="n">
        <f aca="false">IF(VLOOKUP($A342,hk2014!$A:$G,1)=$A342,VLOOKUP($A342,hk2014!$A:$G,6),0)</f>
        <v>0</v>
      </c>
      <c r="E342" s="778" t="n">
        <f aca="false">IF(VLOOKUP($A342,hk2014!$A:$G,1)=$A342,VLOOKUP($A342,hk2014!$A:$G,7),0)</f>
        <v>0</v>
      </c>
      <c r="F342" s="778" t="n">
        <f aca="false">IF(VLOOKUP($A342,hk2014!$A:$H,1)=$A342,VLOOKUP($A342,hk2014!$A:$H,8),0)</f>
        <v>0</v>
      </c>
      <c r="G342" s="779" t="n">
        <f aca="false">SUM(D342+E342-F342)</f>
        <v>0</v>
      </c>
      <c r="H342" s="778" t="n">
        <f aca="false">IF(VLOOKUP($A342,hk2013!$A:$G,1)=$A342,VLOOKUP($A342,hk2013!$A:$G,6),0)</f>
        <v>0</v>
      </c>
      <c r="I342" s="778" t="n">
        <f aca="false">IF(VLOOKUP($A342,hk2013!$A:$G,1)=$A342,VLOOKUP($A342,hk2013!$A:$G,7),0)</f>
        <v>0</v>
      </c>
      <c r="J342" s="778" t="n">
        <f aca="false">IF(VLOOKUP($A342,hk2013!$A:$H,1)=$A342,VLOOKUP($A342,hk2013!$A:$H,8),0)</f>
        <v>0</v>
      </c>
      <c r="K342" s="780" t="n">
        <f aca="false">SUM(H342+I342-J342)</f>
        <v>0</v>
      </c>
    </row>
    <row collapsed="false" customFormat="false" customHeight="true" hidden="true" ht="10.5" outlineLevel="1" r="343">
      <c r="A343" s="759" t="str">
        <f aca="false">LEFT(B343,3)</f>
        <v>594</v>
      </c>
      <c r="B343" s="755" t="s">
        <v>1967</v>
      </c>
      <c r="C343" s="755" t="s">
        <v>1964</v>
      </c>
      <c r="D343" s="778" t="n">
        <f aca="false">IF(VLOOKUP($A343,hk2014!$A:$G,1)=$A343,VLOOKUP($A343,hk2014!$A:$G,6),0)</f>
        <v>0</v>
      </c>
      <c r="E343" s="778" t="n">
        <f aca="false">IF(VLOOKUP($A343,hk2014!$A:$G,1)=$A343,VLOOKUP($A343,hk2014!$A:$G,7),0)</f>
        <v>0</v>
      </c>
      <c r="F343" s="778" t="n">
        <f aca="false">IF(VLOOKUP($A343,hk2014!$A:$H,1)=$A343,VLOOKUP($A343,hk2014!$A:$H,8),0)</f>
        <v>0</v>
      </c>
      <c r="G343" s="779" t="n">
        <f aca="false">SUM(D343+E343-F343)</f>
        <v>0</v>
      </c>
      <c r="H343" s="778" t="n">
        <f aca="false">IF(VLOOKUP($A343,hk2013!$A:$G,1)=$A343,VLOOKUP($A343,hk2013!$A:$G,6),0)</f>
        <v>0</v>
      </c>
      <c r="I343" s="778" t="n">
        <f aca="false">IF(VLOOKUP($A343,hk2013!$A:$G,1)=$A343,VLOOKUP($A343,hk2013!$A:$G,7),0)</f>
        <v>0</v>
      </c>
      <c r="J343" s="778" t="n">
        <f aca="false">IF(VLOOKUP($A343,hk2013!$A:$H,1)=$A343,VLOOKUP($A343,hk2013!$A:$H,8),0)</f>
        <v>0</v>
      </c>
      <c r="K343" s="780" t="n">
        <f aca="false">SUM(H343+I343-J343)</f>
        <v>0</v>
      </c>
    </row>
    <row collapsed="false" customFormat="false" customHeight="true" hidden="true" ht="10.5" outlineLevel="1" r="344">
      <c r="A344" s="759" t="str">
        <f aca="false">LEFT(B344,3)</f>
        <v>595</v>
      </c>
      <c r="B344" s="755" t="s">
        <v>1968</v>
      </c>
      <c r="C344" s="755" t="s">
        <v>1969</v>
      </c>
      <c r="D344" s="778" t="n">
        <f aca="false">IF(VLOOKUP($A344,hk2014!$A:$G,1)=$A344,VLOOKUP($A344,hk2014!$A:$G,6),0)</f>
        <v>0</v>
      </c>
      <c r="E344" s="778" t="n">
        <f aca="false">IF(VLOOKUP($A344,hk2014!$A:$G,1)=$A344,VLOOKUP($A344,hk2014!$A:$G,7),0)</f>
        <v>0</v>
      </c>
      <c r="F344" s="778" t="n">
        <f aca="false">IF(VLOOKUP($A344,hk2014!$A:$H,1)=$A344,VLOOKUP($A344,hk2014!$A:$H,8),0)</f>
        <v>0</v>
      </c>
      <c r="G344" s="779" t="n">
        <f aca="false">SUM(D344+E344-F344)</f>
        <v>0</v>
      </c>
      <c r="H344" s="778" t="n">
        <f aca="false">IF(VLOOKUP($A344,hk2013!$A:$G,1)=$A344,VLOOKUP($A344,hk2013!$A:$G,6),0)</f>
        <v>0</v>
      </c>
      <c r="I344" s="778" t="n">
        <f aca="false">IF(VLOOKUP($A344,hk2013!$A:$G,1)=$A344,VLOOKUP($A344,hk2013!$A:$G,7),0)</f>
        <v>0</v>
      </c>
      <c r="J344" s="778" t="n">
        <f aca="false">IF(VLOOKUP($A344,hk2013!$A:$H,1)=$A344,VLOOKUP($A344,hk2013!$A:$H,8),0)</f>
        <v>0</v>
      </c>
      <c r="K344" s="780" t="n">
        <f aca="false">SUM(H344+I344-J344)</f>
        <v>0</v>
      </c>
    </row>
    <row collapsed="false" customFormat="false" customHeight="true" hidden="true" ht="10.5" outlineLevel="1" r="345">
      <c r="A345" s="759" t="str">
        <f aca="false">LEFT(B345,3)</f>
        <v>596</v>
      </c>
      <c r="B345" s="755" t="s">
        <v>1970</v>
      </c>
      <c r="C345" s="755" t="s">
        <v>1971</v>
      </c>
      <c r="D345" s="778" t="n">
        <f aca="false">IF(VLOOKUP($A345,hk2014!$A:$G,1)=$A345,VLOOKUP($A345,hk2014!$A:$G,6),0)</f>
        <v>0</v>
      </c>
      <c r="E345" s="778" t="n">
        <f aca="false">IF(VLOOKUP($A345,hk2014!$A:$G,1)=$A345,VLOOKUP($A345,hk2014!$A:$G,7),0)</f>
        <v>0</v>
      </c>
      <c r="F345" s="778" t="n">
        <f aca="false">IF(VLOOKUP($A345,hk2014!$A:$H,1)=$A345,VLOOKUP($A345,hk2014!$A:$H,8),0)</f>
        <v>0</v>
      </c>
      <c r="G345" s="779" t="n">
        <f aca="false">SUM(D345+E345-F345)</f>
        <v>0</v>
      </c>
      <c r="H345" s="778" t="n">
        <f aca="false">IF(VLOOKUP($A345,hk2013!$A:$G,1)=$A345,VLOOKUP($A345,hk2013!$A:$G,6),0)</f>
        <v>0</v>
      </c>
      <c r="I345" s="778" t="n">
        <f aca="false">IF(VLOOKUP($A345,hk2013!$A:$G,1)=$A345,VLOOKUP($A345,hk2013!$A:$G,7),0)</f>
        <v>0</v>
      </c>
      <c r="J345" s="778" t="n">
        <f aca="false">IF(VLOOKUP($A345,hk2013!$A:$H,1)=$A345,VLOOKUP($A345,hk2013!$A:$H,8),0)</f>
        <v>0</v>
      </c>
      <c r="K345" s="780" t="n">
        <f aca="false">SUM(H345+I345-J345)</f>
        <v>0</v>
      </c>
    </row>
    <row collapsed="false" customFormat="false" customHeight="true" hidden="true" ht="10.5" outlineLevel="1" r="346">
      <c r="A346" s="759" t="str">
        <f aca="false">LEFT(B346,3)</f>
        <v>597</v>
      </c>
      <c r="B346" s="755" t="s">
        <v>1972</v>
      </c>
      <c r="C346" s="755" t="s">
        <v>1973</v>
      </c>
      <c r="D346" s="778" t="n">
        <f aca="false">IF(VLOOKUP($A346,hk2014!$A:$G,1)=$A346,VLOOKUP($A346,hk2014!$A:$G,6),0)</f>
        <v>0</v>
      </c>
      <c r="E346" s="778" t="n">
        <f aca="false">IF(VLOOKUP($A346,hk2014!$A:$G,1)=$A346,VLOOKUP($A346,hk2014!$A:$G,7),0)</f>
        <v>0</v>
      </c>
      <c r="F346" s="778" t="n">
        <f aca="false">IF(VLOOKUP($A346,hk2014!$A:$H,1)=$A346,VLOOKUP($A346,hk2014!$A:$H,8),0)</f>
        <v>0</v>
      </c>
      <c r="G346" s="779" t="n">
        <f aca="false">SUM(D346+E346-F346)</f>
        <v>0</v>
      </c>
      <c r="H346" s="778" t="n">
        <f aca="false">IF(VLOOKUP($A346,hk2013!$A:$G,1)=$A346,VLOOKUP($A346,hk2013!$A:$G,6),0)</f>
        <v>0</v>
      </c>
      <c r="I346" s="778" t="n">
        <f aca="false">IF(VLOOKUP($A346,hk2013!$A:$G,1)=$A346,VLOOKUP($A346,hk2013!$A:$G,7),0)</f>
        <v>0</v>
      </c>
      <c r="J346" s="778" t="n">
        <f aca="false">IF(VLOOKUP($A346,hk2013!$A:$H,1)=$A346,VLOOKUP($A346,hk2013!$A:$H,8),0)</f>
        <v>0</v>
      </c>
      <c r="K346" s="780" t="n">
        <f aca="false">SUM(H346+I346-J346)</f>
        <v>0</v>
      </c>
    </row>
    <row collapsed="false" customFormat="false" customHeight="true" hidden="true" ht="10.5" outlineLevel="1" r="347">
      <c r="A347" s="759" t="str">
        <f aca="false">LEFT(B347,3)</f>
        <v>598</v>
      </c>
      <c r="B347" s="755" t="s">
        <v>1974</v>
      </c>
      <c r="C347" s="755" t="s">
        <v>1975</v>
      </c>
      <c r="D347" s="778" t="n">
        <f aca="false">IF(VLOOKUP($A347,hk2014!$A:$G,1)=$A347,VLOOKUP($A347,hk2014!$A:$G,6),0)</f>
        <v>0</v>
      </c>
      <c r="E347" s="778" t="n">
        <f aca="false">IF(VLOOKUP($A347,hk2014!$A:$G,1)=$A347,VLOOKUP($A347,hk2014!$A:$G,7),0)</f>
        <v>0</v>
      </c>
      <c r="F347" s="778" t="n">
        <f aca="false">IF(VLOOKUP($A347,hk2014!$A:$H,1)=$A347,VLOOKUP($A347,hk2014!$A:$H,8),0)</f>
        <v>0</v>
      </c>
      <c r="G347" s="779" t="n">
        <f aca="false">SUM(D347+E347-F347)</f>
        <v>0</v>
      </c>
      <c r="H347" s="778" t="n">
        <f aca="false">IF(VLOOKUP($A347,hk2013!$A:$G,1)=$A347,VLOOKUP($A347,hk2013!$A:$G,6),0)</f>
        <v>0</v>
      </c>
      <c r="I347" s="778" t="n">
        <f aca="false">IF(VLOOKUP($A347,hk2013!$A:$G,1)=$A347,VLOOKUP($A347,hk2013!$A:$G,7),0)</f>
        <v>0</v>
      </c>
      <c r="J347" s="778" t="n">
        <f aca="false">IF(VLOOKUP($A347,hk2013!$A:$H,1)=$A347,VLOOKUP($A347,hk2013!$A:$H,8),0)</f>
        <v>0</v>
      </c>
      <c r="K347" s="780" t="n">
        <f aca="false">SUM(H347+I347-J347)</f>
        <v>0</v>
      </c>
    </row>
    <row collapsed="false" customFormat="false" customHeight="true" hidden="true" ht="11.25" outlineLevel="1" r="348">
      <c r="A348" s="759"/>
      <c r="B348" s="755"/>
      <c r="C348" s="755"/>
      <c r="H348" s="799"/>
      <c r="I348" s="799"/>
      <c r="J348" s="799"/>
      <c r="K348" s="800"/>
    </row>
    <row collapsed="false" customFormat="false" customHeight="true" hidden="false" ht="12" outlineLevel="0" r="349">
      <c r="A349" s="761" t="s">
        <v>33</v>
      </c>
      <c r="B349" s="761"/>
      <c r="C349" s="762" t="s">
        <v>100</v>
      </c>
      <c r="D349" s="793" t="n">
        <f aca="false">SUM(D350+D357+D364+D371+D380+D388+D399+D403+D411)</f>
        <v>0</v>
      </c>
      <c r="E349" s="793" t="n">
        <f aca="false">SUM(E350+E357+E364+E371+E380+E388+E399+E403+E411)</f>
        <v>0</v>
      </c>
      <c r="F349" s="793" t="n">
        <f aca="false">SUM(F350+F357+F364+F371+F380+F388+F399+F403+F411)</f>
        <v>0</v>
      </c>
      <c r="G349" s="810" t="n">
        <f aca="false">SUM(G350+G357+G364+G371+G380+G388+G399+G403+G411)</f>
        <v>0</v>
      </c>
      <c r="H349" s="793" t="n">
        <f aca="false">SUM(H350+H357+H364+H371+H380+H388+H399+H403+H411)</f>
        <v>0</v>
      </c>
      <c r="I349" s="793" t="n">
        <f aca="false">SUM(I350+I357+I364+I371+I380+I388+I399+I403+I411)</f>
        <v>0</v>
      </c>
      <c r="J349" s="793" t="n">
        <f aca="false">SUM(J350+J357+J364+J371+J380+J388+J399+J403+J411)</f>
        <v>0</v>
      </c>
      <c r="K349" s="811" t="n">
        <f aca="false">SUM(K350+K357+K364+K371+K380+K388+K399+K403+K411)</f>
        <v>0</v>
      </c>
    </row>
    <row collapsed="false" customFormat="false" customHeight="true" hidden="false" ht="11.25" outlineLevel="0" r="350">
      <c r="A350" s="766" t="s">
        <v>125</v>
      </c>
      <c r="B350" s="767"/>
      <c r="C350" s="768" t="s">
        <v>1976</v>
      </c>
      <c r="D350" s="769" t="n">
        <f aca="false">SUM(D351:D356)</f>
        <v>0</v>
      </c>
      <c r="E350" s="769" t="n">
        <f aca="false">SUM(E351:E356)</f>
        <v>0</v>
      </c>
      <c r="F350" s="769" t="n">
        <f aca="false">SUM(F351:F356)</f>
        <v>0</v>
      </c>
      <c r="G350" s="770" t="n">
        <f aca="false">SUM(G351:G356)</f>
        <v>0</v>
      </c>
      <c r="H350" s="769" t="n">
        <f aca="false">SUM(H351:H356)</f>
        <v>0</v>
      </c>
      <c r="I350" s="769" t="n">
        <f aca="false">SUM(I351:I356)</f>
        <v>0</v>
      </c>
      <c r="J350" s="769" t="n">
        <f aca="false">SUM(J351:J356)</f>
        <v>0</v>
      </c>
      <c r="K350" s="771" t="n">
        <f aca="false">SUM(K351:K356)</f>
        <v>0</v>
      </c>
    </row>
    <row collapsed="false" customFormat="false" customHeight="true" hidden="true" ht="12.75" outlineLevel="1" r="351">
      <c r="A351" s="759" t="s">
        <v>1977</v>
      </c>
      <c r="B351" s="773"/>
      <c r="C351" s="774" t="s">
        <v>1978</v>
      </c>
      <c r="D351" s="778" t="n">
        <f aca="false">IF(VLOOKUP($A351,hk2014!$A:$G,1)=$A351,VLOOKUP($A351,hk2014!$A:$G,6),0)</f>
        <v>0</v>
      </c>
      <c r="E351" s="778" t="n">
        <f aca="false">IF(VLOOKUP($A351,hk2014!$A:$G,1)=$A351,VLOOKUP($A351,hk2014!$A:$G,7),0)</f>
        <v>0</v>
      </c>
      <c r="F351" s="778" t="n">
        <f aca="false">IF(VLOOKUP($A351,hk2014!$A:$H,1)=$A351,VLOOKUP($A351,hk2014!$A:$H,8),0)</f>
        <v>0</v>
      </c>
      <c r="G351" s="779" t="n">
        <f aca="false">SUM(D351+E351-F351)</f>
        <v>0</v>
      </c>
      <c r="H351" s="778" t="n">
        <f aca="false">IF(VLOOKUP($A351,hk2013!$A:$G,1)=$A351,VLOOKUP($A351,hk2013!$A:$G,6),0)</f>
        <v>0</v>
      </c>
      <c r="I351" s="778" t="n">
        <f aca="false">IF(VLOOKUP($A351,hk2013!$A:$G,1)=$A351,VLOOKUP($A351,hk2013!$A:$G,7),0)</f>
        <v>0</v>
      </c>
      <c r="J351" s="778" t="n">
        <f aca="false">IF(VLOOKUP($A351,hk2013!$A:$H,1)=$A351,VLOOKUP($A351,hk2013!$A:$H,8),0)</f>
        <v>0</v>
      </c>
      <c r="K351" s="780" t="n">
        <f aca="false">SUM(H351+I351-J351)</f>
        <v>0</v>
      </c>
      <c r="L351" s="786"/>
    </row>
    <row collapsed="false" customFormat="false" customHeight="true" hidden="true" ht="12.75" outlineLevel="1" r="352">
      <c r="A352" s="759" t="str">
        <f aca="false">LEFT(B352,3)</f>
        <v>601</v>
      </c>
      <c r="B352" s="755" t="s">
        <v>1979</v>
      </c>
      <c r="C352" s="755" t="s">
        <v>955</v>
      </c>
      <c r="D352" s="778" t="n">
        <f aca="false">IF(VLOOKUP($A352,hk2014!$A:$G,1)=$A352,VLOOKUP($A352,hk2014!$A:$G,6),0)</f>
        <v>0</v>
      </c>
      <c r="E352" s="778" t="n">
        <f aca="false">IF(VLOOKUP($A352,hk2014!$A:$G,1)=$A352,VLOOKUP($A352,hk2014!$A:$G,7),0)</f>
        <v>0</v>
      </c>
      <c r="F352" s="778" t="n">
        <f aca="false">IF(VLOOKUP($A352,hk2014!$A:$H,1)=$A352,VLOOKUP($A352,hk2014!$A:$H,8),0)</f>
        <v>0</v>
      </c>
      <c r="G352" s="779" t="n">
        <f aca="false">SUM(D352+E352-F352)</f>
        <v>0</v>
      </c>
      <c r="H352" s="778" t="n">
        <f aca="false">IF(VLOOKUP($A352,hk2013!$A:$G,1)=$A352,VLOOKUP($A352,hk2013!$A:$G,6),0)</f>
        <v>0</v>
      </c>
      <c r="I352" s="778" t="n">
        <f aca="false">IF(VLOOKUP($A352,hk2013!$A:$G,1)=$A352,VLOOKUP($A352,hk2013!$A:$G,7),0)</f>
        <v>0</v>
      </c>
      <c r="J352" s="778" t="n">
        <f aca="false">IF(VLOOKUP($A352,hk2013!$A:$H,1)=$A352,VLOOKUP($A352,hk2013!$A:$H,8),0)</f>
        <v>0</v>
      </c>
      <c r="K352" s="780" t="n">
        <f aca="false">SUM(H352+I352-J352)</f>
        <v>0</v>
      </c>
      <c r="L352" s="786"/>
    </row>
    <row collapsed="false" customFormat="false" customHeight="true" hidden="true" ht="12.75" outlineLevel="1" r="353">
      <c r="A353" s="759" t="str">
        <f aca="false">LEFT(B353,3)</f>
        <v>602</v>
      </c>
      <c r="B353" s="755" t="s">
        <v>1980</v>
      </c>
      <c r="C353" s="755" t="s">
        <v>956</v>
      </c>
      <c r="D353" s="778" t="n">
        <f aca="false">IF(VLOOKUP($A353,hk2014!$A:$G,1)=$A353,VLOOKUP($A353,hk2014!$A:$G,6),0)</f>
        <v>0</v>
      </c>
      <c r="E353" s="778" t="n">
        <f aca="false">IF(VLOOKUP($A353,hk2014!$A:$G,1)=$A353,VLOOKUP($A353,hk2014!$A:$G,7),0)</f>
        <v>0</v>
      </c>
      <c r="F353" s="778" t="n">
        <f aca="false">IF(VLOOKUP($A353,hk2014!$A:$H,1)=$A353,VLOOKUP($A353,hk2014!$A:$H,8),0)</f>
        <v>0</v>
      </c>
      <c r="G353" s="779" t="n">
        <f aca="false">SUM(D353+E353-F353)</f>
        <v>0</v>
      </c>
      <c r="H353" s="778" t="n">
        <f aca="false">IF(VLOOKUP($A353,hk2013!$A:$G,1)=$A353,VLOOKUP($A353,hk2013!$A:$G,6),0)</f>
        <v>0</v>
      </c>
      <c r="I353" s="778" t="n">
        <f aca="false">IF(VLOOKUP($A353,hk2013!$A:$G,1)=$A353,VLOOKUP($A353,hk2013!$A:$G,7),0)</f>
        <v>0</v>
      </c>
      <c r="J353" s="778" t="n">
        <f aca="false">IF(VLOOKUP($A353,hk2013!$A:$H,1)=$A353,VLOOKUP($A353,hk2013!$A:$H,8),0)</f>
        <v>0</v>
      </c>
      <c r="K353" s="780" t="n">
        <f aca="false">SUM(H353+I353-J353)</f>
        <v>0</v>
      </c>
      <c r="L353" s="786"/>
    </row>
    <row collapsed="false" customFormat="false" customHeight="true" hidden="true" ht="12.75" outlineLevel="1" r="354">
      <c r="A354" s="759" t="str">
        <f aca="false">LEFT(B354,3)</f>
        <v>604</v>
      </c>
      <c r="B354" s="755" t="s">
        <v>1981</v>
      </c>
      <c r="C354" s="755" t="s">
        <v>957</v>
      </c>
      <c r="D354" s="778" t="n">
        <f aca="false">IF(VLOOKUP($A354,hk2014!$A:$G,1)=$A354,VLOOKUP($A354,hk2014!$A:$G,6),0)</f>
        <v>0</v>
      </c>
      <c r="E354" s="778" t="n">
        <f aca="false">IF(VLOOKUP($A354,hk2014!$A:$G,1)=$A354,VLOOKUP($A354,hk2014!$A:$G,7),0)</f>
        <v>0</v>
      </c>
      <c r="F354" s="778" t="n">
        <f aca="false">IF(VLOOKUP($A354,hk2014!$A:$H,1)=$A354,VLOOKUP($A354,hk2014!$A:$H,8),0)</f>
        <v>0</v>
      </c>
      <c r="G354" s="779" t="n">
        <f aca="false">SUM(D354+E354-F354)</f>
        <v>0</v>
      </c>
      <c r="H354" s="778" t="n">
        <f aca="false">IF(VLOOKUP($A354,hk2013!$A:$G,1)=$A354,VLOOKUP($A354,hk2013!$A:$G,6),0)</f>
        <v>0</v>
      </c>
      <c r="I354" s="778" t="n">
        <f aca="false">IF(VLOOKUP($A354,hk2013!$A:$G,1)=$A354,VLOOKUP($A354,hk2013!$A:$G,7),0)</f>
        <v>0</v>
      </c>
      <c r="J354" s="778" t="n">
        <f aca="false">IF(VLOOKUP($A354,hk2013!$A:$H,1)=$A354,VLOOKUP($A354,hk2013!$A:$H,8),0)</f>
        <v>0</v>
      </c>
      <c r="K354" s="780" t="n">
        <f aca="false">SUM(H354+I354-J354)</f>
        <v>0</v>
      </c>
      <c r="L354" s="786"/>
    </row>
    <row collapsed="false" customFormat="false" customHeight="true" hidden="true" ht="12.75" outlineLevel="1" r="355">
      <c r="A355" s="759" t="s">
        <v>1982</v>
      </c>
      <c r="B355" s="755"/>
      <c r="C355" s="755"/>
      <c r="D355" s="778" t="n">
        <f aca="false">IF(VLOOKUP($A355,hk2014!$A:$G,1)=$A355,VLOOKUP($A355,hk2014!$A:$G,6),0)</f>
        <v>0</v>
      </c>
      <c r="E355" s="778" t="n">
        <f aca="false">IF(VLOOKUP($A355,hk2014!$A:$G,1)=$A355,VLOOKUP($A355,hk2014!$A:$G,7),0)</f>
        <v>0</v>
      </c>
      <c r="F355" s="778" t="n">
        <f aca="false">IF(VLOOKUP($A355,hk2014!$A:$H,1)=$A355,VLOOKUP($A355,hk2014!$A:$H,8),0)</f>
        <v>0</v>
      </c>
      <c r="G355" s="779" t="n">
        <f aca="false">SUM(D355+E355-F355)</f>
        <v>0</v>
      </c>
      <c r="H355" s="778" t="n">
        <f aca="false">IF(VLOOKUP($A355,hk2013!$A:$G,1)=$A355,VLOOKUP($A355,hk2013!$A:$G,6),0)</f>
        <v>0</v>
      </c>
      <c r="I355" s="778" t="n">
        <f aca="false">IF(VLOOKUP($A355,hk2013!$A:$G,1)=$A355,VLOOKUP($A355,hk2013!$A:$G,7),0)</f>
        <v>0</v>
      </c>
      <c r="J355" s="778" t="n">
        <f aca="false">IF(VLOOKUP($A355,hk2013!$A:$H,1)=$A355,VLOOKUP($A355,hk2013!$A:$H,8),0)</f>
        <v>0</v>
      </c>
      <c r="K355" s="780" t="n">
        <f aca="false">SUM(H355+I355-J355)</f>
        <v>0</v>
      </c>
      <c r="L355" s="786"/>
    </row>
    <row collapsed="false" customFormat="false" customHeight="true" hidden="true" ht="13.5" outlineLevel="1" r="356">
      <c r="A356" s="759" t="s">
        <v>1983</v>
      </c>
      <c r="B356" s="755"/>
      <c r="C356" s="755"/>
      <c r="D356" s="778" t="n">
        <f aca="false">IF(VLOOKUP($A356,hk2014!$A:$G,1)=$A356,VLOOKUP($A356,hk2014!$A:$G,6),0)</f>
        <v>0</v>
      </c>
      <c r="E356" s="778" t="n">
        <f aca="false">IF(VLOOKUP($A356,hk2014!$A:$G,1)=$A356,VLOOKUP($A356,hk2014!$A:$G,7),0)</f>
        <v>0</v>
      </c>
      <c r="F356" s="778" t="n">
        <f aca="false">IF(VLOOKUP($A356,hk2014!$A:$H,1)=$A356,VLOOKUP($A356,hk2014!$A:$H,8),0)</f>
        <v>0</v>
      </c>
      <c r="G356" s="779" t="n">
        <f aca="false">SUM(D356+E356-F356)</f>
        <v>0</v>
      </c>
      <c r="H356" s="778" t="n">
        <f aca="false">IF(VLOOKUP($A356,hk2013!$A:$G,1)=$A356,VLOOKUP($A356,hk2013!$A:$G,6),0)</f>
        <v>0</v>
      </c>
      <c r="I356" s="778" t="n">
        <f aca="false">IF(VLOOKUP($A356,hk2013!$A:$G,1)=$A356,VLOOKUP($A356,hk2013!$A:$G,7),0)</f>
        <v>0</v>
      </c>
      <c r="J356" s="778" t="n">
        <f aca="false">IF(VLOOKUP($A356,hk2013!$A:$H,1)=$A356,VLOOKUP($A356,hk2013!$A:$H,8),0)</f>
        <v>0</v>
      </c>
      <c r="K356" s="780" t="n">
        <f aca="false">SUM(H356+I356-J356)</f>
        <v>0</v>
      </c>
      <c r="L356" s="786"/>
    </row>
    <row collapsed="false" customFormat="false" customHeight="true" hidden="false" ht="13.5" outlineLevel="0" r="357">
      <c r="A357" s="766" t="s">
        <v>132</v>
      </c>
      <c r="B357" s="767"/>
      <c r="C357" s="768" t="s">
        <v>1984</v>
      </c>
      <c r="D357" s="769" t="n">
        <f aca="false">SUM(D358:D362)</f>
        <v>0</v>
      </c>
      <c r="E357" s="769" t="n">
        <f aca="false">SUM(E358:E362)</f>
        <v>0</v>
      </c>
      <c r="F357" s="769" t="n">
        <f aca="false">SUM(F358:F362)</f>
        <v>0</v>
      </c>
      <c r="G357" s="770" t="n">
        <f aca="false">SUM(G358:G362)</f>
        <v>0</v>
      </c>
      <c r="H357" s="769" t="n">
        <f aca="false">SUM(H358:H362)</f>
        <v>0</v>
      </c>
      <c r="I357" s="769" t="n">
        <f aca="false">SUM(I358:I362)</f>
        <v>0</v>
      </c>
      <c r="J357" s="769" t="n">
        <f aca="false">SUM(J358:J362)</f>
        <v>0</v>
      </c>
      <c r="K357" s="771" t="n">
        <f aca="false">SUM(K358:K362)</f>
        <v>0</v>
      </c>
      <c r="L357" s="786"/>
    </row>
    <row collapsed="false" customFormat="false" customHeight="true" hidden="true" ht="12.75" outlineLevel="1" r="358">
      <c r="A358" s="759" t="s">
        <v>1985</v>
      </c>
      <c r="B358" s="773"/>
      <c r="C358" s="774" t="s">
        <v>1986</v>
      </c>
      <c r="D358" s="778" t="n">
        <f aca="false">IF(VLOOKUP($A358,hk2014!$A:$G,1)=$A358,VLOOKUP($A358,hk2014!$A:$G,6),0)</f>
        <v>0</v>
      </c>
      <c r="E358" s="778" t="n">
        <f aca="false">IF(VLOOKUP($A358,hk2014!$A:$G,1)=$A358,VLOOKUP($A358,hk2014!$A:$G,7),0)</f>
        <v>0</v>
      </c>
      <c r="F358" s="778" t="n">
        <f aca="false">IF(VLOOKUP($A358,hk2014!$A:$H,1)=$A358,VLOOKUP($A358,hk2014!$A:$H,8),0)</f>
        <v>0</v>
      </c>
      <c r="G358" s="779" t="n">
        <f aca="false">SUM(D358+E358-F358)</f>
        <v>0</v>
      </c>
      <c r="H358" s="778" t="n">
        <f aca="false">IF(VLOOKUP($A358,hk2013!$A:$G,1)=$A358,VLOOKUP($A358,hk2013!$A:$G,6),0)</f>
        <v>0</v>
      </c>
      <c r="I358" s="778" t="n">
        <f aca="false">IF(VLOOKUP($A358,hk2013!$A:$G,1)=$A358,VLOOKUP($A358,hk2013!$A:$G,7),0)</f>
        <v>0</v>
      </c>
      <c r="J358" s="778" t="n">
        <f aca="false">IF(VLOOKUP($A358,hk2013!$A:$H,1)=$A358,VLOOKUP($A358,hk2013!$A:$H,8),0)</f>
        <v>0</v>
      </c>
      <c r="K358" s="780" t="n">
        <f aca="false">SUM(H358+I358-J358)</f>
        <v>0</v>
      </c>
      <c r="L358" s="786"/>
    </row>
    <row collapsed="false" customFormat="false" customHeight="true" hidden="true" ht="12.75" outlineLevel="1" r="359">
      <c r="A359" s="759" t="str">
        <f aca="false">LEFT(B359,3)</f>
        <v>611</v>
      </c>
      <c r="B359" s="755" t="s">
        <v>1987</v>
      </c>
      <c r="C359" s="755" t="s">
        <v>1988</v>
      </c>
      <c r="D359" s="778" t="n">
        <f aca="false">IF(VLOOKUP($A359,hk2014!$A:$G,1)=$A359,VLOOKUP($A359,hk2014!$A:$G,6),0)</f>
        <v>0</v>
      </c>
      <c r="E359" s="778" t="n">
        <f aca="false">IF(VLOOKUP($A359,hk2014!$A:$G,1)=$A359,VLOOKUP($A359,hk2014!$A:$G,7),0)</f>
        <v>0</v>
      </c>
      <c r="F359" s="778" t="n">
        <f aca="false">IF(VLOOKUP($A359,hk2014!$A:$H,1)=$A359,VLOOKUP($A359,hk2014!$A:$H,8),0)</f>
        <v>0</v>
      </c>
      <c r="G359" s="779" t="n">
        <f aca="false">SUM(D359+E359-F359)</f>
        <v>0</v>
      </c>
      <c r="H359" s="778" t="n">
        <f aca="false">IF(VLOOKUP($A359,hk2013!$A:$G,1)=$A359,VLOOKUP($A359,hk2013!$A:$G,6),0)</f>
        <v>0</v>
      </c>
      <c r="I359" s="778" t="n">
        <f aca="false">IF(VLOOKUP($A359,hk2013!$A:$G,1)=$A359,VLOOKUP($A359,hk2013!$A:$G,7),0)</f>
        <v>0</v>
      </c>
      <c r="J359" s="778" t="n">
        <f aca="false">IF(VLOOKUP($A359,hk2013!$A:$H,1)=$A359,VLOOKUP($A359,hk2013!$A:$H,8),0)</f>
        <v>0</v>
      </c>
      <c r="K359" s="780" t="n">
        <f aca="false">SUM(H359+I359-J359)</f>
        <v>0</v>
      </c>
      <c r="L359" s="786"/>
    </row>
    <row collapsed="false" customFormat="false" customHeight="true" hidden="true" ht="12.75" outlineLevel="1" r="360">
      <c r="A360" s="759" t="str">
        <f aca="false">LEFT(B360,3)</f>
        <v>612</v>
      </c>
      <c r="B360" s="755" t="s">
        <v>1989</v>
      </c>
      <c r="C360" s="755" t="s">
        <v>1990</v>
      </c>
      <c r="D360" s="778" t="n">
        <f aca="false">IF(VLOOKUP($A360,hk2014!$A:$G,1)=$A360,VLOOKUP($A360,hk2014!$A:$G,6),0)</f>
        <v>0</v>
      </c>
      <c r="E360" s="778" t="n">
        <f aca="false">IF(VLOOKUP($A360,hk2014!$A:$G,1)=$A360,VLOOKUP($A360,hk2014!$A:$G,7),0)</f>
        <v>0</v>
      </c>
      <c r="F360" s="778" t="n">
        <f aca="false">IF(VLOOKUP($A360,hk2014!$A:$H,1)=$A360,VLOOKUP($A360,hk2014!$A:$H,8),0)</f>
        <v>0</v>
      </c>
      <c r="G360" s="779" t="n">
        <f aca="false">SUM(D360+E360-F360)</f>
        <v>0</v>
      </c>
      <c r="H360" s="778" t="n">
        <f aca="false">IF(VLOOKUP($A360,hk2013!$A:$G,1)=$A360,VLOOKUP($A360,hk2013!$A:$G,6),0)</f>
        <v>0</v>
      </c>
      <c r="I360" s="778" t="n">
        <f aca="false">IF(VLOOKUP($A360,hk2013!$A:$G,1)=$A360,VLOOKUP($A360,hk2013!$A:$G,7),0)</f>
        <v>0</v>
      </c>
      <c r="J360" s="778" t="n">
        <f aca="false">IF(VLOOKUP($A360,hk2013!$A:$H,1)=$A360,VLOOKUP($A360,hk2013!$A:$H,8),0)</f>
        <v>0</v>
      </c>
      <c r="K360" s="780" t="n">
        <f aca="false">SUM(H360+I360-J360)</f>
        <v>0</v>
      </c>
      <c r="L360" s="786"/>
    </row>
    <row collapsed="false" customFormat="false" customHeight="true" hidden="true" ht="12.75" outlineLevel="1" r="361">
      <c r="A361" s="759" t="str">
        <f aca="false">LEFT(B361,3)</f>
        <v>613</v>
      </c>
      <c r="B361" s="755" t="s">
        <v>1991</v>
      </c>
      <c r="C361" s="755" t="s">
        <v>1992</v>
      </c>
      <c r="D361" s="778" t="n">
        <f aca="false">IF(VLOOKUP($A361,hk2014!$A:$G,1)=$A361,VLOOKUP($A361,hk2014!$A:$G,6),0)</f>
        <v>0</v>
      </c>
      <c r="E361" s="778" t="n">
        <f aca="false">IF(VLOOKUP($A361,hk2014!$A:$G,1)=$A361,VLOOKUP($A361,hk2014!$A:$G,7),0)</f>
        <v>0</v>
      </c>
      <c r="F361" s="778" t="n">
        <f aca="false">IF(VLOOKUP($A361,hk2014!$A:$H,1)=$A361,VLOOKUP($A361,hk2014!$A:$H,8),0)</f>
        <v>0</v>
      </c>
      <c r="G361" s="779" t="n">
        <f aca="false">SUM(D361+E361-F361)</f>
        <v>0</v>
      </c>
      <c r="H361" s="778" t="n">
        <f aca="false">IF(VLOOKUP($A361,hk2013!$A:$G,1)=$A361,VLOOKUP($A361,hk2013!$A:$G,6),0)</f>
        <v>0</v>
      </c>
      <c r="I361" s="778" t="n">
        <f aca="false">IF(VLOOKUP($A361,hk2013!$A:$G,1)=$A361,VLOOKUP($A361,hk2013!$A:$G,7),0)</f>
        <v>0</v>
      </c>
      <c r="J361" s="778" t="n">
        <f aca="false">IF(VLOOKUP($A361,hk2013!$A:$H,1)=$A361,VLOOKUP($A361,hk2013!$A:$H,8),0)</f>
        <v>0</v>
      </c>
      <c r="K361" s="780" t="n">
        <f aca="false">SUM(H361+I361-J361)</f>
        <v>0</v>
      </c>
      <c r="L361" s="786"/>
    </row>
    <row collapsed="false" customFormat="false" customHeight="true" hidden="true" ht="12.75" outlineLevel="1" r="362">
      <c r="A362" s="759" t="str">
        <f aca="false">LEFT(B362,3)</f>
        <v>614</v>
      </c>
      <c r="B362" s="755" t="s">
        <v>1993</v>
      </c>
      <c r="C362" s="755" t="s">
        <v>1994</v>
      </c>
      <c r="D362" s="778" t="n">
        <f aca="false">IF(VLOOKUP($A362,hk2014!$A:$G,1)=$A362,VLOOKUP($A362,hk2014!$A:$G,6),0)</f>
        <v>0</v>
      </c>
      <c r="E362" s="778" t="n">
        <f aca="false">IF(VLOOKUP($A362,hk2014!$A:$G,1)=$A362,VLOOKUP($A362,hk2014!$A:$G,7),0)</f>
        <v>0</v>
      </c>
      <c r="F362" s="778" t="n">
        <f aca="false">IF(VLOOKUP($A362,hk2014!$A:$H,1)=$A362,VLOOKUP($A362,hk2014!$A:$H,8),0)</f>
        <v>0</v>
      </c>
      <c r="G362" s="779" t="n">
        <f aca="false">SUM(D362+E362-F362)</f>
        <v>0</v>
      </c>
      <c r="H362" s="778" t="n">
        <f aca="false">IF(VLOOKUP($A362,hk2013!$A:$G,1)=$A362,VLOOKUP($A362,hk2013!$A:$G,6),0)</f>
        <v>0</v>
      </c>
      <c r="I362" s="778" t="n">
        <f aca="false">IF(VLOOKUP($A362,hk2013!$A:$G,1)=$A362,VLOOKUP($A362,hk2013!$A:$G,7),0)</f>
        <v>0</v>
      </c>
      <c r="J362" s="778" t="n">
        <f aca="false">IF(VLOOKUP($A362,hk2013!$A:$H,1)=$A362,VLOOKUP($A362,hk2013!$A:$H,8),0)</f>
        <v>0</v>
      </c>
      <c r="K362" s="780" t="n">
        <f aca="false">SUM(H362+I362-J362)</f>
        <v>0</v>
      </c>
      <c r="L362" s="786"/>
    </row>
    <row collapsed="false" customFormat="false" customHeight="true" hidden="true" ht="13.5" outlineLevel="1" r="363">
      <c r="A363" s="759"/>
      <c r="B363" s="755"/>
      <c r="C363" s="755"/>
      <c r="H363" s="799"/>
      <c r="I363" s="799"/>
      <c r="J363" s="799"/>
      <c r="K363" s="800"/>
      <c r="L363" s="786"/>
    </row>
    <row collapsed="false" customFormat="false" customHeight="true" hidden="false" ht="13.5" outlineLevel="0" r="364">
      <c r="A364" s="766" t="s">
        <v>181</v>
      </c>
      <c r="B364" s="767"/>
      <c r="C364" s="768" t="s">
        <v>1995</v>
      </c>
      <c r="D364" s="769" t="n">
        <f aca="false">SUM(D365:D369)</f>
        <v>0</v>
      </c>
      <c r="E364" s="769" t="n">
        <f aca="false">SUM(E365:E369)</f>
        <v>0</v>
      </c>
      <c r="F364" s="769" t="n">
        <f aca="false">SUM(F365:F369)</f>
        <v>0</v>
      </c>
      <c r="G364" s="770" t="n">
        <f aca="false">SUM(G365:G369)</f>
        <v>0</v>
      </c>
      <c r="H364" s="769" t="n">
        <f aca="false">SUM(H365:H369)</f>
        <v>0</v>
      </c>
      <c r="I364" s="769" t="n">
        <f aca="false">SUM(I365:I369)</f>
        <v>0</v>
      </c>
      <c r="J364" s="769" t="n">
        <f aca="false">SUM(J365:J369)</f>
        <v>0</v>
      </c>
      <c r="K364" s="771" t="n">
        <f aca="false">SUM(K365:K369)</f>
        <v>0</v>
      </c>
      <c r="L364" s="786"/>
    </row>
    <row collapsed="false" customFormat="false" customHeight="true" hidden="true" ht="12.75" outlineLevel="1" r="365">
      <c r="A365" s="759" t="s">
        <v>1996</v>
      </c>
      <c r="B365" s="773"/>
      <c r="C365" s="774" t="s">
        <v>1995</v>
      </c>
      <c r="D365" s="778" t="n">
        <f aca="false">IF(VLOOKUP($A365,hk2014!$A:$G,1)=$A365,VLOOKUP($A365,hk2014!$A:$G,6),0)</f>
        <v>0</v>
      </c>
      <c r="E365" s="778" t="n">
        <f aca="false">IF(VLOOKUP($A365,hk2014!$A:$G,1)=$A365,VLOOKUP($A365,hk2014!$A:$G,7),0)</f>
        <v>0</v>
      </c>
      <c r="F365" s="778" t="n">
        <f aca="false">IF(VLOOKUP($A365,hk2014!$A:$H,1)=$A365,VLOOKUP($A365,hk2014!$A:$H,8),0)</f>
        <v>0</v>
      </c>
      <c r="G365" s="779" t="n">
        <f aca="false">SUM(D365+E365-F365)</f>
        <v>0</v>
      </c>
      <c r="H365" s="778" t="n">
        <f aca="false">IF(VLOOKUP($A365,hk2013!$A:$G,1)=$A365,VLOOKUP($A365,hk2013!$A:$G,6),0)</f>
        <v>0</v>
      </c>
      <c r="I365" s="778" t="n">
        <f aca="false">IF(VLOOKUP($A365,hk2013!$A:$G,1)=$A365,VLOOKUP($A365,hk2013!$A:$G,7),0)</f>
        <v>0</v>
      </c>
      <c r="J365" s="778" t="n">
        <f aca="false">IF(VLOOKUP($A365,hk2013!$A:$H,1)=$A365,VLOOKUP($A365,hk2013!$A:$H,8),0)</f>
        <v>0</v>
      </c>
      <c r="K365" s="780" t="n">
        <f aca="false">SUM(H365+I365-J365)</f>
        <v>0</v>
      </c>
      <c r="L365" s="786"/>
    </row>
    <row collapsed="false" customFormat="false" customHeight="true" hidden="true" ht="12.75" outlineLevel="1" r="366">
      <c r="A366" s="759" t="str">
        <f aca="false">LEFT(B366,3)</f>
        <v>621</v>
      </c>
      <c r="B366" s="755" t="s">
        <v>1997</v>
      </c>
      <c r="C366" s="755" t="s">
        <v>1998</v>
      </c>
      <c r="D366" s="778" t="n">
        <f aca="false">IF(VLOOKUP($A366,hk2014!$A:$G,1)=$A366,VLOOKUP($A366,hk2014!$A:$G,6),0)</f>
        <v>0</v>
      </c>
      <c r="E366" s="778" t="n">
        <f aca="false">IF(VLOOKUP($A366,hk2014!$A:$G,1)=$A366,VLOOKUP($A366,hk2014!$A:$G,7),0)</f>
        <v>0</v>
      </c>
      <c r="F366" s="778" t="n">
        <f aca="false">IF(VLOOKUP($A366,hk2014!$A:$H,1)=$A366,VLOOKUP($A366,hk2014!$A:$H,8),0)</f>
        <v>0</v>
      </c>
      <c r="G366" s="779" t="n">
        <f aca="false">SUM(D366+E366-F366)</f>
        <v>0</v>
      </c>
      <c r="H366" s="778" t="n">
        <f aca="false">IF(VLOOKUP($A366,hk2013!$A:$G,1)=$A366,VLOOKUP($A366,hk2013!$A:$G,6),0)</f>
        <v>0</v>
      </c>
      <c r="I366" s="778" t="n">
        <f aca="false">IF(VLOOKUP($A366,hk2013!$A:$G,1)=$A366,VLOOKUP($A366,hk2013!$A:$G,7),0)</f>
        <v>0</v>
      </c>
      <c r="J366" s="778" t="n">
        <f aca="false">IF(VLOOKUP($A366,hk2013!$A:$H,1)=$A366,VLOOKUP($A366,hk2013!$A:$H,8),0)</f>
        <v>0</v>
      </c>
      <c r="K366" s="780" t="n">
        <f aca="false">SUM(H366+I366-J366)</f>
        <v>0</v>
      </c>
      <c r="L366" s="786"/>
    </row>
    <row collapsed="false" customFormat="false" customHeight="true" hidden="true" ht="12.75" outlineLevel="1" r="367">
      <c r="A367" s="759" t="str">
        <f aca="false">LEFT(B367,3)</f>
        <v>622</v>
      </c>
      <c r="B367" s="755" t="s">
        <v>1999</v>
      </c>
      <c r="C367" s="755" t="s">
        <v>2000</v>
      </c>
      <c r="D367" s="778" t="n">
        <f aca="false">IF(VLOOKUP($A367,hk2014!$A:$G,1)=$A367,VLOOKUP($A367,hk2014!$A:$G,6),0)</f>
        <v>0</v>
      </c>
      <c r="E367" s="778" t="n">
        <f aca="false">IF(VLOOKUP($A367,hk2014!$A:$G,1)=$A367,VLOOKUP($A367,hk2014!$A:$G,7),0)</f>
        <v>0</v>
      </c>
      <c r="F367" s="778" t="n">
        <f aca="false">IF(VLOOKUP($A367,hk2014!$A:$H,1)=$A367,VLOOKUP($A367,hk2014!$A:$H,8),0)</f>
        <v>0</v>
      </c>
      <c r="G367" s="779" t="n">
        <f aca="false">SUM(D367+E367-F367)</f>
        <v>0</v>
      </c>
      <c r="H367" s="778" t="n">
        <f aca="false">IF(VLOOKUP($A367,hk2013!$A:$G,1)=$A367,VLOOKUP($A367,hk2013!$A:$G,6),0)</f>
        <v>0</v>
      </c>
      <c r="I367" s="778" t="n">
        <f aca="false">IF(VLOOKUP($A367,hk2013!$A:$G,1)=$A367,VLOOKUP($A367,hk2013!$A:$G,7),0)</f>
        <v>0</v>
      </c>
      <c r="J367" s="778" t="n">
        <f aca="false">IF(VLOOKUP($A367,hk2013!$A:$H,1)=$A367,VLOOKUP($A367,hk2013!$A:$H,8),0)</f>
        <v>0</v>
      </c>
      <c r="K367" s="780" t="n">
        <f aca="false">SUM(H367+I367-J367)</f>
        <v>0</v>
      </c>
      <c r="L367" s="786"/>
    </row>
    <row collapsed="false" customFormat="false" customHeight="true" hidden="true" ht="12.75" outlineLevel="1" r="368">
      <c r="A368" s="759" t="str">
        <f aca="false">LEFT(B368,3)</f>
        <v>623</v>
      </c>
      <c r="B368" s="755" t="s">
        <v>2001</v>
      </c>
      <c r="C368" s="755" t="s">
        <v>2002</v>
      </c>
      <c r="D368" s="778" t="n">
        <f aca="false">IF(VLOOKUP($A368,hk2014!$A:$G,1)=$A368,VLOOKUP($A368,hk2014!$A:$G,6),0)</f>
        <v>0</v>
      </c>
      <c r="E368" s="778" t="n">
        <f aca="false">IF(VLOOKUP($A368,hk2014!$A:$G,1)=$A368,VLOOKUP($A368,hk2014!$A:$G,7),0)</f>
        <v>0</v>
      </c>
      <c r="F368" s="778" t="n">
        <f aca="false">IF(VLOOKUP($A368,hk2014!$A:$H,1)=$A368,VLOOKUP($A368,hk2014!$A:$H,8),0)</f>
        <v>0</v>
      </c>
      <c r="G368" s="779" t="n">
        <f aca="false">SUM(D368+E368-F368)</f>
        <v>0</v>
      </c>
      <c r="H368" s="778" t="n">
        <f aca="false">IF(VLOOKUP($A368,hk2013!$A:$G,1)=$A368,VLOOKUP($A368,hk2013!$A:$G,6),0)</f>
        <v>0</v>
      </c>
      <c r="I368" s="778" t="n">
        <f aca="false">IF(VLOOKUP($A368,hk2013!$A:$G,1)=$A368,VLOOKUP($A368,hk2013!$A:$G,7),0)</f>
        <v>0</v>
      </c>
      <c r="J368" s="778" t="n">
        <f aca="false">IF(VLOOKUP($A368,hk2013!$A:$H,1)=$A368,VLOOKUP($A368,hk2013!$A:$H,8),0)</f>
        <v>0</v>
      </c>
      <c r="K368" s="780" t="n">
        <f aca="false">SUM(H368+I368-J368)</f>
        <v>0</v>
      </c>
      <c r="L368" s="786"/>
    </row>
    <row collapsed="false" customFormat="false" customHeight="true" hidden="true" ht="12.75" outlineLevel="1" r="369">
      <c r="A369" s="759" t="str">
        <f aca="false">LEFT(B369,3)</f>
        <v>624</v>
      </c>
      <c r="B369" s="755" t="s">
        <v>2003</v>
      </c>
      <c r="C369" s="755" t="s">
        <v>2004</v>
      </c>
      <c r="D369" s="778" t="n">
        <f aca="false">IF(VLOOKUP($A369,hk2014!$A:$G,1)=$A369,VLOOKUP($A369,hk2014!$A:$G,6),0)</f>
        <v>0</v>
      </c>
      <c r="E369" s="778" t="n">
        <f aca="false">IF(VLOOKUP($A369,hk2014!$A:$G,1)=$A369,VLOOKUP($A369,hk2014!$A:$G,7),0)</f>
        <v>0</v>
      </c>
      <c r="F369" s="778" t="n">
        <f aca="false">IF(VLOOKUP($A369,hk2014!$A:$H,1)=$A369,VLOOKUP($A369,hk2014!$A:$H,8),0)</f>
        <v>0</v>
      </c>
      <c r="G369" s="779" t="n">
        <f aca="false">SUM(D369+E369-F369)</f>
        <v>0</v>
      </c>
      <c r="H369" s="778" t="n">
        <f aca="false">IF(VLOOKUP($A369,hk2013!$A:$G,1)=$A369,VLOOKUP($A369,hk2013!$A:$G,6),0)</f>
        <v>0</v>
      </c>
      <c r="I369" s="778" t="n">
        <f aca="false">IF(VLOOKUP($A369,hk2013!$A:$G,1)=$A369,VLOOKUP($A369,hk2013!$A:$G,7),0)</f>
        <v>0</v>
      </c>
      <c r="J369" s="778" t="n">
        <f aca="false">IF(VLOOKUP($A369,hk2013!$A:$H,1)=$A369,VLOOKUP($A369,hk2013!$A:$H,8),0)</f>
        <v>0</v>
      </c>
      <c r="K369" s="780" t="n">
        <f aca="false">SUM(H369+I369-J369)</f>
        <v>0</v>
      </c>
      <c r="L369" s="786"/>
    </row>
    <row collapsed="false" customFormat="false" customHeight="true" hidden="true" ht="13.5" outlineLevel="1" r="370">
      <c r="A370" s="759"/>
      <c r="B370" s="755"/>
      <c r="C370" s="755"/>
      <c r="H370" s="799"/>
      <c r="I370" s="799"/>
      <c r="J370" s="799"/>
      <c r="K370" s="800"/>
      <c r="L370" s="786"/>
    </row>
    <row collapsed="false" customFormat="false" customHeight="true" hidden="false" ht="13.5" outlineLevel="0" r="371">
      <c r="A371" s="766" t="s">
        <v>158</v>
      </c>
      <c r="B371" s="767"/>
      <c r="C371" s="768" t="s">
        <v>2005</v>
      </c>
      <c r="D371" s="769" t="n">
        <f aca="false">SUM(D372:D378)</f>
        <v>0</v>
      </c>
      <c r="E371" s="769" t="n">
        <f aca="false">SUM(E372:E378)</f>
        <v>0</v>
      </c>
      <c r="F371" s="769" t="n">
        <f aca="false">SUM(F372:F378)</f>
        <v>0</v>
      </c>
      <c r="G371" s="770" t="n">
        <f aca="false">SUM(G372:G378)</f>
        <v>0</v>
      </c>
      <c r="H371" s="769" t="n">
        <f aca="false">SUM(H372:H378)</f>
        <v>0</v>
      </c>
      <c r="I371" s="769" t="n">
        <f aca="false">SUM(I372:I378)</f>
        <v>0</v>
      </c>
      <c r="J371" s="769" t="n">
        <f aca="false">SUM(J372:J378)</f>
        <v>0</v>
      </c>
      <c r="K371" s="771" t="n">
        <f aca="false">SUM(K372:K378)</f>
        <v>0</v>
      </c>
      <c r="L371" s="786"/>
    </row>
    <row collapsed="false" customFormat="false" customHeight="true" hidden="true" ht="12.75" outlineLevel="1" r="372">
      <c r="A372" s="759" t="s">
        <v>2006</v>
      </c>
      <c r="B372" s="773"/>
      <c r="C372" s="774" t="s">
        <v>2007</v>
      </c>
      <c r="D372" s="778" t="n">
        <f aca="false">IF(VLOOKUP($A372,hk2014!$A:$G,1)=$A372,VLOOKUP($A372,hk2014!$A:$G,6),0)</f>
        <v>0</v>
      </c>
      <c r="E372" s="778" t="n">
        <f aca="false">IF(VLOOKUP($A372,hk2014!$A:$G,1)=$A372,VLOOKUP($A372,hk2014!$A:$G,7),0)</f>
        <v>0</v>
      </c>
      <c r="F372" s="778" t="n">
        <f aca="false">IF(VLOOKUP($A372,hk2014!$A:$H,1)=$A372,VLOOKUP($A372,hk2014!$A:$H,8),0)</f>
        <v>0</v>
      </c>
      <c r="G372" s="779" t="n">
        <f aca="false">SUM(D372+E372-F372)</f>
        <v>0</v>
      </c>
      <c r="H372" s="778" t="n">
        <f aca="false">IF(VLOOKUP($A372,hk2013!$A:$G,1)=$A372,VLOOKUP($A372,hk2013!$A:$G,6),0)</f>
        <v>0</v>
      </c>
      <c r="I372" s="778" t="n">
        <f aca="false">IF(VLOOKUP($A372,hk2013!$A:$G,1)=$A372,VLOOKUP($A372,hk2013!$A:$G,7),0)</f>
        <v>0</v>
      </c>
      <c r="J372" s="778" t="n">
        <f aca="false">IF(VLOOKUP($A372,hk2013!$A:$H,1)=$A372,VLOOKUP($A372,hk2013!$A:$H,8),0)</f>
        <v>0</v>
      </c>
      <c r="K372" s="780" t="n">
        <f aca="false">SUM(H372+I372-J372)</f>
        <v>0</v>
      </c>
      <c r="L372" s="786"/>
    </row>
    <row collapsed="false" customFormat="false" customHeight="true" hidden="true" ht="12.75" outlineLevel="1" r="373">
      <c r="A373" s="759" t="str">
        <f aca="false">LEFT(B373,3)</f>
        <v>641</v>
      </c>
      <c r="B373" s="755" t="s">
        <v>2008</v>
      </c>
      <c r="C373" s="755" t="s">
        <v>2009</v>
      </c>
      <c r="D373" s="778" t="n">
        <f aca="false">IF(VLOOKUP($A373,hk2014!$A:$G,1)=$A373,VLOOKUP($A373,hk2014!$A:$G,6),0)</f>
        <v>0</v>
      </c>
      <c r="E373" s="778" t="n">
        <f aca="false">IF(VLOOKUP($A373,hk2014!$A:$G,1)=$A373,VLOOKUP($A373,hk2014!$A:$G,7),0)</f>
        <v>0</v>
      </c>
      <c r="F373" s="778" t="n">
        <f aca="false">IF(VLOOKUP($A373,hk2014!$A:$H,1)=$A373,VLOOKUP($A373,hk2014!$A:$H,8),0)</f>
        <v>0</v>
      </c>
      <c r="G373" s="779" t="n">
        <f aca="false">SUM(D373+E373-F373)</f>
        <v>0</v>
      </c>
      <c r="H373" s="778" t="n">
        <f aca="false">IF(VLOOKUP($A373,hk2013!$A:$G,1)=$A373,VLOOKUP($A373,hk2013!$A:$G,6),0)</f>
        <v>0</v>
      </c>
      <c r="I373" s="778" t="n">
        <f aca="false">IF(VLOOKUP($A373,hk2013!$A:$G,1)=$A373,VLOOKUP($A373,hk2013!$A:$G,7),0)</f>
        <v>0</v>
      </c>
      <c r="J373" s="778" t="n">
        <f aca="false">IF(VLOOKUP($A373,hk2013!$A:$H,1)=$A373,VLOOKUP($A373,hk2013!$A:$H,8),0)</f>
        <v>0</v>
      </c>
      <c r="K373" s="780" t="n">
        <f aca="false">SUM(H373+I373-J373)</f>
        <v>0</v>
      </c>
      <c r="L373" s="786"/>
    </row>
    <row collapsed="false" customFormat="false" customHeight="true" hidden="true" ht="12.75" outlineLevel="1" r="374">
      <c r="A374" s="759" t="str">
        <f aca="false">LEFT(B374,3)</f>
        <v>642</v>
      </c>
      <c r="B374" s="755" t="s">
        <v>2010</v>
      </c>
      <c r="C374" s="755" t="s">
        <v>2011</v>
      </c>
      <c r="D374" s="778" t="n">
        <f aca="false">IF(VLOOKUP($A374,hk2014!$A:$G,1)=$A374,VLOOKUP($A374,hk2014!$A:$G,6),0)</f>
        <v>0</v>
      </c>
      <c r="E374" s="778" t="n">
        <f aca="false">IF(VLOOKUP($A374,hk2014!$A:$G,1)=$A374,VLOOKUP($A374,hk2014!$A:$G,7),0)</f>
        <v>0</v>
      </c>
      <c r="F374" s="778" t="n">
        <f aca="false">IF(VLOOKUP($A374,hk2014!$A:$H,1)=$A374,VLOOKUP($A374,hk2014!$A:$H,8),0)</f>
        <v>0</v>
      </c>
      <c r="G374" s="779" t="n">
        <f aca="false">SUM(D374+E374-F374)</f>
        <v>0</v>
      </c>
      <c r="H374" s="778" t="n">
        <f aca="false">IF(VLOOKUP($A374,hk2013!$A:$G,1)=$A374,VLOOKUP($A374,hk2013!$A:$G,6),0)</f>
        <v>0</v>
      </c>
      <c r="I374" s="778" t="n">
        <f aca="false">IF(VLOOKUP($A374,hk2013!$A:$G,1)=$A374,VLOOKUP($A374,hk2013!$A:$G,7),0)</f>
        <v>0</v>
      </c>
      <c r="J374" s="778" t="n">
        <f aca="false">IF(VLOOKUP($A374,hk2013!$A:$H,1)=$A374,VLOOKUP($A374,hk2013!$A:$H,8),0)</f>
        <v>0</v>
      </c>
      <c r="K374" s="780" t="n">
        <f aca="false">SUM(H374+I374-J374)</f>
        <v>0</v>
      </c>
      <c r="L374" s="786"/>
    </row>
    <row collapsed="false" customFormat="false" customHeight="true" hidden="true" ht="12.75" outlineLevel="1" r="375">
      <c r="A375" s="759" t="str">
        <f aca="false">LEFT(B375,3)</f>
        <v>644</v>
      </c>
      <c r="B375" s="755" t="s">
        <v>2012</v>
      </c>
      <c r="C375" s="755" t="s">
        <v>1898</v>
      </c>
      <c r="D375" s="778" t="n">
        <f aca="false">IF(VLOOKUP($A375,hk2014!$A:$G,1)=$A375,VLOOKUP($A375,hk2014!$A:$G,6),0)</f>
        <v>0</v>
      </c>
      <c r="E375" s="778" t="n">
        <f aca="false">IF(VLOOKUP($A375,hk2014!$A:$G,1)=$A375,VLOOKUP($A375,hk2014!$A:$G,7),0)</f>
        <v>0</v>
      </c>
      <c r="F375" s="778" t="n">
        <f aca="false">IF(VLOOKUP($A375,hk2014!$A:$H,1)=$A375,VLOOKUP($A375,hk2014!$A:$H,8),0)</f>
        <v>0</v>
      </c>
      <c r="G375" s="779" t="n">
        <f aca="false">SUM(D375+E375-F375)</f>
        <v>0</v>
      </c>
      <c r="H375" s="778" t="n">
        <f aca="false">IF(VLOOKUP($A375,hk2013!$A:$G,1)=$A375,VLOOKUP($A375,hk2013!$A:$G,6),0)</f>
        <v>0</v>
      </c>
      <c r="I375" s="778" t="n">
        <f aca="false">IF(VLOOKUP($A375,hk2013!$A:$G,1)=$A375,VLOOKUP($A375,hk2013!$A:$G,7),0)</f>
        <v>0</v>
      </c>
      <c r="J375" s="778" t="n">
        <f aca="false">IF(VLOOKUP($A375,hk2013!$A:$H,1)=$A375,VLOOKUP($A375,hk2013!$A:$H,8),0)</f>
        <v>0</v>
      </c>
      <c r="K375" s="780" t="n">
        <f aca="false">SUM(H375+I375-J375)</f>
        <v>0</v>
      </c>
      <c r="L375" s="786"/>
    </row>
    <row collapsed="false" customFormat="false" customHeight="true" hidden="true" ht="12.75" outlineLevel="1" r="376">
      <c r="A376" s="759" t="str">
        <f aca="false">LEFT(B376,3)</f>
        <v>645</v>
      </c>
      <c r="B376" s="755" t="s">
        <v>2013</v>
      </c>
      <c r="C376" s="755" t="s">
        <v>1900</v>
      </c>
      <c r="D376" s="778" t="n">
        <f aca="false">IF(VLOOKUP($A376,hk2014!$A:$G,1)=$A376,VLOOKUP($A376,hk2014!$A:$G,6),0)</f>
        <v>0</v>
      </c>
      <c r="E376" s="778" t="n">
        <f aca="false">IF(VLOOKUP($A376,hk2014!$A:$G,1)=$A376,VLOOKUP($A376,hk2014!$A:$G,7),0)</f>
        <v>0</v>
      </c>
      <c r="F376" s="778" t="n">
        <f aca="false">IF(VLOOKUP($A376,hk2014!$A:$H,1)=$A376,VLOOKUP($A376,hk2014!$A:$H,8),0)</f>
        <v>0</v>
      </c>
      <c r="G376" s="779" t="n">
        <f aca="false">SUM(D376+E376-F376)</f>
        <v>0</v>
      </c>
      <c r="H376" s="778" t="n">
        <f aca="false">IF(VLOOKUP($A376,hk2013!$A:$G,1)=$A376,VLOOKUP($A376,hk2013!$A:$G,6),0)</f>
        <v>0</v>
      </c>
      <c r="I376" s="778" t="n">
        <f aca="false">IF(VLOOKUP($A376,hk2013!$A:$G,1)=$A376,VLOOKUP($A376,hk2013!$A:$G,7),0)</f>
        <v>0</v>
      </c>
      <c r="J376" s="778" t="n">
        <f aca="false">IF(VLOOKUP($A376,hk2013!$A:$H,1)=$A376,VLOOKUP($A376,hk2013!$A:$H,8),0)</f>
        <v>0</v>
      </c>
      <c r="K376" s="780" t="n">
        <f aca="false">SUM(H376+I376-J376)</f>
        <v>0</v>
      </c>
      <c r="L376" s="786"/>
    </row>
    <row collapsed="false" customFormat="false" customHeight="true" hidden="true" ht="12.75" outlineLevel="1" r="377">
      <c r="A377" s="759" t="str">
        <f aca="false">LEFT(B377,3)</f>
        <v>646</v>
      </c>
      <c r="B377" s="755" t="s">
        <v>2014</v>
      </c>
      <c r="C377" s="755" t="s">
        <v>2015</v>
      </c>
      <c r="D377" s="778" t="n">
        <f aca="false">IF(VLOOKUP($A377,hk2014!$A:$G,1)=$A377,VLOOKUP($A377,hk2014!$A:$G,6),0)</f>
        <v>0</v>
      </c>
      <c r="E377" s="778" t="n">
        <f aca="false">IF(VLOOKUP($A377,hk2014!$A:$G,1)=$A377,VLOOKUP($A377,hk2014!$A:$G,7),0)</f>
        <v>0</v>
      </c>
      <c r="F377" s="778" t="n">
        <f aca="false">IF(VLOOKUP($A377,hk2014!$A:$H,1)=$A377,VLOOKUP($A377,hk2014!$A:$H,8),0)</f>
        <v>0</v>
      </c>
      <c r="G377" s="779" t="n">
        <f aca="false">SUM(D377+E377-F377)</f>
        <v>0</v>
      </c>
      <c r="H377" s="778" t="n">
        <f aca="false">IF(VLOOKUP($A377,hk2013!$A:$G,1)=$A377,VLOOKUP($A377,hk2013!$A:$G,6),0)</f>
        <v>0</v>
      </c>
      <c r="I377" s="778" t="n">
        <f aca="false">IF(VLOOKUP($A377,hk2013!$A:$G,1)=$A377,VLOOKUP($A377,hk2013!$A:$G,7),0)</f>
        <v>0</v>
      </c>
      <c r="J377" s="778" t="n">
        <f aca="false">IF(VLOOKUP($A377,hk2013!$A:$H,1)=$A377,VLOOKUP($A377,hk2013!$A:$H,8),0)</f>
        <v>0</v>
      </c>
      <c r="K377" s="780" t="n">
        <f aca="false">SUM(H377+I377-J377)</f>
        <v>0</v>
      </c>
      <c r="L377" s="786"/>
    </row>
    <row collapsed="false" customFormat="false" customHeight="true" hidden="true" ht="12.75" outlineLevel="1" r="378">
      <c r="A378" s="759" t="str">
        <f aca="false">LEFT(B378,3)</f>
        <v>648</v>
      </c>
      <c r="B378" s="755" t="s">
        <v>2016</v>
      </c>
      <c r="C378" s="755" t="s">
        <v>2017</v>
      </c>
      <c r="D378" s="778" t="n">
        <f aca="false">IF(VLOOKUP($A378,hk2014!$A:$G,1)=$A378,VLOOKUP($A378,hk2014!$A:$G,6),0)</f>
        <v>0</v>
      </c>
      <c r="E378" s="778" t="n">
        <f aca="false">IF(VLOOKUP($A378,hk2014!$A:$G,1)=$A378,VLOOKUP($A378,hk2014!$A:$G,7),0)</f>
        <v>0</v>
      </c>
      <c r="F378" s="778" t="n">
        <f aca="false">IF(VLOOKUP($A378,hk2014!$A:$H,1)=$A378,VLOOKUP($A378,hk2014!$A:$H,8),0)</f>
        <v>0</v>
      </c>
      <c r="G378" s="779" t="n">
        <f aca="false">SUM(D378+E378-F378)</f>
        <v>0</v>
      </c>
      <c r="H378" s="778" t="n">
        <f aca="false">IF(VLOOKUP($A378,hk2013!$A:$G,1)=$A378,VLOOKUP($A378,hk2013!$A:$G,6),0)</f>
        <v>0</v>
      </c>
      <c r="I378" s="778" t="n">
        <f aca="false">IF(VLOOKUP($A378,hk2013!$A:$G,1)=$A378,VLOOKUP($A378,hk2013!$A:$G,7),0)</f>
        <v>0</v>
      </c>
      <c r="J378" s="778" t="n">
        <f aca="false">IF(VLOOKUP($A378,hk2013!$A:$H,1)=$A378,VLOOKUP($A378,hk2013!$A:$H,8),0)</f>
        <v>0</v>
      </c>
      <c r="K378" s="780" t="n">
        <f aca="false">SUM(H378+I378-J378)</f>
        <v>0</v>
      </c>
      <c r="L378" s="786"/>
      <c r="M378" s="778"/>
    </row>
    <row collapsed="false" customFormat="false" customHeight="true" hidden="true" ht="13.5" outlineLevel="1" r="379">
      <c r="A379" s="759"/>
      <c r="B379" s="755"/>
      <c r="C379" s="755"/>
      <c r="H379" s="799"/>
      <c r="I379" s="799"/>
      <c r="J379" s="799"/>
      <c r="K379" s="800"/>
      <c r="L379" s="786"/>
    </row>
    <row collapsed="false" customFormat="false" customHeight="true" hidden="false" ht="13.5" outlineLevel="0" r="380">
      <c r="A380" s="766" t="s">
        <v>117</v>
      </c>
      <c r="B380" s="767"/>
      <c r="C380" s="768" t="s">
        <v>2018</v>
      </c>
      <c r="D380" s="769" t="n">
        <f aca="false">SUM(D381:D386)</f>
        <v>0</v>
      </c>
      <c r="E380" s="769" t="n">
        <f aca="false">SUM(E381:E386)</f>
        <v>0</v>
      </c>
      <c r="F380" s="769" t="n">
        <f aca="false">SUM(F381:F386)</f>
        <v>0</v>
      </c>
      <c r="G380" s="770" t="n">
        <f aca="false">SUM(G381:G386)</f>
        <v>0</v>
      </c>
      <c r="H380" s="769" t="n">
        <f aca="false">SUM(H381:H386)</f>
        <v>0</v>
      </c>
      <c r="I380" s="769" t="n">
        <f aca="false">SUM(I381:I386)</f>
        <v>0</v>
      </c>
      <c r="J380" s="769" t="n">
        <f aca="false">SUM(J381:J386)</f>
        <v>0</v>
      </c>
      <c r="K380" s="771" t="n">
        <f aca="false">SUM(K381:K386)</f>
        <v>0</v>
      </c>
      <c r="L380" s="786"/>
    </row>
    <row collapsed="false" customFormat="false" customHeight="true" hidden="true" ht="12.75" outlineLevel="1" r="381">
      <c r="A381" s="812" t="str">
        <f aca="false">LEFT(B381,3)</f>
        <v>652</v>
      </c>
      <c r="B381" s="755" t="s">
        <v>2019</v>
      </c>
      <c r="C381" s="755" t="s">
        <v>2020</v>
      </c>
      <c r="D381" s="778" t="n">
        <f aca="false">IF(VLOOKUP($A381,hk2014!$A:$G,1)=$A381,VLOOKUP($A381,hk2014!$A:$G,6),0)</f>
        <v>0</v>
      </c>
      <c r="E381" s="778" t="n">
        <f aca="false">IF(VLOOKUP($A381,hk2014!$A:$G,1)=$A381,VLOOKUP($A381,hk2014!$A:$G,7),0)</f>
        <v>0</v>
      </c>
      <c r="F381" s="778" t="n">
        <f aca="false">IF(VLOOKUP($A381,hk2014!$A:$H,1)=$A381,VLOOKUP($A381,hk2014!$A:$H,8),0)</f>
        <v>0</v>
      </c>
      <c r="G381" s="779" t="n">
        <f aca="false">SUM(D381+E381-F381)</f>
        <v>0</v>
      </c>
      <c r="H381" s="778" t="n">
        <f aca="false">IF(VLOOKUP($A381,hk2013!$A:$G,1)=$A381,VLOOKUP($A381,hk2013!$A:$G,6),0)</f>
        <v>0</v>
      </c>
      <c r="I381" s="778" t="n">
        <f aca="false">IF(VLOOKUP($A381,hk2013!$A:$G,1)=$A381,VLOOKUP($A381,hk2013!$A:$G,7),0)</f>
        <v>0</v>
      </c>
      <c r="J381" s="778" t="n">
        <f aca="false">IF(VLOOKUP($A381,hk2013!$A:$H,1)=$A381,VLOOKUP($A381,hk2013!$A:$H,8),0)</f>
        <v>0</v>
      </c>
      <c r="K381" s="780" t="n">
        <f aca="false">SUM(H381+I381-J381)</f>
        <v>0</v>
      </c>
      <c r="L381" s="786"/>
    </row>
    <row collapsed="false" customFormat="false" customHeight="true" hidden="true" ht="12.75" outlineLevel="1" r="382">
      <c r="A382" s="812" t="str">
        <f aca="false">LEFT(B382,3)</f>
        <v>654</v>
      </c>
      <c r="B382" s="755" t="s">
        <v>2021</v>
      </c>
      <c r="C382" s="755" t="s">
        <v>2022</v>
      </c>
      <c r="D382" s="778" t="n">
        <f aca="false">IF(VLOOKUP($A382,hk2014!$A:$G,1)=$A382,VLOOKUP($A382,hk2014!$A:$G,6),0)</f>
        <v>0</v>
      </c>
      <c r="E382" s="778" t="n">
        <f aca="false">IF(VLOOKUP($A382,hk2014!$A:$G,1)=$A382,VLOOKUP($A382,hk2014!$A:$G,7),0)</f>
        <v>0</v>
      </c>
      <c r="F382" s="778" t="n">
        <f aca="false">IF(VLOOKUP($A382,hk2014!$A:$H,1)=$A382,VLOOKUP($A382,hk2014!$A:$H,8),0)</f>
        <v>0</v>
      </c>
      <c r="G382" s="779" t="n">
        <f aca="false">SUM(D382+E382-F382)</f>
        <v>0</v>
      </c>
      <c r="H382" s="778" t="n">
        <f aca="false">IF(VLOOKUP($A382,hk2013!$A:$G,1)=$A382,VLOOKUP($A382,hk2013!$A:$G,6),0)</f>
        <v>0</v>
      </c>
      <c r="I382" s="778" t="n">
        <f aca="false">IF(VLOOKUP($A382,hk2013!$A:$G,1)=$A382,VLOOKUP($A382,hk2013!$A:$G,7),0)</f>
        <v>0</v>
      </c>
      <c r="J382" s="778" t="n">
        <f aca="false">IF(VLOOKUP($A382,hk2013!$A:$H,1)=$A382,VLOOKUP($A382,hk2013!$A:$H,8),0)</f>
        <v>0</v>
      </c>
      <c r="K382" s="780" t="n">
        <f aca="false">SUM(H382+I382-J382)</f>
        <v>0</v>
      </c>
      <c r="L382" s="786"/>
    </row>
    <row collapsed="false" customFormat="false" customHeight="true" hidden="true" ht="12.75" outlineLevel="1" r="383">
      <c r="A383" s="759" t="str">
        <f aca="false">LEFT(B383,3)</f>
        <v>655</v>
      </c>
      <c r="B383" s="755" t="s">
        <v>2023</v>
      </c>
      <c r="C383" s="755" t="s">
        <v>1919</v>
      </c>
      <c r="D383" s="778" t="n">
        <f aca="false">IF(VLOOKUP($A383,hk2014!$A:$G,1)=$A383,VLOOKUP($A383,hk2014!$A:$G,6),0)</f>
        <v>0</v>
      </c>
      <c r="E383" s="778" t="n">
        <f aca="false">IF(VLOOKUP($A383,hk2014!$A:$G,1)=$A383,VLOOKUP($A383,hk2014!$A:$G,7),0)</f>
        <v>0</v>
      </c>
      <c r="F383" s="778" t="n">
        <f aca="false">IF(VLOOKUP($A383,hk2014!$A:$H,1)=$A383,VLOOKUP($A383,hk2014!$A:$H,8),0)</f>
        <v>0</v>
      </c>
      <c r="G383" s="779" t="n">
        <f aca="false">SUM(D383+E383-F383)</f>
        <v>0</v>
      </c>
      <c r="H383" s="778" t="n">
        <f aca="false">IF(VLOOKUP($A383,hk2013!$A:$G,1)=$A383,VLOOKUP($A383,hk2013!$A:$G,6),0)</f>
        <v>0</v>
      </c>
      <c r="I383" s="778" t="n">
        <f aca="false">IF(VLOOKUP($A383,hk2013!$A:$G,1)=$A383,VLOOKUP($A383,hk2013!$A:$G,7),0)</f>
        <v>0</v>
      </c>
      <c r="J383" s="778" t="n">
        <f aca="false">IF(VLOOKUP($A383,hk2013!$A:$H,1)=$A383,VLOOKUP($A383,hk2013!$A:$H,8),0)</f>
        <v>0</v>
      </c>
      <c r="K383" s="780" t="n">
        <f aca="false">SUM(H383+I383-J383)</f>
        <v>0</v>
      </c>
      <c r="L383" s="786"/>
    </row>
    <row collapsed="false" customFormat="false" customHeight="true" hidden="true" ht="12.75" outlineLevel="1" r="384">
      <c r="A384" s="759" t="str">
        <f aca="false">LEFT(B384,3)</f>
        <v>657</v>
      </c>
      <c r="B384" s="755" t="s">
        <v>2024</v>
      </c>
      <c r="C384" s="755" t="s">
        <v>2025</v>
      </c>
      <c r="D384" s="778" t="n">
        <f aca="false">IF(VLOOKUP($A384,hk2014!$A:$G,1)=$A384,VLOOKUP($A384,hk2014!$A:$G,6),0)</f>
        <v>0</v>
      </c>
      <c r="E384" s="778" t="n">
        <f aca="false">IF(VLOOKUP($A384,hk2014!$A:$G,1)=$A384,VLOOKUP($A384,hk2014!$A:$G,7),0)</f>
        <v>0</v>
      </c>
      <c r="F384" s="778" t="n">
        <f aca="false">IF(VLOOKUP($A384,hk2014!$A:$H,1)=$A384,VLOOKUP($A384,hk2014!$A:$H,8),0)</f>
        <v>0</v>
      </c>
      <c r="G384" s="779" t="n">
        <f aca="false">SUM(D384+E384-F384)</f>
        <v>0</v>
      </c>
      <c r="H384" s="778" t="n">
        <f aca="false">IF(VLOOKUP($A384,hk2013!$A:$G,1)=$A384,VLOOKUP($A384,hk2013!$A:$G,6),0)</f>
        <v>0</v>
      </c>
      <c r="I384" s="778" t="n">
        <f aca="false">IF(VLOOKUP($A384,hk2013!$A:$G,1)=$A384,VLOOKUP($A384,hk2013!$A:$G,7),0)</f>
        <v>0</v>
      </c>
      <c r="J384" s="778" t="n">
        <f aca="false">IF(VLOOKUP($A384,hk2013!$A:$H,1)=$A384,VLOOKUP($A384,hk2013!$A:$H,8),0)</f>
        <v>0</v>
      </c>
      <c r="K384" s="780" t="n">
        <f aca="false">SUM(H384+I384-J384)</f>
        <v>0</v>
      </c>
      <c r="L384" s="786"/>
    </row>
    <row collapsed="false" customFormat="false" customHeight="true" hidden="true" ht="12.75" outlineLevel="1" r="385">
      <c r="A385" s="812" t="str">
        <f aca="false">LEFT(B385,3)</f>
        <v>658</v>
      </c>
      <c r="B385" s="755" t="s">
        <v>2026</v>
      </c>
      <c r="C385" s="755" t="s">
        <v>2027</v>
      </c>
      <c r="D385" s="778" t="n">
        <f aca="false">IF(VLOOKUP($A385,hk2014!$A:$G,1)=$A385,VLOOKUP($A385,hk2014!$A:$G,6),0)</f>
        <v>0</v>
      </c>
      <c r="E385" s="778" t="n">
        <f aca="false">IF(VLOOKUP($A385,hk2014!$A:$G,1)=$A385,VLOOKUP($A385,hk2014!$A:$G,7),0)</f>
        <v>0</v>
      </c>
      <c r="F385" s="778" t="n">
        <f aca="false">IF(VLOOKUP($A385,hk2014!$A:$H,1)=$A385,VLOOKUP($A385,hk2014!$A:$H,8),0)</f>
        <v>0</v>
      </c>
      <c r="G385" s="779" t="n">
        <f aca="false">SUM(D385+E385-F385)</f>
        <v>0</v>
      </c>
      <c r="H385" s="778" t="n">
        <f aca="false">IF(VLOOKUP($A385,hk2013!$A:$G,1)=$A385,VLOOKUP($A385,hk2013!$A:$G,6),0)</f>
        <v>0</v>
      </c>
      <c r="I385" s="778" t="n">
        <f aca="false">IF(VLOOKUP($A385,hk2013!$A:$G,1)=$A385,VLOOKUP($A385,hk2013!$A:$G,7),0)</f>
        <v>0</v>
      </c>
      <c r="J385" s="778" t="n">
        <f aca="false">IF(VLOOKUP($A385,hk2013!$A:$H,1)=$A385,VLOOKUP($A385,hk2013!$A:$H,8),0)</f>
        <v>0</v>
      </c>
      <c r="K385" s="780" t="n">
        <f aca="false">SUM(H385+I385-J385)</f>
        <v>0</v>
      </c>
      <c r="L385" s="786"/>
    </row>
    <row collapsed="false" customFormat="false" customHeight="true" hidden="true" ht="12.75" outlineLevel="1" r="386">
      <c r="A386" s="812" t="str">
        <f aca="false">LEFT(B386,3)</f>
        <v>659</v>
      </c>
      <c r="B386" s="755" t="s">
        <v>2028</v>
      </c>
      <c r="C386" s="755" t="s">
        <v>2029</v>
      </c>
      <c r="D386" s="778" t="n">
        <f aca="false">IF(VLOOKUP($A386,hk2014!$A:$G,1)=$A386,VLOOKUP($A386,hk2014!$A:$G,6),0)</f>
        <v>0</v>
      </c>
      <c r="E386" s="778" t="n">
        <f aca="false">IF(VLOOKUP($A386,hk2014!$A:$G,1)=$A386,VLOOKUP($A386,hk2014!$A:$G,7),0)</f>
        <v>0</v>
      </c>
      <c r="F386" s="778" t="n">
        <f aca="false">IF(VLOOKUP($A386,hk2014!$A:$H,1)=$A386,VLOOKUP($A386,hk2014!$A:$H,8),0)</f>
        <v>0</v>
      </c>
      <c r="G386" s="779" t="n">
        <f aca="false">SUM(D386+E386-F386)</f>
        <v>0</v>
      </c>
      <c r="H386" s="778" t="n">
        <f aca="false">IF(VLOOKUP($A386,hk2013!$A:$G,1)=$A386,VLOOKUP($A386,hk2013!$A:$G,6),0)</f>
        <v>0</v>
      </c>
      <c r="I386" s="778" t="n">
        <f aca="false">IF(VLOOKUP($A386,hk2013!$A:$G,1)=$A386,VLOOKUP($A386,hk2013!$A:$G,7),0)</f>
        <v>0</v>
      </c>
      <c r="J386" s="778" t="n">
        <f aca="false">IF(VLOOKUP($A386,hk2013!$A:$H,1)=$A386,VLOOKUP($A386,hk2013!$A:$H,8),0)</f>
        <v>0</v>
      </c>
      <c r="K386" s="780" t="n">
        <f aca="false">SUM(H386+I386-J386)</f>
        <v>0</v>
      </c>
      <c r="L386" s="786"/>
    </row>
    <row collapsed="false" customFormat="false" customHeight="true" hidden="true" ht="13.5" outlineLevel="1" r="387">
      <c r="A387" s="759"/>
      <c r="B387" s="755"/>
      <c r="C387" s="755"/>
      <c r="H387" s="799"/>
      <c r="I387" s="799"/>
      <c r="J387" s="799"/>
      <c r="K387" s="800"/>
      <c r="L387" s="786"/>
    </row>
    <row collapsed="false" customFormat="false" customHeight="true" hidden="false" ht="13.5" outlineLevel="0" r="388">
      <c r="A388" s="766" t="s">
        <v>285</v>
      </c>
      <c r="B388" s="767"/>
      <c r="C388" s="768" t="s">
        <v>2030</v>
      </c>
      <c r="D388" s="769" t="n">
        <f aca="false">SUM(D389:D397)</f>
        <v>0</v>
      </c>
      <c r="E388" s="769" t="n">
        <f aca="false">SUM(E389:E397)</f>
        <v>0</v>
      </c>
      <c r="F388" s="769" t="n">
        <f aca="false">SUM(F389:F397)</f>
        <v>0</v>
      </c>
      <c r="G388" s="770" t="n">
        <f aca="false">SUM(G389:G397)</f>
        <v>0</v>
      </c>
      <c r="H388" s="769" t="n">
        <f aca="false">SUM(H389:H397)</f>
        <v>0</v>
      </c>
      <c r="I388" s="769" t="n">
        <f aca="false">SUM(I389:I397)</f>
        <v>0</v>
      </c>
      <c r="J388" s="769" t="n">
        <f aca="false">SUM(J389:J397)</f>
        <v>0</v>
      </c>
      <c r="K388" s="771" t="n">
        <f aca="false">SUM(K389:K397)</f>
        <v>0</v>
      </c>
      <c r="L388" s="786"/>
    </row>
    <row collapsed="false" customFormat="false" customHeight="true" hidden="true" ht="12.75" outlineLevel="1" r="389">
      <c r="A389" s="759" t="s">
        <v>2031</v>
      </c>
      <c r="B389" s="773"/>
      <c r="C389" s="774" t="s">
        <v>2030</v>
      </c>
      <c r="D389" s="778" t="n">
        <f aca="false">IF(VLOOKUP($A389,hk2014!$A:$G,1)=$A389,VLOOKUP($A389,hk2014!$A:$G,6),0)</f>
        <v>0</v>
      </c>
      <c r="E389" s="778" t="n">
        <f aca="false">IF(VLOOKUP($A389,hk2014!$A:$G,1)=$A389,VLOOKUP($A389,hk2014!$A:$G,7),0)</f>
        <v>0</v>
      </c>
      <c r="F389" s="778" t="n">
        <f aca="false">IF(VLOOKUP($A389,hk2014!$A:$H,1)=$A389,VLOOKUP($A389,hk2014!$A:$H,8),0)</f>
        <v>0</v>
      </c>
      <c r="G389" s="779" t="n">
        <f aca="false">SUM(D389+E389-F389)</f>
        <v>0</v>
      </c>
      <c r="H389" s="778" t="n">
        <f aca="false">IF(VLOOKUP($A389,hk2013!$A:$G,1)=$A389,VLOOKUP($A389,hk2013!$A:$G,6),0)</f>
        <v>0</v>
      </c>
      <c r="I389" s="778" t="n">
        <f aca="false">IF(VLOOKUP($A389,hk2013!$A:$G,1)=$A389,VLOOKUP($A389,hk2013!$A:$G,7),0)</f>
        <v>0</v>
      </c>
      <c r="J389" s="778" t="n">
        <f aca="false">IF(VLOOKUP($A389,hk2013!$A:$H,1)=$A389,VLOOKUP($A389,hk2013!$A:$H,8),0)</f>
        <v>0</v>
      </c>
      <c r="K389" s="780" t="n">
        <f aca="false">SUM(H389+I389-J389)</f>
        <v>0</v>
      </c>
      <c r="L389" s="786"/>
    </row>
    <row collapsed="false" customFormat="false" customHeight="true" hidden="true" ht="12.75" outlineLevel="1" r="390">
      <c r="A390" s="759" t="str">
        <f aca="false">LEFT(B390,3)</f>
        <v>661</v>
      </c>
      <c r="B390" s="755" t="s">
        <v>2032</v>
      </c>
      <c r="C390" s="755" t="s">
        <v>2033</v>
      </c>
      <c r="D390" s="778" t="n">
        <f aca="false">IF(VLOOKUP($A390,hk2014!$A:$G,1)=$A390,VLOOKUP($A390,hk2014!$A:$G,6),0)</f>
        <v>0</v>
      </c>
      <c r="E390" s="778" t="n">
        <f aca="false">IF(VLOOKUP($A390,hk2014!$A:$G,1)=$A390,VLOOKUP($A390,hk2014!$A:$G,7),0)</f>
        <v>0</v>
      </c>
      <c r="F390" s="778" t="n">
        <f aca="false">IF(VLOOKUP($A390,hk2014!$A:$H,1)=$A390,VLOOKUP($A390,hk2014!$A:$H,8),0)</f>
        <v>0</v>
      </c>
      <c r="G390" s="779" t="n">
        <f aca="false">SUM(D390+E390-F390)</f>
        <v>0</v>
      </c>
      <c r="H390" s="778" t="n">
        <f aca="false">IF(VLOOKUP($A390,hk2013!$A:$G,1)=$A390,VLOOKUP($A390,hk2013!$A:$G,6),0)</f>
        <v>0</v>
      </c>
      <c r="I390" s="778" t="n">
        <f aca="false">IF(VLOOKUP($A390,hk2013!$A:$G,1)=$A390,VLOOKUP($A390,hk2013!$A:$G,7),0)</f>
        <v>0</v>
      </c>
      <c r="J390" s="778" t="n">
        <f aca="false">IF(VLOOKUP($A390,hk2013!$A:$H,1)=$A390,VLOOKUP($A390,hk2013!$A:$H,8),0)</f>
        <v>0</v>
      </c>
      <c r="K390" s="780" t="n">
        <f aca="false">SUM(H390+I390-J390)</f>
        <v>0</v>
      </c>
      <c r="L390" s="786"/>
    </row>
    <row collapsed="false" customFormat="false" customHeight="true" hidden="true" ht="12.75" outlineLevel="1" r="391">
      <c r="A391" s="759" t="str">
        <f aca="false">LEFT(B391,3)</f>
        <v>662</v>
      </c>
      <c r="B391" s="755" t="s">
        <v>2034</v>
      </c>
      <c r="C391" s="755" t="s">
        <v>1931</v>
      </c>
      <c r="D391" s="778" t="n">
        <f aca="false">IF(VLOOKUP($A391,hk2014!$A:$G,1)=$A391,VLOOKUP($A391,hk2014!$A:$G,6),0)</f>
        <v>0</v>
      </c>
      <c r="E391" s="778" t="n">
        <f aca="false">IF(VLOOKUP($A391,hk2014!$A:$G,1)=$A391,VLOOKUP($A391,hk2014!$A:$G,7),0)</f>
        <v>0</v>
      </c>
      <c r="F391" s="778" t="n">
        <f aca="false">IF(VLOOKUP($A391,hk2014!$A:$H,1)=$A391,VLOOKUP($A391,hk2014!$A:$H,8),0)</f>
        <v>0</v>
      </c>
      <c r="G391" s="779" t="n">
        <f aca="false">SUM(D391+E391-F391)</f>
        <v>0</v>
      </c>
      <c r="H391" s="778" t="n">
        <f aca="false">IF(VLOOKUP($A391,hk2013!$A:$G,1)=$A391,VLOOKUP($A391,hk2013!$A:$G,6),0)</f>
        <v>0</v>
      </c>
      <c r="I391" s="778" t="n">
        <f aca="false">IF(VLOOKUP($A391,hk2013!$A:$G,1)=$A391,VLOOKUP($A391,hk2013!$A:$G,7),0)</f>
        <v>0</v>
      </c>
      <c r="J391" s="778" t="n">
        <f aca="false">IF(VLOOKUP($A391,hk2013!$A:$H,1)=$A391,VLOOKUP($A391,hk2013!$A:$H,8),0)</f>
        <v>0</v>
      </c>
      <c r="K391" s="780" t="n">
        <f aca="false">SUM(H391+I391-J391)</f>
        <v>0</v>
      </c>
      <c r="L391" s="786"/>
    </row>
    <row collapsed="false" customFormat="false" customHeight="true" hidden="true" ht="10.5" outlineLevel="1" r="392">
      <c r="A392" s="759" t="str">
        <f aca="false">LEFT(B392,3)</f>
        <v>663</v>
      </c>
      <c r="B392" s="755" t="s">
        <v>2035</v>
      </c>
      <c r="C392" s="755" t="s">
        <v>2036</v>
      </c>
      <c r="D392" s="778" t="n">
        <f aca="false">IF(VLOOKUP($A392,hk2014!$A:$G,1)=$A392,VLOOKUP($A392,hk2014!$A:$G,6),0)</f>
        <v>0</v>
      </c>
      <c r="E392" s="778" t="n">
        <f aca="false">IF(VLOOKUP($A392,hk2014!$A:$G,1)=$A392,VLOOKUP($A392,hk2014!$A:$G,7),0)</f>
        <v>0</v>
      </c>
      <c r="F392" s="778" t="n">
        <f aca="false">IF(VLOOKUP($A392,hk2014!$A:$H,1)=$A392,VLOOKUP($A392,hk2014!$A:$H,8),0)</f>
        <v>0</v>
      </c>
      <c r="G392" s="779" t="n">
        <f aca="false">SUM(D392+E392-F392)</f>
        <v>0</v>
      </c>
      <c r="H392" s="778" t="n">
        <f aca="false">IF(VLOOKUP($A392,hk2013!$A:$G,1)=$A392,VLOOKUP($A392,hk2013!$A:$G,6),0)</f>
        <v>0</v>
      </c>
      <c r="I392" s="778" t="n">
        <f aca="false">IF(VLOOKUP($A392,hk2013!$A:$G,1)=$A392,VLOOKUP($A392,hk2013!$A:$G,7),0)</f>
        <v>0</v>
      </c>
      <c r="J392" s="778" t="n">
        <f aca="false">IF(VLOOKUP($A392,hk2013!$A:$H,1)=$A392,VLOOKUP($A392,hk2013!$A:$H,8),0)</f>
        <v>0</v>
      </c>
      <c r="K392" s="780" t="n">
        <f aca="false">SUM(H392+I392-J392)</f>
        <v>0</v>
      </c>
    </row>
    <row collapsed="false" customFormat="false" customHeight="true" hidden="true" ht="10.5" outlineLevel="1" r="393">
      <c r="A393" s="759" t="str">
        <f aca="false">LEFT(B393,3)</f>
        <v>664</v>
      </c>
      <c r="B393" s="755" t="s">
        <v>2037</v>
      </c>
      <c r="C393" s="755" t="s">
        <v>2038</v>
      </c>
      <c r="D393" s="778" t="n">
        <f aca="false">IF(VLOOKUP($A393,hk2014!$A:$G,1)=$A393,VLOOKUP($A393,hk2014!$A:$G,6),0)</f>
        <v>0</v>
      </c>
      <c r="E393" s="778" t="n">
        <f aca="false">IF(VLOOKUP($A393,hk2014!$A:$G,1)=$A393,VLOOKUP($A393,hk2014!$A:$G,7),0)</f>
        <v>0</v>
      </c>
      <c r="F393" s="778" t="n">
        <f aca="false">IF(VLOOKUP($A393,hk2014!$A:$H,1)=$A393,VLOOKUP($A393,hk2014!$A:$H,8),0)</f>
        <v>0</v>
      </c>
      <c r="G393" s="779" t="n">
        <f aca="false">SUM(D393+E393-F393)</f>
        <v>0</v>
      </c>
      <c r="H393" s="778" t="n">
        <f aca="false">IF(VLOOKUP($A393,hk2013!$A:$G,1)=$A393,VLOOKUP($A393,hk2013!$A:$G,6),0)</f>
        <v>0</v>
      </c>
      <c r="I393" s="778" t="n">
        <f aca="false">IF(VLOOKUP($A393,hk2013!$A:$G,1)=$A393,VLOOKUP($A393,hk2013!$A:$G,7),0)</f>
        <v>0</v>
      </c>
      <c r="J393" s="778" t="n">
        <f aca="false">IF(VLOOKUP($A393,hk2013!$A:$H,1)=$A393,VLOOKUP($A393,hk2013!$A:$H,8),0)</f>
        <v>0</v>
      </c>
      <c r="K393" s="780" t="n">
        <f aca="false">SUM(H393+I393-J393)</f>
        <v>0</v>
      </c>
    </row>
    <row collapsed="false" customFormat="false" customHeight="true" hidden="true" ht="10.5" outlineLevel="1" r="394">
      <c r="A394" s="759" t="str">
        <f aca="false">LEFT(B394,3)</f>
        <v>665</v>
      </c>
      <c r="B394" s="755" t="s">
        <v>2039</v>
      </c>
      <c r="C394" s="755" t="s">
        <v>2040</v>
      </c>
      <c r="D394" s="778" t="n">
        <f aca="false">IF(VLOOKUP($A394,hk2014!$A:$G,1)=$A394,VLOOKUP($A394,hk2014!$A:$G,6),0)</f>
        <v>0</v>
      </c>
      <c r="E394" s="778" t="n">
        <f aca="false">IF(VLOOKUP($A394,hk2014!$A:$G,1)=$A394,VLOOKUP($A394,hk2014!$A:$G,7),0)</f>
        <v>0</v>
      </c>
      <c r="F394" s="778" t="n">
        <f aca="false">IF(VLOOKUP($A394,hk2014!$A:$H,1)=$A394,VLOOKUP($A394,hk2014!$A:$H,8),0)</f>
        <v>0</v>
      </c>
      <c r="G394" s="779" t="n">
        <f aca="false">SUM(D394+E394-F394)</f>
        <v>0</v>
      </c>
      <c r="H394" s="778" t="n">
        <f aca="false">IF(VLOOKUP($A394,hk2013!$A:$G,1)=$A394,VLOOKUP($A394,hk2013!$A:$G,6),0)</f>
        <v>0</v>
      </c>
      <c r="I394" s="778" t="n">
        <f aca="false">IF(VLOOKUP($A394,hk2013!$A:$G,1)=$A394,VLOOKUP($A394,hk2013!$A:$G,7),0)</f>
        <v>0</v>
      </c>
      <c r="J394" s="778" t="n">
        <f aca="false">IF(VLOOKUP($A394,hk2013!$A:$H,1)=$A394,VLOOKUP($A394,hk2013!$A:$H,8),0)</f>
        <v>0</v>
      </c>
      <c r="K394" s="780" t="n">
        <f aca="false">SUM(H394+I394-J394)</f>
        <v>0</v>
      </c>
    </row>
    <row collapsed="false" customFormat="false" customHeight="true" hidden="true" ht="10.5" outlineLevel="1" r="395">
      <c r="A395" s="759" t="str">
        <f aca="false">LEFT(B395,3)</f>
        <v>666</v>
      </c>
      <c r="B395" s="755" t="s">
        <v>2041</v>
      </c>
      <c r="C395" s="755" t="s">
        <v>2042</v>
      </c>
      <c r="D395" s="778" t="n">
        <f aca="false">IF(VLOOKUP($A395,hk2014!$A:$G,1)=$A395,VLOOKUP($A395,hk2014!$A:$G,6),0)</f>
        <v>0</v>
      </c>
      <c r="E395" s="778" t="n">
        <f aca="false">IF(VLOOKUP($A395,hk2014!$A:$G,1)=$A395,VLOOKUP($A395,hk2014!$A:$G,7),0)</f>
        <v>0</v>
      </c>
      <c r="F395" s="778" t="n">
        <f aca="false">IF(VLOOKUP($A395,hk2014!$A:$H,1)=$A395,VLOOKUP($A395,hk2014!$A:$H,8),0)</f>
        <v>0</v>
      </c>
      <c r="G395" s="779" t="n">
        <f aca="false">SUM(D395+E395-F395)</f>
        <v>0</v>
      </c>
      <c r="H395" s="778" t="n">
        <f aca="false">IF(VLOOKUP($A395,hk2013!$A:$G,1)=$A395,VLOOKUP($A395,hk2013!$A:$G,6),0)</f>
        <v>0</v>
      </c>
      <c r="I395" s="778" t="n">
        <f aca="false">IF(VLOOKUP($A395,hk2013!$A:$G,1)=$A395,VLOOKUP($A395,hk2013!$A:$G,7),0)</f>
        <v>0</v>
      </c>
      <c r="J395" s="778" t="n">
        <f aca="false">IF(VLOOKUP($A395,hk2013!$A:$H,1)=$A395,VLOOKUP($A395,hk2013!$A:$H,8),0)</f>
        <v>0</v>
      </c>
      <c r="K395" s="780" t="n">
        <f aca="false">SUM(H395+I395-J395)</f>
        <v>0</v>
      </c>
    </row>
    <row collapsed="false" customFormat="false" customHeight="true" hidden="true" ht="10.5" outlineLevel="1" r="396">
      <c r="A396" s="759" t="str">
        <f aca="false">LEFT(B396,3)</f>
        <v>667</v>
      </c>
      <c r="B396" s="755" t="s">
        <v>2043</v>
      </c>
      <c r="C396" s="755" t="s">
        <v>2044</v>
      </c>
      <c r="D396" s="778" t="n">
        <f aca="false">IF(VLOOKUP($A396,hk2014!$A:$G,1)=$A396,VLOOKUP($A396,hk2014!$A:$G,6),0)</f>
        <v>0</v>
      </c>
      <c r="E396" s="778" t="n">
        <f aca="false">IF(VLOOKUP($A396,hk2014!$A:$G,1)=$A396,VLOOKUP($A396,hk2014!$A:$G,7),0)</f>
        <v>0</v>
      </c>
      <c r="F396" s="778" t="n">
        <f aca="false">IF(VLOOKUP($A396,hk2014!$A:$H,1)=$A396,VLOOKUP($A396,hk2014!$A:$H,8),0)</f>
        <v>0</v>
      </c>
      <c r="G396" s="779" t="n">
        <f aca="false">SUM(D396+E396-F396)</f>
        <v>0</v>
      </c>
      <c r="H396" s="778" t="n">
        <f aca="false">IF(VLOOKUP($A396,hk2013!$A:$G,1)=$A396,VLOOKUP($A396,hk2013!$A:$G,6),0)</f>
        <v>0</v>
      </c>
      <c r="I396" s="778" t="n">
        <f aca="false">IF(VLOOKUP($A396,hk2013!$A:$G,1)=$A396,VLOOKUP($A396,hk2013!$A:$G,7),0)</f>
        <v>0</v>
      </c>
      <c r="J396" s="778" t="n">
        <f aca="false">IF(VLOOKUP($A396,hk2013!$A:$H,1)=$A396,VLOOKUP($A396,hk2013!$A:$H,8),0)</f>
        <v>0</v>
      </c>
      <c r="K396" s="780" t="n">
        <f aca="false">SUM(H396+I396-J396)</f>
        <v>0</v>
      </c>
    </row>
    <row collapsed="false" customFormat="false" customHeight="true" hidden="true" ht="10.5" outlineLevel="1" r="397">
      <c r="A397" s="759" t="str">
        <f aca="false">LEFT(B397,3)</f>
        <v>668</v>
      </c>
      <c r="B397" s="755" t="s">
        <v>2045</v>
      </c>
      <c r="C397" s="755" t="s">
        <v>2046</v>
      </c>
      <c r="D397" s="778" t="n">
        <f aca="false">IF(VLOOKUP($A397,hk2014!$A:$G,1)=$A397,VLOOKUP($A397,hk2014!$A:$G,6),0)</f>
        <v>0</v>
      </c>
      <c r="E397" s="778" t="n">
        <f aca="false">IF(VLOOKUP($A397,hk2014!$A:$G,1)=$A397,VLOOKUP($A397,hk2014!$A:$G,7),0)</f>
        <v>0</v>
      </c>
      <c r="F397" s="778" t="n">
        <f aca="false">IF(VLOOKUP($A397,hk2014!$A:$H,1)=$A397,VLOOKUP($A397,hk2014!$A:$H,8),0)</f>
        <v>0</v>
      </c>
      <c r="G397" s="779" t="n">
        <f aca="false">SUM(D397+E397-F397)</f>
        <v>0</v>
      </c>
      <c r="H397" s="778" t="n">
        <f aca="false">IF(VLOOKUP($A397,hk2013!$A:$G,1)=$A397,VLOOKUP($A397,hk2013!$A:$G,6),0)</f>
        <v>0</v>
      </c>
      <c r="I397" s="778" t="n">
        <f aca="false">IF(VLOOKUP($A397,hk2013!$A:$G,1)=$A397,VLOOKUP($A397,hk2013!$A:$G,7),0)</f>
        <v>0</v>
      </c>
      <c r="J397" s="778" t="n">
        <f aca="false">IF(VLOOKUP($A397,hk2013!$A:$H,1)=$A397,VLOOKUP($A397,hk2013!$A:$H,8),0)</f>
        <v>0</v>
      </c>
      <c r="K397" s="780" t="n">
        <f aca="false">SUM(H397+I397-J397)</f>
        <v>0</v>
      </c>
    </row>
    <row collapsed="false" customFormat="false" customHeight="true" hidden="true" ht="11.25" outlineLevel="1" r="398">
      <c r="A398" s="759"/>
      <c r="B398" s="755"/>
      <c r="C398" s="755"/>
      <c r="H398" s="799"/>
      <c r="I398" s="799"/>
      <c r="J398" s="799"/>
      <c r="K398" s="800"/>
    </row>
    <row collapsed="false" customFormat="false" customHeight="true" hidden="false" ht="11.25" outlineLevel="0" r="399">
      <c r="A399" s="766" t="s">
        <v>287</v>
      </c>
      <c r="B399" s="767"/>
      <c r="C399" s="768" t="s">
        <v>2047</v>
      </c>
      <c r="D399" s="769" t="n">
        <f aca="false">SUM(D400:D401)</f>
        <v>0</v>
      </c>
      <c r="E399" s="769" t="n">
        <f aca="false">SUM(E400:E401)</f>
        <v>0</v>
      </c>
      <c r="F399" s="769" t="n">
        <f aca="false">SUM(F400:F401)</f>
        <v>0</v>
      </c>
      <c r="G399" s="770" t="n">
        <f aca="false">SUM(G400:G401)</f>
        <v>0</v>
      </c>
      <c r="H399" s="769" t="n">
        <f aca="false">SUM(H400:H401)</f>
        <v>0</v>
      </c>
      <c r="I399" s="769" t="n">
        <f aca="false">SUM(I400:I401)</f>
        <v>0</v>
      </c>
      <c r="J399" s="769" t="n">
        <f aca="false">SUM(J400:J401)</f>
        <v>0</v>
      </c>
      <c r="K399" s="771" t="n">
        <f aca="false">SUM(K400:K401)</f>
        <v>0</v>
      </c>
    </row>
    <row collapsed="false" customFormat="false" customHeight="true" hidden="true" ht="10.5" outlineLevel="1" r="400">
      <c r="A400" s="759" t="str">
        <f aca="false">LEFT(B400,3)</f>
        <v>674</v>
      </c>
      <c r="B400" s="755" t="s">
        <v>2048</v>
      </c>
      <c r="C400" s="755" t="s">
        <v>2049</v>
      </c>
      <c r="D400" s="778" t="n">
        <f aca="false">IF(VLOOKUP($A400,hk2014!$A:$G,1)=$A400,VLOOKUP($A400,hk2014!$A:$G,6),0)</f>
        <v>0</v>
      </c>
      <c r="E400" s="778" t="n">
        <f aca="false">IF(VLOOKUP($A400,hk2014!$A:$G,1)=$A400,VLOOKUP($A400,hk2014!$A:$G,7),0)</f>
        <v>0</v>
      </c>
      <c r="F400" s="778" t="n">
        <f aca="false">IF(VLOOKUP($A400,hk2014!$A:$H,1)=$A400,VLOOKUP($A400,hk2014!$A:$H,8),0)</f>
        <v>0</v>
      </c>
      <c r="G400" s="779" t="n">
        <f aca="false">SUM(D400+E400-F400)</f>
        <v>0</v>
      </c>
      <c r="H400" s="778" t="n">
        <f aca="false">IF(VLOOKUP($A400,hk2013!$A:$G,1)=$A400,VLOOKUP($A400,hk2013!$A:$G,6),0)</f>
        <v>0</v>
      </c>
      <c r="I400" s="778" t="n">
        <f aca="false">IF(VLOOKUP($A400,hk2013!$A:$G,1)=$A400,VLOOKUP($A400,hk2013!$A:$G,7),0)</f>
        <v>0</v>
      </c>
      <c r="J400" s="778" t="n">
        <f aca="false">IF(VLOOKUP($A400,hk2013!$A:$H,1)=$A400,VLOOKUP($A400,hk2013!$A:$H,8),0)</f>
        <v>0</v>
      </c>
      <c r="K400" s="780" t="n">
        <f aca="false">SUM(H400+I400-J400)</f>
        <v>0</v>
      </c>
    </row>
    <row collapsed="false" customFormat="false" customHeight="true" hidden="true" ht="10.5" outlineLevel="1" r="401">
      <c r="A401" s="759" t="str">
        <f aca="false">LEFT(B401,3)</f>
        <v>679</v>
      </c>
      <c r="B401" s="755" t="s">
        <v>2050</v>
      </c>
      <c r="C401" s="755" t="s">
        <v>2051</v>
      </c>
      <c r="D401" s="778" t="n">
        <f aca="false">IF(VLOOKUP($A401,hk2014!$A:$G,1)=$A401,VLOOKUP($A401,hk2014!$A:$G,6),0)</f>
        <v>0</v>
      </c>
      <c r="E401" s="778" t="n">
        <f aca="false">IF(VLOOKUP($A401,hk2014!$A:$G,1)=$A401,VLOOKUP($A401,hk2014!$A:$G,7),0)</f>
        <v>0</v>
      </c>
      <c r="F401" s="778" t="n">
        <f aca="false">IF(VLOOKUP($A401,hk2014!$A:$H,1)=$A401,VLOOKUP($A401,hk2014!$A:$H,8),0)</f>
        <v>0</v>
      </c>
      <c r="G401" s="779" t="n">
        <f aca="false">SUM(D401+E401-F401)</f>
        <v>0</v>
      </c>
      <c r="H401" s="778" t="n">
        <f aca="false">IF(VLOOKUP($A401,hk2013!$A:$G,1)=$A401,VLOOKUP($A401,hk2013!$A:$G,6),0)</f>
        <v>0</v>
      </c>
      <c r="I401" s="778" t="n">
        <f aca="false">IF(VLOOKUP($A401,hk2013!$A:$G,1)=$A401,VLOOKUP($A401,hk2013!$A:$G,7),0)</f>
        <v>0</v>
      </c>
      <c r="J401" s="778" t="n">
        <f aca="false">IF(VLOOKUP($A401,hk2013!$A:$H,1)=$A401,VLOOKUP($A401,hk2013!$A:$H,8),0)</f>
        <v>0</v>
      </c>
      <c r="K401" s="780" t="n">
        <f aca="false">SUM(H401+I401-J401)</f>
        <v>0</v>
      </c>
    </row>
    <row collapsed="false" customFormat="false" customHeight="true" hidden="true" ht="11.25" outlineLevel="1" r="402">
      <c r="A402" s="759"/>
      <c r="B402" s="755"/>
      <c r="C402" s="755"/>
      <c r="H402" s="799"/>
      <c r="I402" s="799"/>
      <c r="J402" s="799"/>
      <c r="K402" s="800"/>
    </row>
    <row collapsed="false" customFormat="false" customHeight="true" hidden="false" ht="11.25" outlineLevel="0" r="403">
      <c r="A403" s="766" t="s">
        <v>289</v>
      </c>
      <c r="B403" s="767"/>
      <c r="C403" s="768" t="s">
        <v>2052</v>
      </c>
      <c r="D403" s="769" t="n">
        <f aca="false">SUM(D404:D409)</f>
        <v>0</v>
      </c>
      <c r="E403" s="769" t="n">
        <f aca="false">SUM(E404:E409)</f>
        <v>0</v>
      </c>
      <c r="F403" s="769" t="n">
        <f aca="false">SUM(F404:F409)</f>
        <v>0</v>
      </c>
      <c r="G403" s="770" t="n">
        <f aca="false">SUM(G404:G409)</f>
        <v>0</v>
      </c>
      <c r="H403" s="769" t="n">
        <f aca="false">SUM(H404:H409)</f>
        <v>0</v>
      </c>
      <c r="I403" s="769" t="n">
        <f aca="false">SUM(I404:I409)</f>
        <v>0</v>
      </c>
      <c r="J403" s="769" t="n">
        <f aca="false">SUM(J404:J409)</f>
        <v>0</v>
      </c>
      <c r="K403" s="771" t="n">
        <f aca="false">SUM(K404:K409)</f>
        <v>0</v>
      </c>
    </row>
    <row collapsed="false" customFormat="false" customHeight="true" hidden="true" ht="10.5" outlineLevel="1" r="404">
      <c r="A404" s="759" t="s">
        <v>2053</v>
      </c>
      <c r="B404" s="773"/>
      <c r="C404" s="774" t="s">
        <v>2052</v>
      </c>
      <c r="D404" s="778" t="n">
        <f aca="false">IF(VLOOKUP($A404,hk2014!$A:$G,1)=$A404,VLOOKUP($A404,hk2014!$A:$G,6),0)</f>
        <v>0</v>
      </c>
      <c r="E404" s="778" t="n">
        <f aca="false">IF(VLOOKUP($A404,hk2014!$A:$G,1)=$A404,VLOOKUP($A404,hk2014!$A:$G,7),0)</f>
        <v>0</v>
      </c>
      <c r="F404" s="778" t="n">
        <f aca="false">IF(VLOOKUP($A404,hk2014!$A:$H,1)=$A404,VLOOKUP($A404,hk2014!$A:$H,8),0)</f>
        <v>0</v>
      </c>
      <c r="G404" s="779" t="n">
        <f aca="false">SUM(D404+E404-F404)</f>
        <v>0</v>
      </c>
      <c r="H404" s="778" t="n">
        <f aca="false">IF(VLOOKUP($A404,hk2013!$A:$G,1)=$A404,VLOOKUP($A404,hk2013!$A:$G,6),0)</f>
        <v>0</v>
      </c>
      <c r="I404" s="778" t="n">
        <f aca="false">IF(VLOOKUP($A404,hk2013!$A:$G,1)=$A404,VLOOKUP($A404,hk2013!$A:$G,7),0)</f>
        <v>0</v>
      </c>
      <c r="J404" s="778" t="n">
        <f aca="false">IF(VLOOKUP($A404,hk2013!$A:$H,1)=$A404,VLOOKUP($A404,hk2013!$A:$H,8),0)</f>
        <v>0</v>
      </c>
      <c r="K404" s="780" t="n">
        <f aca="false">SUM(H404+I404-J404)</f>
        <v>0</v>
      </c>
    </row>
    <row collapsed="false" customFormat="false" customHeight="true" hidden="true" ht="10.5" outlineLevel="1" r="405">
      <c r="A405" s="812" t="str">
        <f aca="false">LEFT(B405,3)</f>
        <v>681</v>
      </c>
      <c r="B405" s="755" t="s">
        <v>2054</v>
      </c>
      <c r="C405" s="755" t="s">
        <v>2055</v>
      </c>
      <c r="D405" s="778" t="n">
        <f aca="false">IF(VLOOKUP($A405,hk2014!$A:$G,1)=$A405,VLOOKUP($A405,hk2014!$A:$G,6),0)</f>
        <v>0</v>
      </c>
      <c r="E405" s="778" t="n">
        <f aca="false">IF(VLOOKUP($A405,hk2014!$A:$G,1)=$A405,VLOOKUP($A405,hk2014!$A:$G,7),0)</f>
        <v>0</v>
      </c>
      <c r="F405" s="778" t="n">
        <f aca="false">IF(VLOOKUP($A405,hk2014!$A:$H,1)=$A405,VLOOKUP($A405,hk2014!$A:$H,8),0)</f>
        <v>0</v>
      </c>
      <c r="G405" s="779" t="n">
        <f aca="false">SUM(D405+E405-F405)</f>
        <v>0</v>
      </c>
      <c r="H405" s="778" t="n">
        <f aca="false">IF(VLOOKUP($A405,hk2013!$A:$G,1)=$A405,VLOOKUP($A405,hk2013!$A:$G,6),0)</f>
        <v>0</v>
      </c>
      <c r="I405" s="778" t="n">
        <f aca="false">IF(VLOOKUP($A405,hk2013!$A:$G,1)=$A405,VLOOKUP($A405,hk2013!$A:$G,7),0)</f>
        <v>0</v>
      </c>
      <c r="J405" s="778" t="n">
        <f aca="false">IF(VLOOKUP($A405,hk2013!$A:$H,1)=$A405,VLOOKUP($A405,hk2013!$A:$H,8),0)</f>
        <v>0</v>
      </c>
      <c r="K405" s="780" t="n">
        <f aca="false">SUM(H405+I405-J405)</f>
        <v>0</v>
      </c>
    </row>
    <row collapsed="false" customFormat="false" customHeight="true" hidden="true" ht="10.5" outlineLevel="1" r="406">
      <c r="A406" s="812" t="str">
        <f aca="false">LEFT(B406,3)</f>
        <v>682</v>
      </c>
      <c r="B406" s="755" t="s">
        <v>2056</v>
      </c>
      <c r="C406" s="755" t="s">
        <v>2057</v>
      </c>
      <c r="D406" s="778" t="n">
        <f aca="false">IF(VLOOKUP($A406,hk2014!$A:$G,1)=$A406,VLOOKUP($A406,hk2014!$A:$G,6),0)</f>
        <v>0</v>
      </c>
      <c r="E406" s="778" t="n">
        <f aca="false">IF(VLOOKUP($A406,hk2014!$A:$G,1)=$A406,VLOOKUP($A406,hk2014!$A:$G,7),0)</f>
        <v>0</v>
      </c>
      <c r="F406" s="778" t="n">
        <f aca="false">IF(VLOOKUP($A406,hk2014!$A:$H,1)=$A406,VLOOKUP($A406,hk2014!$A:$H,8),0)</f>
        <v>0</v>
      </c>
      <c r="G406" s="779" t="n">
        <f aca="false">SUM(D406+E406-F406)</f>
        <v>0</v>
      </c>
      <c r="H406" s="778" t="n">
        <f aca="false">IF(VLOOKUP($A406,hk2013!$A:$G,1)=$A406,VLOOKUP($A406,hk2013!$A:$G,6),0)</f>
        <v>0</v>
      </c>
      <c r="I406" s="778" t="n">
        <f aca="false">IF(VLOOKUP($A406,hk2013!$A:$G,1)=$A406,VLOOKUP($A406,hk2013!$A:$G,7),0)</f>
        <v>0</v>
      </c>
      <c r="J406" s="778" t="n">
        <f aca="false">IF(VLOOKUP($A406,hk2013!$A:$H,1)=$A406,VLOOKUP($A406,hk2013!$A:$H,8),0)</f>
        <v>0</v>
      </c>
      <c r="K406" s="780" t="n">
        <f aca="false">SUM(H406+I406-J406)</f>
        <v>0</v>
      </c>
    </row>
    <row collapsed="false" customFormat="false" customHeight="true" hidden="true" ht="10.5" outlineLevel="1" r="407">
      <c r="A407" s="812" t="str">
        <f aca="false">LEFT(B407,3)</f>
        <v>684</v>
      </c>
      <c r="B407" s="755" t="s">
        <v>2058</v>
      </c>
      <c r="C407" s="755" t="s">
        <v>2049</v>
      </c>
      <c r="D407" s="778" t="n">
        <f aca="false">IF(VLOOKUP($A407,hk2014!$A:$G,1)=$A407,VLOOKUP($A407,hk2014!$A:$G,6),0)</f>
        <v>0</v>
      </c>
      <c r="E407" s="778" t="n">
        <f aca="false">IF(VLOOKUP($A407,hk2014!$A:$G,1)=$A407,VLOOKUP($A407,hk2014!$A:$G,7),0)</f>
        <v>0</v>
      </c>
      <c r="F407" s="778" t="n">
        <f aca="false">IF(VLOOKUP($A407,hk2014!$A:$H,1)=$A407,VLOOKUP($A407,hk2014!$A:$H,8),0)</f>
        <v>0</v>
      </c>
      <c r="G407" s="779" t="n">
        <f aca="false">SUM(D407+E407-F407)</f>
        <v>0</v>
      </c>
      <c r="H407" s="778" t="n">
        <f aca="false">IF(VLOOKUP($A407,hk2013!$A:$G,1)=$A407,VLOOKUP($A407,hk2013!$A:$G,6),0)</f>
        <v>0</v>
      </c>
      <c r="I407" s="778" t="n">
        <f aca="false">IF(VLOOKUP($A407,hk2013!$A:$G,1)=$A407,VLOOKUP($A407,hk2013!$A:$G,7),0)</f>
        <v>0</v>
      </c>
      <c r="J407" s="778" t="n">
        <f aca="false">IF(VLOOKUP($A407,hk2013!$A:$H,1)=$A407,VLOOKUP($A407,hk2013!$A:$H,8),0)</f>
        <v>0</v>
      </c>
      <c r="K407" s="780" t="n">
        <f aca="false">SUM(H407+I407-J407)</f>
        <v>0</v>
      </c>
    </row>
    <row collapsed="false" customFormat="false" customHeight="true" hidden="true" ht="10.5" outlineLevel="1" r="408">
      <c r="A408" s="759" t="str">
        <f aca="false">LEFT(B408,3)</f>
        <v>688</v>
      </c>
      <c r="B408" s="755" t="s">
        <v>2059</v>
      </c>
      <c r="C408" s="755" t="s">
        <v>2060</v>
      </c>
      <c r="D408" s="778" t="n">
        <f aca="false">IF(VLOOKUP($A408,hk2014!$A:$G,1)=$A408,VLOOKUP($A408,hk2014!$A:$G,6),0)</f>
        <v>0</v>
      </c>
      <c r="E408" s="778" t="n">
        <f aca="false">IF(VLOOKUP($A408,hk2014!$A:$G,1)=$A408,VLOOKUP($A408,hk2014!$A:$G,7),0)</f>
        <v>0</v>
      </c>
      <c r="F408" s="778" t="n">
        <f aca="false">IF(VLOOKUP($A408,hk2014!$A:$H,1)=$A408,VLOOKUP($A408,hk2014!$A:$H,8),0)</f>
        <v>0</v>
      </c>
      <c r="G408" s="779" t="n">
        <f aca="false">SUM(D408+E408-F408)</f>
        <v>0</v>
      </c>
      <c r="H408" s="778" t="n">
        <f aca="false">IF(VLOOKUP($A408,hk2013!$A:$G,1)=$A408,VLOOKUP($A408,hk2013!$A:$G,6),0)</f>
        <v>0</v>
      </c>
      <c r="I408" s="778" t="n">
        <f aca="false">IF(VLOOKUP($A408,hk2013!$A:$G,1)=$A408,VLOOKUP($A408,hk2013!$A:$G,7),0)</f>
        <v>0</v>
      </c>
      <c r="J408" s="778" t="n">
        <f aca="false">IF(VLOOKUP($A408,hk2013!$A:$H,1)=$A408,VLOOKUP($A408,hk2013!$A:$H,8),0)</f>
        <v>0</v>
      </c>
      <c r="K408" s="780" t="n">
        <f aca="false">SUM(H408+I408-J408)</f>
        <v>0</v>
      </c>
    </row>
    <row collapsed="false" customFormat="false" customHeight="true" hidden="true" ht="10.5" outlineLevel="1" r="409">
      <c r="A409" s="759" t="str">
        <f aca="false">LEFT(B409,3)</f>
        <v>689</v>
      </c>
      <c r="B409" s="755" t="s">
        <v>2061</v>
      </c>
      <c r="C409" s="755" t="s">
        <v>2051</v>
      </c>
      <c r="D409" s="778" t="n">
        <f aca="false">IF(VLOOKUP($A409,hk2014!$A:$G,1)=$A409,VLOOKUP($A409,hk2014!$A:$G,6),0)</f>
        <v>0</v>
      </c>
      <c r="E409" s="778" t="n">
        <f aca="false">IF(VLOOKUP($A409,hk2014!$A:$G,1)=$A409,VLOOKUP($A409,hk2014!$A:$G,7),0)</f>
        <v>0</v>
      </c>
      <c r="F409" s="778" t="n">
        <f aca="false">IF(VLOOKUP($A409,hk2014!$A:$H,1)=$A409,VLOOKUP($A409,hk2014!$A:$H,8),0)</f>
        <v>0</v>
      </c>
      <c r="G409" s="779" t="n">
        <f aca="false">SUM(D409+E409-F409)</f>
        <v>0</v>
      </c>
      <c r="H409" s="778" t="n">
        <f aca="false">IF(VLOOKUP($A409,hk2013!$A:$G,1)=$A409,VLOOKUP($A409,hk2013!$A:$G,6),0)</f>
        <v>0</v>
      </c>
      <c r="I409" s="778" t="n">
        <f aca="false">IF(VLOOKUP($A409,hk2013!$A:$G,1)=$A409,VLOOKUP($A409,hk2013!$A:$G,7),0)</f>
        <v>0</v>
      </c>
      <c r="J409" s="778" t="n">
        <f aca="false">IF(VLOOKUP($A409,hk2013!$A:$H,1)=$A409,VLOOKUP($A409,hk2013!$A:$H,8),0)</f>
        <v>0</v>
      </c>
      <c r="K409" s="780" t="n">
        <f aca="false">SUM(H409+I409-J409)</f>
        <v>0</v>
      </c>
    </row>
    <row collapsed="false" customFormat="false" customHeight="true" hidden="true" ht="11.25" outlineLevel="1" r="410">
      <c r="A410" s="759"/>
      <c r="B410" s="755"/>
      <c r="C410" s="755" t="s">
        <v>2062</v>
      </c>
      <c r="H410" s="799"/>
      <c r="I410" s="799"/>
      <c r="J410" s="799"/>
      <c r="K410" s="800"/>
    </row>
    <row collapsed="false" customFormat="false" customHeight="true" hidden="false" ht="11.25" outlineLevel="0" r="411">
      <c r="A411" s="766" t="s">
        <v>290</v>
      </c>
      <c r="B411" s="767"/>
      <c r="C411" s="768" t="s">
        <v>2063</v>
      </c>
      <c r="D411" s="769" t="n">
        <f aca="false">SUM(D412:D413)</f>
        <v>0</v>
      </c>
      <c r="E411" s="769" t="n">
        <f aca="false">SUM(E412:E413)</f>
        <v>0</v>
      </c>
      <c r="F411" s="769" t="n">
        <f aca="false">SUM(F412:F413)</f>
        <v>0</v>
      </c>
      <c r="G411" s="770" t="n">
        <f aca="false">SUM(G412:G413)</f>
        <v>0</v>
      </c>
      <c r="H411" s="769" t="n">
        <f aca="false">SUM(H412:H413)</f>
        <v>0</v>
      </c>
      <c r="I411" s="769" t="n">
        <f aca="false">SUM(I412:I413)</f>
        <v>0</v>
      </c>
      <c r="J411" s="769" t="n">
        <f aca="false">SUM(J412:J413)</f>
        <v>0</v>
      </c>
      <c r="K411" s="771" t="n">
        <f aca="false">SUM(K412:K413)</f>
        <v>0</v>
      </c>
    </row>
    <row collapsed="false" customFormat="false" customHeight="true" hidden="true" ht="10.5" outlineLevel="1" r="412">
      <c r="A412" s="759" t="str">
        <f aca="false">LEFT(B412,3)</f>
        <v>697</v>
      </c>
      <c r="B412" s="755" t="s">
        <v>2064</v>
      </c>
      <c r="C412" s="755" t="s">
        <v>2065</v>
      </c>
      <c r="D412" s="778" t="n">
        <f aca="false">IF(VLOOKUP($A412,hk2014!$A:$G,1)=$A412,VLOOKUP($A412,hk2014!$A:$G,6),0)</f>
        <v>0</v>
      </c>
      <c r="E412" s="778" t="n">
        <f aca="false">IF(VLOOKUP($A412,hk2014!$A:$G,1)=$A412,VLOOKUP($A412,hk2014!$A:$G,7),0)</f>
        <v>0</v>
      </c>
      <c r="F412" s="778" t="n">
        <f aca="false">IF(VLOOKUP($A412,hk2014!$A:$H,1)=$A412,VLOOKUP($A412,hk2014!$A:$H,8),0)</f>
        <v>0</v>
      </c>
      <c r="G412" s="779" t="n">
        <f aca="false">SUM(D412+E412-F412)</f>
        <v>0</v>
      </c>
      <c r="H412" s="778" t="n">
        <f aca="false">IF(VLOOKUP($A412,hk2013!$A:$G,1)=$A412,VLOOKUP($A412,hk2013!$A:$G,6),0)</f>
        <v>0</v>
      </c>
      <c r="I412" s="778" t="n">
        <f aca="false">IF(VLOOKUP($A412,hk2013!$A:$G,1)=$A412,VLOOKUP($A412,hk2013!$A:$G,7),0)</f>
        <v>0</v>
      </c>
      <c r="J412" s="778" t="n">
        <f aca="false">IF(VLOOKUP($A412,hk2013!$A:$H,1)=$A412,VLOOKUP($A412,hk2013!$A:$H,8),0)</f>
        <v>0</v>
      </c>
      <c r="K412" s="780" t="n">
        <f aca="false">SUM(H412+I412-J412)</f>
        <v>0</v>
      </c>
    </row>
    <row collapsed="false" customFormat="false" customHeight="true" hidden="true" ht="10.5" outlineLevel="1" r="413">
      <c r="A413" s="759" t="str">
        <f aca="false">LEFT(B413,3)</f>
        <v>698</v>
      </c>
      <c r="B413" s="755" t="s">
        <v>2066</v>
      </c>
      <c r="C413" s="755" t="s">
        <v>2067</v>
      </c>
      <c r="D413" s="778" t="n">
        <f aca="false">IF(VLOOKUP($A413,hk2014!$A:$G,1)=$A413,VLOOKUP($A413,hk2014!$A:$G,6),0)</f>
        <v>0</v>
      </c>
      <c r="E413" s="778" t="n">
        <f aca="false">IF(VLOOKUP($A413,hk2014!$A:$G,1)=$A413,VLOOKUP($A413,hk2014!$A:$G,7),0)</f>
        <v>0</v>
      </c>
      <c r="F413" s="778" t="n">
        <f aca="false">IF(VLOOKUP($A413,hk2014!$A:$H,1)=$A413,VLOOKUP($A413,hk2014!$A:$H,8),0)</f>
        <v>0</v>
      </c>
      <c r="G413" s="779" t="n">
        <f aca="false">SUM(D413+E413-F413)</f>
        <v>0</v>
      </c>
      <c r="H413" s="778" t="n">
        <f aca="false">IF(VLOOKUP($A413,hk2013!$A:$G,1)=$A413,VLOOKUP($A413,hk2013!$A:$G,6),0)</f>
        <v>0</v>
      </c>
      <c r="I413" s="778" t="n">
        <f aca="false">IF(VLOOKUP($A413,hk2013!$A:$G,1)=$A413,VLOOKUP($A413,hk2013!$A:$G,7),0)</f>
        <v>0</v>
      </c>
      <c r="J413" s="778" t="n">
        <f aca="false">IF(VLOOKUP($A413,hk2013!$A:$H,1)=$A413,VLOOKUP($A413,hk2013!$A:$H,8),0)</f>
        <v>0</v>
      </c>
      <c r="K413" s="780" t="n">
        <f aca="false">SUM(H413+I413-J413)</f>
        <v>0</v>
      </c>
    </row>
    <row collapsed="false" customFormat="false" customHeight="true" hidden="true" ht="11.25" outlineLevel="1" r="414">
      <c r="A414" s="759"/>
      <c r="B414" s="755"/>
      <c r="C414" s="755"/>
      <c r="H414" s="799"/>
      <c r="I414" s="799"/>
      <c r="J414" s="799"/>
      <c r="K414" s="800"/>
    </row>
    <row collapsed="false" customFormat="false" customHeight="true" hidden="false" ht="12" outlineLevel="0" r="415">
      <c r="A415" s="761" t="s">
        <v>32</v>
      </c>
      <c r="B415" s="755"/>
      <c r="C415" s="762" t="s">
        <v>2068</v>
      </c>
      <c r="D415" s="793"/>
      <c r="E415" s="793"/>
      <c r="F415" s="793"/>
      <c r="G415" s="794"/>
      <c r="H415" s="793"/>
      <c r="I415" s="793"/>
      <c r="J415" s="793"/>
      <c r="K415" s="795"/>
    </row>
    <row collapsed="false" customFormat="false" customHeight="true" hidden="false" ht="11.25" outlineLevel="0" r="416">
      <c r="A416" s="766" t="s">
        <v>182</v>
      </c>
      <c r="B416" s="767"/>
      <c r="C416" s="768" t="s">
        <v>2069</v>
      </c>
      <c r="D416" s="769" t="n">
        <f aca="false">SUM(D417:D418)</f>
        <v>0</v>
      </c>
      <c r="E416" s="769" t="n">
        <f aca="false">SUM(E417:E418)</f>
        <v>0</v>
      </c>
      <c r="F416" s="769" t="n">
        <f aca="false">SUM(F417:F418)</f>
        <v>0</v>
      </c>
      <c r="G416" s="770" t="n">
        <f aca="false">SUM(G417:G418)</f>
        <v>0</v>
      </c>
      <c r="H416" s="769" t="n">
        <f aca="false">SUM(H417:H418)</f>
        <v>0</v>
      </c>
      <c r="I416" s="769" t="n">
        <f aca="false">SUM(I417:I418)</f>
        <v>0</v>
      </c>
      <c r="J416" s="769" t="n">
        <f aca="false">SUM(J417:J418)</f>
        <v>0</v>
      </c>
      <c r="K416" s="771" t="n">
        <f aca="false">SUM(K417:K418)</f>
        <v>0</v>
      </c>
    </row>
    <row collapsed="false" customFormat="false" customHeight="true" hidden="true" ht="10.5" outlineLevel="1" r="417">
      <c r="A417" s="759" t="str">
        <f aca="false">LEFT(B417,3)</f>
        <v>701</v>
      </c>
      <c r="B417" s="755" t="s">
        <v>2070</v>
      </c>
      <c r="C417" s="755" t="s">
        <v>2071</v>
      </c>
      <c r="D417" s="778" t="n">
        <f aca="false">IF(VLOOKUP($A417,hk2014!$A:$G,1)=$A417,VLOOKUP($A417,hk2014!$A:$G,5),0)</f>
        <v>0</v>
      </c>
      <c r="E417" s="778" t="n">
        <f aca="false">IF(VLOOKUP($A417,hk2014!$A:$G,1)=$A417,VLOOKUP($A417,hk2014!$A:$G,6),0)</f>
        <v>0</v>
      </c>
      <c r="F417" s="778" t="n">
        <f aca="false">IF(VLOOKUP($A417,hk2014!$A:$H,1)=$A417,VLOOKUP($A417,hk2014!$A:$H,7),0)</f>
        <v>0</v>
      </c>
      <c r="G417" s="779" t="n">
        <f aca="false">SUM(D417+E417-F417)</f>
        <v>0</v>
      </c>
      <c r="H417" s="778" t="n">
        <f aca="false">IF(VLOOKUP($A417,hk2013!$A:$G,1)=$A417,VLOOKUP($A417,hk2013!$A:$G,5),0)</f>
        <v>0</v>
      </c>
      <c r="I417" s="778" t="n">
        <f aca="false">IF(VLOOKUP($A417,hk2013!$A:$G,1)=$A417,VLOOKUP($A417,hk2013!$A:$G,6),0)</f>
        <v>0</v>
      </c>
      <c r="J417" s="778" t="n">
        <f aca="false">IF(VLOOKUP($A417,hk2013!$A:$H,1)=$A417,VLOOKUP($A417,hk2013!$A:$H,7),0)</f>
        <v>0</v>
      </c>
      <c r="K417" s="780" t="n">
        <f aca="false">SUM(H417+I417-J417)</f>
        <v>0</v>
      </c>
    </row>
    <row collapsed="false" customFormat="false" customHeight="true" hidden="true" ht="10.5" outlineLevel="1" r="418">
      <c r="A418" s="759" t="str">
        <f aca="false">LEFT(B418,3)</f>
        <v>702</v>
      </c>
      <c r="B418" s="755" t="s">
        <v>2072</v>
      </c>
      <c r="C418" s="755" t="s">
        <v>2073</v>
      </c>
      <c r="D418" s="778" t="n">
        <f aca="false">IF(VLOOKUP($A418,hk2014!$A:$G,1)=$A418,VLOOKUP($A418,hk2014!$A:$G,5),0)</f>
        <v>0</v>
      </c>
      <c r="E418" s="778" t="n">
        <f aca="false">IF(VLOOKUP($A418,hk2014!$A:$G,1)=$A418,VLOOKUP($A418,hk2014!$A:$G,6),0)</f>
        <v>0</v>
      </c>
      <c r="F418" s="778" t="n">
        <f aca="false">IF(VLOOKUP($A418,hk2014!$A:$H,1)=$A418,VLOOKUP($A418,hk2014!$A:$H,7),0)</f>
        <v>0</v>
      </c>
      <c r="G418" s="779" t="n">
        <f aca="false">SUM(D418+E418-F418)</f>
        <v>0</v>
      </c>
      <c r="H418" s="778" t="n">
        <f aca="false">IF(VLOOKUP($A418,hk2013!$A:$G,1)=$A418,VLOOKUP($A418,hk2013!$A:$G,5),0)</f>
        <v>0</v>
      </c>
      <c r="I418" s="778" t="n">
        <f aca="false">IF(VLOOKUP($A418,hk2013!$A:$G,1)=$A418,VLOOKUP($A418,hk2013!$A:$G,6),0)</f>
        <v>0</v>
      </c>
      <c r="J418" s="778" t="n">
        <f aca="false">IF(VLOOKUP($A418,hk2013!$A:$H,1)=$A418,VLOOKUP($A418,hk2013!$A:$H,7),0)</f>
        <v>0</v>
      </c>
      <c r="K418" s="780" t="n">
        <f aca="false">SUM(H418+I418-J418)</f>
        <v>0</v>
      </c>
    </row>
    <row collapsed="false" customFormat="false" customHeight="true" hidden="true" ht="11.25" outlineLevel="1" r="419">
      <c r="A419" s="809"/>
      <c r="B419" s="773"/>
      <c r="C419" s="773"/>
      <c r="D419" s="778"/>
      <c r="E419" s="778"/>
      <c r="F419" s="778"/>
      <c r="G419" s="779"/>
      <c r="H419" s="778"/>
      <c r="I419" s="778"/>
      <c r="J419" s="778"/>
      <c r="K419" s="780"/>
      <c r="L419" s="813"/>
      <c r="M419" s="809"/>
      <c r="O419" s="773"/>
      <c r="P419" s="813"/>
      <c r="Q419" s="813"/>
      <c r="R419" s="813"/>
    </row>
    <row collapsed="false" customFormat="false" customHeight="true" hidden="false" ht="13.5" outlineLevel="0" r="420">
      <c r="A420" s="766" t="s">
        <v>291</v>
      </c>
      <c r="B420" s="767"/>
      <c r="C420" s="768" t="s">
        <v>2074</v>
      </c>
      <c r="D420" s="769" t="n">
        <f aca="false">SUM(D421)</f>
        <v>0</v>
      </c>
      <c r="E420" s="769" t="n">
        <f aca="false">SUM(E421)</f>
        <v>0</v>
      </c>
      <c r="F420" s="769" t="n">
        <f aca="false">SUM(F421)</f>
        <v>0</v>
      </c>
      <c r="G420" s="770" t="n">
        <f aca="false">SUM(G421)</f>
        <v>0</v>
      </c>
      <c r="H420" s="769" t="n">
        <f aca="false">SUM(H421)</f>
        <v>0</v>
      </c>
      <c r="I420" s="769" t="n">
        <f aca="false">SUM(I421)</f>
        <v>0</v>
      </c>
      <c r="J420" s="769" t="n">
        <f aca="false">SUM(J421)</f>
        <v>0</v>
      </c>
      <c r="K420" s="771" t="n">
        <f aca="false">SUM(K421)</f>
        <v>0</v>
      </c>
    </row>
    <row collapsed="false" customFormat="false" customHeight="true" hidden="true" ht="10.5" outlineLevel="1" r="421">
      <c r="A421" s="759" t="str">
        <f aca="false">LEFT(B421,3)</f>
        <v>710</v>
      </c>
      <c r="B421" s="755" t="s">
        <v>2075</v>
      </c>
      <c r="C421" s="755" t="s">
        <v>2076</v>
      </c>
      <c r="D421" s="778" t="n">
        <f aca="false">IF(VLOOKUP($A421,hk2014!$A:$G,1)=$A421,VLOOKUP($A421,hk2014!$A:$G,5),0)</f>
        <v>0</v>
      </c>
      <c r="E421" s="778" t="n">
        <f aca="false">IF(VLOOKUP($A421,hk2014!$A:$G,1)=$A421,VLOOKUP($A421,hk2014!$A:$G,6),0)</f>
        <v>0</v>
      </c>
      <c r="F421" s="778" t="n">
        <f aca="false">IF(VLOOKUP($A421,hk2014!$A:$H,1)=$A421,VLOOKUP($A421,hk2014!$A:$H,7),0)</f>
        <v>0</v>
      </c>
      <c r="G421" s="779" t="n">
        <f aca="false">SUM(D421+E421-F421)</f>
        <v>0</v>
      </c>
      <c r="H421" s="778" t="n">
        <f aca="false">IF(VLOOKUP($A421,hk2013!$A:$G,1)=$A421,VLOOKUP($A421,hk2013!$A:$G,5),0)</f>
        <v>0</v>
      </c>
      <c r="I421" s="778" t="n">
        <f aca="false">IF(VLOOKUP($A421,hk2013!$A:$G,1)=$A421,VLOOKUP($A421,hk2013!$A:$G,6),0)</f>
        <v>0</v>
      </c>
      <c r="J421" s="778" t="n">
        <f aca="false">IF(VLOOKUP($A421,hk2013!$A:$H,1)=$A421,VLOOKUP($A421,hk2013!$A:$H,7),0)</f>
        <v>0</v>
      </c>
      <c r="K421" s="780" t="n">
        <f aca="false">SUM(H421+I421-J421)</f>
        <v>0</v>
      </c>
    </row>
    <row collapsed="false" customFormat="false" customHeight="true" hidden="true" ht="11.25" outlineLevel="1" r="422">
      <c r="H422" s="799"/>
      <c r="I422" s="799"/>
      <c r="J422" s="799"/>
      <c r="K422" s="800"/>
    </row>
    <row collapsed="false" customFormat="false" customHeight="true" hidden="false" ht="11.25" outlineLevel="0" r="423">
      <c r="A423" s="761"/>
      <c r="B423" s="755"/>
      <c r="C423" s="762" t="s">
        <v>2077</v>
      </c>
      <c r="D423" s="793"/>
      <c r="E423" s="793"/>
      <c r="F423" s="793"/>
      <c r="G423" s="794"/>
      <c r="H423" s="793"/>
      <c r="I423" s="793"/>
      <c r="J423" s="793"/>
      <c r="K423" s="795"/>
    </row>
    <row collapsed="false" customFormat="false" customHeight="true" hidden="false" ht="11.25" outlineLevel="0" r="424">
      <c r="H424" s="799"/>
      <c r="I424" s="799"/>
      <c r="J424" s="799"/>
      <c r="K424" s="800"/>
    </row>
    <row collapsed="false" customFormat="false" customHeight="true" hidden="false" ht="11.25" outlineLevel="0" r="425">
      <c r="A425" s="761"/>
      <c r="B425" s="755"/>
      <c r="C425" s="762" t="s">
        <v>2078</v>
      </c>
      <c r="D425" s="793"/>
      <c r="E425" s="793"/>
      <c r="F425" s="793"/>
      <c r="G425" s="794"/>
      <c r="H425" s="793"/>
      <c r="I425" s="793"/>
      <c r="J425" s="793"/>
      <c r="K425" s="795"/>
    </row>
  </sheetData>
  <mergeCells count="3">
    <mergeCell ref="C1:K1"/>
    <mergeCell ref="D3:G3"/>
    <mergeCell ref="H3:K3"/>
  </mergeCells>
  <printOptions headings="false" gridLines="true" gridLinesSet="true" horizontalCentered="false" verticalCentered="false"/>
  <pageMargins left="0.75" right="0.75" top="1" bottom="1" header="0.5" footer="0.5"/>
  <pageSetup blackAndWhite="false" cellComments="none" copies="1" draft="false" firstPageNumber="0" fitToHeight="1" fitToWidth="1" horizontalDpi="300" orientation="landscape" pageOrder="downThenOver" paperSize="9" scale="100" useFirstPageNumber="false" usePrinterDefaults="false" verticalDpi="300"/>
  <headerFooter differentFirst="false" differentOddEven="false">
    <oddHeader>&amp;C&amp;A</oddHeader>
    <oddFooter>&amp;CPage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3:E36"/>
  <sheetViews>
    <sheetView colorId="64" defaultGridColor="true" rightToLeft="false" showFormulas="false" showGridLines="true" showOutlineSymbols="true" showRowColHeaders="true" showZeros="false" tabSelected="false" topLeftCell="A1" view="normal" windowProtection="false" workbookViewId="0" zoomScale="190" zoomScaleNormal="190" zoomScalePageLayoutView="100">
      <selection activeCell="A1" activeCellId="0" pane="topLeft" sqref="A1"/>
    </sheetView>
  </sheetViews>
  <sheetFormatPr defaultRowHeight="12.75"/>
  <cols>
    <col collapsed="false" hidden="false" max="2" min="1" style="72" width="2.70918367346939"/>
    <col collapsed="false" hidden="false" max="3" min="3" style="72" width="31.4285714285714"/>
    <col collapsed="false" hidden="false" max="1025" min="4" style="72" width="9.14285714285714"/>
  </cols>
  <sheetData>
    <row collapsed="false" customFormat="false" customHeight="true" hidden="false" ht="12.75" outlineLevel="0" r="3">
      <c r="A3" s="84" t="n">
        <v>1</v>
      </c>
      <c r="B3" s="84"/>
      <c r="C3" s="84" t="s">
        <v>558</v>
      </c>
      <c r="D3" s="84" t="s">
        <v>2079</v>
      </c>
      <c r="E3" s="84" t="s">
        <v>2080</v>
      </c>
    </row>
    <row collapsed="false" customFormat="false" customHeight="true" hidden="false" ht="13.5" outlineLevel="0" r="4">
      <c r="A4" s="84" t="n">
        <v>2</v>
      </c>
      <c r="B4" s="84"/>
      <c r="C4" s="77" t="s">
        <v>2081</v>
      </c>
      <c r="D4" s="84" t="s">
        <v>2082</v>
      </c>
      <c r="E4" s="84" t="s">
        <v>2083</v>
      </c>
    </row>
    <row collapsed="false" customFormat="false" customHeight="true" hidden="false" ht="13.5" outlineLevel="0" r="5">
      <c r="A5" s="84" t="n">
        <v>3</v>
      </c>
      <c r="B5" s="84"/>
      <c r="C5" s="77" t="s">
        <v>2084</v>
      </c>
      <c r="D5" s="84" t="s">
        <v>2085</v>
      </c>
      <c r="E5" s="84" t="s">
        <v>2086</v>
      </c>
    </row>
    <row collapsed="false" customFormat="false" customHeight="true" hidden="false" ht="13.5" outlineLevel="0" r="6">
      <c r="A6" s="84" t="n">
        <v>4</v>
      </c>
      <c r="B6" s="84"/>
      <c r="C6" s="77" t="s">
        <v>28</v>
      </c>
      <c r="D6" s="84" t="s">
        <v>2087</v>
      </c>
      <c r="E6" s="84" t="s">
        <v>28</v>
      </c>
    </row>
    <row collapsed="false" customFormat="false" customHeight="true" hidden="false" ht="13.5" outlineLevel="0" r="7">
      <c r="A7" s="84" t="n">
        <v>5</v>
      </c>
      <c r="B7" s="84"/>
      <c r="C7" s="77" t="s">
        <v>61</v>
      </c>
      <c r="D7" s="84" t="s">
        <v>2088</v>
      </c>
      <c r="E7" s="84" t="s">
        <v>2089</v>
      </c>
    </row>
    <row collapsed="false" customFormat="false" customHeight="true" hidden="false" ht="13.5" outlineLevel="0" r="8">
      <c r="A8" s="84" t="n">
        <v>6</v>
      </c>
      <c r="B8" s="84"/>
      <c r="C8" s="77" t="s">
        <v>55</v>
      </c>
      <c r="D8" s="84" t="s">
        <v>2090</v>
      </c>
      <c r="E8" s="84" t="s">
        <v>29</v>
      </c>
    </row>
    <row collapsed="false" customFormat="false" customHeight="true" hidden="false" ht="13.5" outlineLevel="0" r="9">
      <c r="A9" s="84" t="n">
        <v>7</v>
      </c>
      <c r="B9" s="84"/>
      <c r="C9" s="77" t="s">
        <v>20</v>
      </c>
      <c r="D9" s="84" t="s">
        <v>2091</v>
      </c>
      <c r="E9" s="84" t="s">
        <v>2092</v>
      </c>
    </row>
    <row collapsed="false" customFormat="false" customHeight="true" hidden="false" ht="13.5" outlineLevel="0" r="10">
      <c r="A10" s="84" t="n">
        <v>8</v>
      </c>
      <c r="B10" s="84"/>
      <c r="C10" s="77" t="s">
        <v>2093</v>
      </c>
      <c r="D10" s="84" t="s">
        <v>2094</v>
      </c>
      <c r="E10" s="84" t="s">
        <v>2095</v>
      </c>
    </row>
    <row collapsed="false" customFormat="false" customHeight="true" hidden="false" ht="13.5" outlineLevel="0" r="11">
      <c r="A11" s="84" t="n">
        <v>9</v>
      </c>
      <c r="B11" s="84"/>
      <c r="C11" s="77" t="s">
        <v>54</v>
      </c>
      <c r="D11" s="84" t="s">
        <v>2096</v>
      </c>
      <c r="E11" s="84" t="s">
        <v>2097</v>
      </c>
    </row>
    <row collapsed="false" customFormat="false" customHeight="true" hidden="false" ht="13.5" outlineLevel="0" r="12">
      <c r="A12" s="84" t="n">
        <v>10</v>
      </c>
      <c r="B12" s="84"/>
      <c r="C12" s="77" t="s">
        <v>10</v>
      </c>
      <c r="D12" s="84" t="s">
        <v>2098</v>
      </c>
      <c r="E12" s="84" t="s">
        <v>2099</v>
      </c>
    </row>
    <row collapsed="false" customFormat="false" customHeight="true" hidden="false" ht="13.5" outlineLevel="0" r="13">
      <c r="A13" s="84" t="n">
        <v>11</v>
      </c>
      <c r="B13" s="84"/>
      <c r="C13" s="77" t="s">
        <v>11</v>
      </c>
      <c r="D13" s="84" t="s">
        <v>2100</v>
      </c>
      <c r="E13" s="84" t="s">
        <v>2101</v>
      </c>
    </row>
    <row collapsed="false" customFormat="false" customHeight="true" hidden="false" ht="13.5" outlineLevel="0" r="14">
      <c r="A14" s="84" t="n">
        <v>12</v>
      </c>
      <c r="B14" s="84"/>
      <c r="C14" s="77" t="s">
        <v>2102</v>
      </c>
      <c r="D14" s="84" t="s">
        <v>2103</v>
      </c>
      <c r="E14" s="84" t="s">
        <v>2104</v>
      </c>
    </row>
    <row collapsed="false" customFormat="false" customHeight="true" hidden="false" ht="13.5" outlineLevel="0" r="15">
      <c r="A15" s="84" t="n">
        <v>13</v>
      </c>
      <c r="B15" s="84"/>
      <c r="C15" s="77" t="s">
        <v>2105</v>
      </c>
      <c r="D15" s="84" t="s">
        <v>2106</v>
      </c>
      <c r="E15" s="84" t="s">
        <v>2107</v>
      </c>
    </row>
    <row collapsed="false" customFormat="false" customHeight="true" hidden="false" ht="13.5" outlineLevel="0" r="16">
      <c r="A16" s="84" t="n">
        <v>14</v>
      </c>
      <c r="B16" s="84"/>
      <c r="C16" s="77" t="s">
        <v>2108</v>
      </c>
      <c r="D16" s="84" t="s">
        <v>2109</v>
      </c>
      <c r="E16" s="84" t="s">
        <v>2110</v>
      </c>
    </row>
    <row collapsed="false" customFormat="false" customHeight="true" hidden="false" ht="13.5" outlineLevel="0" r="17">
      <c r="A17" s="84" t="n">
        <v>15</v>
      </c>
      <c r="B17" s="84"/>
      <c r="C17" s="77" t="s">
        <v>2111</v>
      </c>
      <c r="D17" s="84" t="s">
        <v>2112</v>
      </c>
      <c r="E17" s="84" t="s">
        <v>2113</v>
      </c>
    </row>
    <row collapsed="false" customFormat="false" customHeight="true" hidden="false" ht="13.5" outlineLevel="0" r="18">
      <c r="A18" s="84" t="n">
        <v>16</v>
      </c>
      <c r="B18" s="84"/>
      <c r="C18" s="77" t="s">
        <v>2114</v>
      </c>
      <c r="D18" s="84" t="s">
        <v>2115</v>
      </c>
      <c r="E18" s="84" t="s">
        <v>2116</v>
      </c>
    </row>
    <row collapsed="false" customFormat="false" customHeight="true" hidden="false" ht="13.5" outlineLevel="0" r="19">
      <c r="A19" s="84" t="n">
        <v>17</v>
      </c>
      <c r="B19" s="84"/>
      <c r="C19" s="77" t="s">
        <v>2117</v>
      </c>
      <c r="D19" s="84" t="s">
        <v>2118</v>
      </c>
      <c r="E19" s="84" t="s">
        <v>2119</v>
      </c>
    </row>
    <row collapsed="false" customFormat="false" customHeight="true" hidden="false" ht="13.5" outlineLevel="0" r="20">
      <c r="A20" s="84" t="n">
        <v>18</v>
      </c>
      <c r="B20" s="84"/>
      <c r="C20" s="77" t="s">
        <v>2120</v>
      </c>
      <c r="D20" s="84" t="s">
        <v>2121</v>
      </c>
      <c r="E20" s="84" t="s">
        <v>2122</v>
      </c>
    </row>
    <row collapsed="false" customFormat="false" customHeight="true" hidden="false" ht="13.5" outlineLevel="0" r="21">
      <c r="A21" s="84" t="n">
        <v>19</v>
      </c>
      <c r="B21" s="84"/>
      <c r="C21" s="77" t="s">
        <v>2123</v>
      </c>
      <c r="D21" s="815" t="s">
        <v>2124</v>
      </c>
      <c r="E21" s="84" t="s">
        <v>2125</v>
      </c>
    </row>
    <row collapsed="false" customFormat="false" customHeight="true" hidden="false" ht="13.5" outlineLevel="0" r="22">
      <c r="A22" s="84" t="n">
        <v>20</v>
      </c>
      <c r="B22" s="84"/>
      <c r="C22" s="77" t="s">
        <v>2126</v>
      </c>
      <c r="D22" s="815" t="s">
        <v>2127</v>
      </c>
      <c r="E22" s="84" t="s">
        <v>2128</v>
      </c>
    </row>
    <row collapsed="false" customFormat="false" customHeight="true" hidden="false" ht="13.5" outlineLevel="0" r="23">
      <c r="A23" s="84" t="n">
        <v>21</v>
      </c>
      <c r="B23" s="84"/>
      <c r="C23" s="77" t="s">
        <v>2129</v>
      </c>
      <c r="D23" s="815" t="s">
        <v>2130</v>
      </c>
      <c r="E23" s="84" t="s">
        <v>2131</v>
      </c>
    </row>
    <row collapsed="false" customFormat="false" customHeight="true" hidden="false" ht="14.25" outlineLevel="0" r="24">
      <c r="A24" s="84" t="n">
        <v>22</v>
      </c>
      <c r="B24" s="84"/>
      <c r="C24" s="816" t="s">
        <v>58</v>
      </c>
      <c r="D24" s="84" t="s">
        <v>2132</v>
      </c>
      <c r="E24" s="84" t="s">
        <v>2133</v>
      </c>
    </row>
    <row collapsed="false" customFormat="false" customHeight="true" hidden="false" ht="14.25" outlineLevel="0" r="25">
      <c r="A25" s="84" t="n">
        <v>23</v>
      </c>
      <c r="B25" s="84"/>
      <c r="C25" s="816" t="s">
        <v>17</v>
      </c>
      <c r="D25" s="84" t="s">
        <v>2134</v>
      </c>
      <c r="E25" s="84" t="s">
        <v>2135</v>
      </c>
    </row>
    <row collapsed="false" customFormat="false" customHeight="true" hidden="false" ht="14.25" outlineLevel="0" r="26">
      <c r="A26" s="84" t="n">
        <v>24</v>
      </c>
      <c r="B26" s="84"/>
      <c r="C26" s="816" t="s">
        <v>66</v>
      </c>
      <c r="D26" s="84" t="s">
        <v>2136</v>
      </c>
      <c r="E26" s="84" t="s">
        <v>2137</v>
      </c>
    </row>
    <row collapsed="false" customFormat="false" customHeight="true" hidden="false" ht="14.25" outlineLevel="0" r="27">
      <c r="A27" s="84" t="n">
        <v>25</v>
      </c>
      <c r="B27" s="84"/>
      <c r="C27" s="816" t="s">
        <v>2138</v>
      </c>
      <c r="D27" s="84" t="s">
        <v>2139</v>
      </c>
      <c r="E27" s="84" t="s">
        <v>2140</v>
      </c>
    </row>
    <row collapsed="false" customFormat="false" customHeight="true" hidden="false" ht="14.25" outlineLevel="0" r="28">
      <c r="A28" s="84" t="n">
        <v>26</v>
      </c>
      <c r="B28" s="84"/>
      <c r="C28" s="816" t="s">
        <v>37</v>
      </c>
      <c r="D28" s="84" t="s">
        <v>2141</v>
      </c>
      <c r="E28" s="84" t="s">
        <v>2142</v>
      </c>
    </row>
    <row collapsed="false" customFormat="false" customHeight="true" hidden="false" ht="14.25" outlineLevel="0" r="29">
      <c r="A29" s="84" t="n">
        <v>27</v>
      </c>
      <c r="B29" s="84"/>
      <c r="C29" s="816" t="s">
        <v>70</v>
      </c>
      <c r="D29" s="84" t="s">
        <v>2143</v>
      </c>
      <c r="E29" s="84" t="s">
        <v>2144</v>
      </c>
    </row>
    <row collapsed="false" customFormat="false" customHeight="true" hidden="false" ht="13.5" outlineLevel="0" r="30">
      <c r="A30" s="84" t="n">
        <v>28</v>
      </c>
      <c r="B30" s="84"/>
      <c r="C30" s="817" t="s">
        <v>2145</v>
      </c>
      <c r="D30" s="84" t="s">
        <v>2146</v>
      </c>
      <c r="E30" s="84" t="s">
        <v>2147</v>
      </c>
    </row>
    <row collapsed="false" customFormat="false" customHeight="true" hidden="false" ht="14.25" outlineLevel="0" r="31">
      <c r="A31" s="84" t="n">
        <v>29</v>
      </c>
      <c r="B31" s="84"/>
      <c r="C31" s="818" t="s">
        <v>2148</v>
      </c>
      <c r="D31" s="819" t="s">
        <v>2149</v>
      </c>
      <c r="E31" s="819" t="s">
        <v>2150</v>
      </c>
    </row>
    <row collapsed="false" customFormat="false" customHeight="true" hidden="false" ht="14.25" outlineLevel="0" r="32">
      <c r="A32" s="84" t="n">
        <v>30</v>
      </c>
      <c r="B32" s="84"/>
      <c r="C32" s="818" t="s">
        <v>2151</v>
      </c>
      <c r="D32" s="819" t="s">
        <v>2152</v>
      </c>
      <c r="E32" s="819" t="s">
        <v>2153</v>
      </c>
    </row>
    <row collapsed="false" customFormat="false" customHeight="true" hidden="false" ht="14.25" outlineLevel="0" r="33">
      <c r="A33" s="84" t="n">
        <v>31</v>
      </c>
      <c r="B33" s="84"/>
      <c r="C33" s="818" t="s">
        <v>72</v>
      </c>
      <c r="D33" s="819" t="s">
        <v>2154</v>
      </c>
      <c r="E33" s="819" t="s">
        <v>2155</v>
      </c>
    </row>
    <row collapsed="false" customFormat="false" customHeight="true" hidden="false" ht="14.25" outlineLevel="0" r="34">
      <c r="A34" s="84" t="n">
        <v>32</v>
      </c>
      <c r="B34" s="84"/>
      <c r="C34" s="820" t="s">
        <v>2156</v>
      </c>
      <c r="D34" s="819" t="s">
        <v>2157</v>
      </c>
      <c r="E34" s="819" t="s">
        <v>2158</v>
      </c>
    </row>
    <row collapsed="false" customFormat="false" customHeight="true" hidden="false" ht="14.25" outlineLevel="0" r="35">
      <c r="A35" s="84" t="n">
        <v>33</v>
      </c>
      <c r="B35" s="84"/>
      <c r="C35" s="820" t="s">
        <v>2159</v>
      </c>
      <c r="D35" s="819" t="s">
        <v>2160</v>
      </c>
      <c r="E35" s="819" t="s">
        <v>2161</v>
      </c>
    </row>
    <row collapsed="false" customFormat="false" customHeight="true" hidden="false" ht="12.75" outlineLevel="0" r="36">
      <c r="A36" s="84" t="n">
        <v>34</v>
      </c>
      <c r="B36" s="84"/>
      <c r="C36" s="819" t="s">
        <v>2162</v>
      </c>
      <c r="D36" s="819" t="s">
        <v>2163</v>
      </c>
      <c r="E36" s="819" t="s">
        <v>2164</v>
      </c>
    </row>
  </sheetData>
  <printOptions headings="false" gridLines="false" gridLinesSet="true" horizontalCentered="false" verticalCentered="false"/>
  <pageMargins left="0.7" right="0.7" top="0.7875" bottom="0.7875" header="0.511805555555555" footer="0.511805555555555"/>
  <pageSetup blackAndWhite="false" cellComments="none" copies="1" draft="false" firstPageNumber="0" fitToHeight="1" fitToWidth="1" horizontalDpi="300" orientation="portrait" pageOrder="downThenOver" paperSize="9" scale="100" useFirstPageNumber="false" usePrinterDefaults="false" verticalDpi="300"/>
  <headerFooter differentFirst="false" differentOddEven="false">
    <oddHeader/>
    <oddFooter/>
  </headerFooter>
</worksheet>
</file>

<file path=xl/worksheets/sheet1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X48"/>
  <sheetViews>
    <sheetView colorId="64" defaultGridColor="true" rightToLeft="false" showFormulas="false" showGridLines="true" showOutlineSymbols="true" showRowColHeaders="true" showZeros="fals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sheetFormatPr defaultRowHeight="12.75"/>
  <cols>
    <col collapsed="false" hidden="false" max="1025" min="1" style="0" width="1.70918367346939"/>
  </cols>
  <sheetData>
    <row collapsed="false" customFormat="false" customHeight="true" hidden="false" ht="13.5" outlineLevel="0" r="1">
      <c r="A1" s="408" t="s">
        <v>1169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  <c r="Y1" s="89"/>
      <c r="Z1" s="89"/>
      <c r="AA1" s="89"/>
      <c r="AB1" s="89"/>
      <c r="AC1" s="89"/>
      <c r="AD1" s="89"/>
      <c r="AE1" s="89"/>
      <c r="AF1" s="89"/>
      <c r="AG1" s="89"/>
      <c r="AH1" s="89"/>
      <c r="AI1" s="89"/>
      <c r="AJ1" s="89"/>
      <c r="AK1" s="89"/>
      <c r="AL1" s="89"/>
      <c r="AM1" s="89"/>
      <c r="AN1" s="89"/>
      <c r="AO1" s="89"/>
      <c r="AP1" s="89"/>
      <c r="AQ1" s="89"/>
      <c r="AR1" s="89"/>
      <c r="AS1" s="89"/>
      <c r="AT1" s="89"/>
      <c r="AU1" s="89"/>
      <c r="AV1" s="89"/>
      <c r="AW1" s="89"/>
      <c r="AX1" s="89"/>
    </row>
    <row collapsed="false" customFormat="false" customHeight="true" hidden="false" ht="13.5" outlineLevel="0" r="2">
      <c r="A2" s="408" t="s">
        <v>420</v>
      </c>
      <c r="B2" s="409"/>
      <c r="C2" s="821"/>
      <c r="D2" s="821"/>
      <c r="E2" s="821"/>
      <c r="F2" s="821"/>
      <c r="G2" s="821"/>
      <c r="H2" s="821"/>
      <c r="I2" s="821"/>
      <c r="J2" s="821"/>
      <c r="K2" s="821"/>
      <c r="L2" s="821"/>
      <c r="M2" s="821"/>
      <c r="N2" s="821"/>
      <c r="O2" s="821"/>
      <c r="P2" s="821"/>
      <c r="Q2" s="821"/>
      <c r="R2" s="821"/>
      <c r="S2" s="821"/>
      <c r="T2" s="821"/>
      <c r="U2" s="821"/>
      <c r="V2" s="821"/>
      <c r="W2" s="821"/>
      <c r="X2" s="821"/>
      <c r="Y2" s="821"/>
      <c r="Z2" s="821"/>
      <c r="AA2" s="89"/>
      <c r="AB2" s="89" t="s">
        <v>28</v>
      </c>
      <c r="AC2" s="89"/>
      <c r="AD2" s="705"/>
      <c r="AE2" s="705"/>
      <c r="AF2" s="705"/>
      <c r="AG2" s="705"/>
      <c r="AH2" s="705"/>
      <c r="AI2" s="705"/>
      <c r="AJ2" s="705"/>
      <c r="AK2" s="705"/>
      <c r="AL2" s="89" t="s">
        <v>29</v>
      </c>
      <c r="AM2" s="89"/>
      <c r="AN2" s="822"/>
      <c r="AO2" s="822"/>
      <c r="AP2" s="822"/>
      <c r="AQ2" s="822"/>
      <c r="AR2" s="822"/>
      <c r="AS2" s="822"/>
      <c r="AT2" s="822"/>
      <c r="AU2" s="822"/>
      <c r="AV2" s="822"/>
      <c r="AW2" s="822"/>
      <c r="AX2" s="89"/>
    </row>
    <row collapsed="false" customFormat="false" customHeight="true" hidden="false" ht="13.5" outlineLevel="0" r="3">
      <c r="A3" s="408"/>
      <c r="B3" s="408"/>
      <c r="C3" s="408"/>
      <c r="D3" s="408"/>
      <c r="E3" s="408"/>
      <c r="F3" s="408"/>
      <c r="G3" s="408"/>
      <c r="H3" s="408"/>
      <c r="I3" s="408"/>
      <c r="J3" s="408"/>
      <c r="K3" s="408"/>
      <c r="L3" s="408"/>
      <c r="M3" s="408"/>
      <c r="N3" s="408"/>
      <c r="O3" s="408"/>
      <c r="P3" s="408"/>
      <c r="Q3" s="408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413"/>
      <c r="AH3" s="89"/>
      <c r="AI3" s="89"/>
      <c r="AJ3" s="89"/>
      <c r="AK3" s="89"/>
      <c r="AL3" s="89"/>
      <c r="AM3" s="89"/>
      <c r="AN3" s="89"/>
      <c r="AO3" s="89"/>
      <c r="AP3" s="89"/>
      <c r="AQ3" s="89"/>
      <c r="AR3" s="413"/>
      <c r="AS3" s="89"/>
      <c r="AT3" s="89"/>
      <c r="AU3" s="89"/>
      <c r="AV3" s="89"/>
      <c r="AW3" s="89"/>
      <c r="AX3" s="89"/>
    </row>
    <row collapsed="false" customFormat="false" customHeight="true" hidden="false" ht="13.5" outlineLevel="0" r="4">
      <c r="A4" s="701" t="s">
        <v>1170</v>
      </c>
      <c r="B4" s="701"/>
      <c r="C4" s="701"/>
      <c r="D4" s="701"/>
      <c r="E4" s="701"/>
      <c r="F4" s="701"/>
      <c r="G4" s="701"/>
      <c r="H4" s="701"/>
      <c r="I4" s="701"/>
      <c r="J4" s="701"/>
      <c r="K4" s="701"/>
      <c r="L4" s="701"/>
      <c r="M4" s="701"/>
      <c r="N4" s="701"/>
      <c r="O4" s="701"/>
      <c r="P4" s="701"/>
      <c r="Q4" s="701"/>
      <c r="R4" s="701"/>
      <c r="S4" s="701"/>
      <c r="T4" s="701"/>
      <c r="U4" s="701"/>
      <c r="V4" s="701"/>
      <c r="W4" s="701"/>
      <c r="X4" s="701"/>
      <c r="Y4" s="701"/>
      <c r="Z4" s="701"/>
      <c r="AA4" s="701"/>
      <c r="AB4" s="701"/>
      <c r="AC4" s="701"/>
      <c r="AD4" s="701"/>
      <c r="AE4" s="701"/>
      <c r="AF4" s="701"/>
      <c r="AG4" s="701"/>
      <c r="AH4" s="701"/>
      <c r="AI4" s="701"/>
      <c r="AJ4" s="701"/>
      <c r="AK4" s="701"/>
      <c r="AL4" s="701"/>
      <c r="AM4" s="701"/>
      <c r="AN4" s="701"/>
      <c r="AO4" s="701"/>
      <c r="AP4" s="701"/>
      <c r="AQ4" s="701"/>
      <c r="AR4" s="701"/>
      <c r="AS4" s="701"/>
      <c r="AT4" s="701"/>
      <c r="AU4" s="701"/>
      <c r="AV4" s="701"/>
      <c r="AW4" s="701"/>
      <c r="AX4" s="89"/>
    </row>
    <row collapsed="false" customFormat="false" customHeight="true" hidden="false" ht="13.5" outlineLevel="0" r="5">
      <c r="A5" s="701"/>
      <c r="B5" s="701"/>
      <c r="C5" s="701"/>
      <c r="D5" s="701"/>
      <c r="E5" s="701"/>
      <c r="F5" s="701"/>
      <c r="G5" s="701"/>
      <c r="H5" s="701"/>
      <c r="I5" s="701"/>
      <c r="J5" s="701"/>
      <c r="K5" s="701"/>
      <c r="L5" s="701"/>
      <c r="M5" s="701"/>
      <c r="N5" s="701"/>
      <c r="O5" s="701"/>
      <c r="P5" s="701"/>
      <c r="Q5" s="701"/>
      <c r="R5" s="701"/>
      <c r="S5" s="701"/>
      <c r="T5" s="701"/>
      <c r="U5" s="701"/>
      <c r="V5" s="701"/>
      <c r="W5" s="701"/>
      <c r="X5" s="701"/>
      <c r="Y5" s="701"/>
      <c r="Z5" s="701"/>
      <c r="AA5" s="701"/>
      <c r="AB5" s="701"/>
      <c r="AC5" s="701"/>
      <c r="AD5" s="701"/>
      <c r="AE5" s="701"/>
      <c r="AF5" s="701"/>
      <c r="AG5" s="701"/>
      <c r="AH5" s="701"/>
      <c r="AI5" s="701"/>
      <c r="AJ5" s="701"/>
      <c r="AK5" s="701"/>
      <c r="AL5" s="701"/>
      <c r="AM5" s="701"/>
      <c r="AN5" s="701"/>
      <c r="AO5" s="701"/>
      <c r="AP5" s="701"/>
      <c r="AQ5" s="701"/>
      <c r="AR5" s="701"/>
      <c r="AS5" s="701"/>
      <c r="AT5" s="701"/>
      <c r="AU5" s="701"/>
      <c r="AV5" s="701"/>
      <c r="AW5" s="701"/>
      <c r="AX5" s="89"/>
    </row>
    <row collapsed="false" customFormat="false" customHeight="true" hidden="false" ht="13.5" outlineLevel="0" r="6">
      <c r="A6" s="414" t="s">
        <v>1171</v>
      </c>
      <c r="B6" s="408"/>
      <c r="C6" s="408"/>
      <c r="D6" s="408"/>
      <c r="E6" s="408"/>
      <c r="F6" s="408"/>
      <c r="G6" s="408"/>
      <c r="H6" s="408"/>
      <c r="I6" s="408"/>
      <c r="J6" s="408"/>
      <c r="K6" s="408"/>
      <c r="L6" s="408"/>
      <c r="M6" s="408"/>
      <c r="N6" s="408"/>
      <c r="O6" s="408"/>
      <c r="P6" s="408"/>
      <c r="Q6" s="408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413"/>
      <c r="AH6" s="415"/>
      <c r="AI6" s="415"/>
      <c r="AJ6" s="415"/>
      <c r="AK6" s="415"/>
      <c r="AL6" s="415"/>
      <c r="AM6" s="415"/>
      <c r="AN6" s="415"/>
      <c r="AO6" s="415"/>
      <c r="AP6" s="415"/>
      <c r="AQ6" s="415"/>
      <c r="AR6" s="413"/>
      <c r="AS6" s="89"/>
      <c r="AT6" s="89"/>
      <c r="AU6" s="89"/>
      <c r="AV6" s="89"/>
      <c r="AW6" s="89"/>
      <c r="AX6" s="89"/>
    </row>
    <row collapsed="false" customFormat="false" customHeight="true" hidden="false" ht="13.5" outlineLevel="0" r="7">
      <c r="A7" s="416" t="s">
        <v>424</v>
      </c>
      <c r="B7" s="416"/>
      <c r="C7" s="416"/>
      <c r="D7" s="416"/>
      <c r="E7" s="416"/>
      <c r="F7" s="416"/>
      <c r="G7" s="416"/>
      <c r="H7" s="416"/>
      <c r="I7" s="416"/>
      <c r="J7" s="416"/>
      <c r="K7" s="823"/>
      <c r="L7" s="823"/>
      <c r="M7" s="823"/>
      <c r="N7" s="823"/>
      <c r="O7" s="823"/>
      <c r="P7" s="823"/>
      <c r="Q7" s="823"/>
      <c r="R7" s="823"/>
      <c r="S7" s="823"/>
      <c r="T7" s="823"/>
      <c r="U7" s="823"/>
      <c r="V7" s="823"/>
      <c r="W7" s="823"/>
      <c r="X7" s="823"/>
      <c r="Y7" s="823"/>
      <c r="Z7" s="823"/>
      <c r="AA7" s="823"/>
      <c r="AB7" s="823"/>
      <c r="AC7" s="823"/>
      <c r="AD7" s="823"/>
      <c r="AE7" s="823"/>
      <c r="AF7" s="823"/>
      <c r="AG7" s="823"/>
      <c r="AH7" s="823"/>
      <c r="AI7" s="823"/>
      <c r="AJ7" s="823"/>
      <c r="AK7" s="823"/>
      <c r="AL7" s="823"/>
      <c r="AM7" s="823"/>
      <c r="AN7" s="823"/>
      <c r="AO7" s="823"/>
      <c r="AP7" s="823"/>
      <c r="AQ7" s="823"/>
      <c r="AR7" s="823"/>
      <c r="AS7" s="823"/>
      <c r="AT7" s="823"/>
      <c r="AU7" s="823"/>
      <c r="AV7" s="823"/>
      <c r="AW7" s="823"/>
      <c r="AX7" s="235"/>
    </row>
    <row collapsed="false" customFormat="false" customHeight="true" hidden="false" ht="13.5" outlineLevel="0" r="8">
      <c r="A8" s="416" t="s">
        <v>425</v>
      </c>
      <c r="B8" s="416"/>
      <c r="C8" s="416"/>
      <c r="D8" s="416"/>
      <c r="E8" s="416"/>
      <c r="F8" s="416"/>
      <c r="G8" s="416"/>
      <c r="H8" s="416"/>
      <c r="I8" s="416"/>
      <c r="J8" s="416"/>
      <c r="K8" s="824"/>
      <c r="L8" s="824"/>
      <c r="M8" s="824"/>
      <c r="N8" s="824"/>
      <c r="O8" s="824"/>
      <c r="P8" s="824"/>
      <c r="Q8" s="824"/>
      <c r="R8" s="824"/>
      <c r="S8" s="824"/>
      <c r="T8" s="824"/>
      <c r="U8" s="824"/>
      <c r="V8" s="824"/>
      <c r="W8" s="824"/>
      <c r="X8" s="824"/>
      <c r="Y8" s="824"/>
      <c r="Z8" s="824"/>
      <c r="AA8" s="824"/>
      <c r="AB8" s="824"/>
      <c r="AC8" s="824"/>
      <c r="AD8" s="824"/>
      <c r="AE8" s="824"/>
      <c r="AF8" s="824"/>
      <c r="AG8" s="824"/>
      <c r="AH8" s="824"/>
      <c r="AI8" s="824"/>
      <c r="AJ8" s="824"/>
      <c r="AK8" s="824"/>
      <c r="AL8" s="824"/>
      <c r="AM8" s="824"/>
      <c r="AN8" s="824"/>
      <c r="AO8" s="824"/>
      <c r="AP8" s="824"/>
      <c r="AQ8" s="824"/>
      <c r="AR8" s="824"/>
      <c r="AS8" s="824"/>
      <c r="AT8" s="824"/>
      <c r="AU8" s="824"/>
      <c r="AV8" s="824"/>
      <c r="AW8" s="824"/>
      <c r="AX8" s="235"/>
    </row>
    <row collapsed="false" customFormat="false" customHeight="true" hidden="false" ht="13.5" outlineLevel="0" r="9">
      <c r="A9" s="416" t="s">
        <v>426</v>
      </c>
      <c r="B9" s="416"/>
      <c r="C9" s="416"/>
      <c r="D9" s="416"/>
      <c r="E9" s="416"/>
      <c r="F9" s="416"/>
      <c r="G9" s="416"/>
      <c r="H9" s="416"/>
      <c r="I9" s="416"/>
      <c r="J9" s="416"/>
      <c r="K9" s="825"/>
      <c r="L9" s="825"/>
      <c r="M9" s="825"/>
      <c r="N9" s="825"/>
      <c r="O9" s="825"/>
      <c r="P9" s="825"/>
      <c r="Q9" s="825"/>
      <c r="R9" s="826"/>
      <c r="S9" s="824" t="s">
        <v>427</v>
      </c>
      <c r="T9" s="824"/>
      <c r="U9" s="824"/>
      <c r="V9" s="824"/>
      <c r="W9" s="824"/>
      <c r="X9" s="824"/>
      <c r="Y9" s="825"/>
      <c r="Z9" s="825"/>
      <c r="AA9" s="825"/>
      <c r="AB9" s="825"/>
      <c r="AC9" s="825"/>
      <c r="AD9" s="825"/>
      <c r="AE9" s="825"/>
      <c r="AF9" s="826"/>
      <c r="AG9" s="825" t="s">
        <v>429</v>
      </c>
      <c r="AH9" s="825"/>
      <c r="AI9" s="825"/>
      <c r="AJ9" s="825"/>
      <c r="AK9" s="825"/>
      <c r="AL9" s="825"/>
      <c r="AM9" s="824"/>
      <c r="AN9" s="824"/>
      <c r="AO9" s="824"/>
      <c r="AP9" s="824"/>
      <c r="AQ9" s="824"/>
      <c r="AR9" s="824"/>
      <c r="AS9" s="824"/>
      <c r="AT9" s="824"/>
      <c r="AU9" s="824"/>
      <c r="AV9" s="824"/>
      <c r="AW9" s="824"/>
      <c r="AX9" s="235"/>
    </row>
    <row collapsed="false" customFormat="false" customHeight="true" hidden="false" ht="13.5" outlineLevel="0" r="10">
      <c r="A10" s="422" t="s">
        <v>431</v>
      </c>
      <c r="B10" s="422"/>
      <c r="C10" s="422"/>
      <c r="D10" s="422"/>
      <c r="E10" s="422"/>
      <c r="F10" s="422"/>
      <c r="G10" s="422"/>
      <c r="H10" s="422"/>
      <c r="I10" s="422"/>
      <c r="J10" s="422"/>
      <c r="K10" s="422"/>
      <c r="L10" s="422"/>
      <c r="M10" s="422"/>
      <c r="N10" s="422"/>
      <c r="O10" s="422"/>
      <c r="P10" s="422"/>
      <c r="Q10" s="422"/>
      <c r="R10" s="422"/>
      <c r="S10" s="422"/>
      <c r="T10" s="422"/>
      <c r="U10" s="422"/>
      <c r="V10" s="422"/>
      <c r="W10" s="422"/>
      <c r="X10" s="422"/>
      <c r="Y10" s="422"/>
      <c r="Z10" s="422"/>
      <c r="AA10" s="422"/>
      <c r="AB10" s="422"/>
      <c r="AC10" s="422"/>
      <c r="AD10" s="422"/>
      <c r="AE10" s="422"/>
      <c r="AF10" s="422"/>
      <c r="AG10" s="422"/>
      <c r="AH10" s="422"/>
      <c r="AI10" s="422"/>
      <c r="AJ10" s="422"/>
      <c r="AK10" s="422"/>
      <c r="AL10" s="422"/>
      <c r="AM10" s="422"/>
      <c r="AN10" s="422"/>
      <c r="AO10" s="422"/>
      <c r="AP10" s="422"/>
      <c r="AQ10" s="422"/>
      <c r="AR10" s="422"/>
      <c r="AS10" s="422"/>
      <c r="AT10" s="422"/>
      <c r="AU10" s="422"/>
      <c r="AV10" s="422"/>
      <c r="AW10" s="422"/>
      <c r="AX10" s="423"/>
    </row>
    <row collapsed="false" customFormat="false" customHeight="true" hidden="false" ht="13.5" outlineLevel="0" r="11">
      <c r="A11" s="422"/>
      <c r="B11" s="422"/>
      <c r="C11" s="422"/>
      <c r="D11" s="422"/>
      <c r="E11" s="422"/>
      <c r="F11" s="422"/>
      <c r="G11" s="422"/>
      <c r="H11" s="422"/>
      <c r="I11" s="422"/>
      <c r="J11" s="422"/>
      <c r="K11" s="422"/>
      <c r="L11" s="422"/>
      <c r="M11" s="422"/>
      <c r="N11" s="422"/>
      <c r="O11" s="422"/>
      <c r="P11" s="422"/>
      <c r="Q11" s="422"/>
      <c r="R11" s="422"/>
      <c r="S11" s="422"/>
      <c r="T11" s="422"/>
      <c r="U11" s="422"/>
      <c r="V11" s="422"/>
      <c r="W11" s="422"/>
      <c r="X11" s="422"/>
      <c r="Y11" s="422"/>
      <c r="Z11" s="422"/>
      <c r="AA11" s="422"/>
      <c r="AB11" s="422"/>
      <c r="AC11" s="422"/>
      <c r="AD11" s="422"/>
      <c r="AE11" s="422"/>
      <c r="AF11" s="422"/>
      <c r="AG11" s="422"/>
      <c r="AH11" s="422"/>
      <c r="AI11" s="422"/>
      <c r="AJ11" s="422"/>
      <c r="AK11" s="422"/>
      <c r="AL11" s="422"/>
      <c r="AM11" s="422"/>
      <c r="AN11" s="422"/>
      <c r="AO11" s="422"/>
      <c r="AP11" s="422"/>
      <c r="AQ11" s="422"/>
      <c r="AR11" s="422"/>
      <c r="AS11" s="422"/>
      <c r="AT11" s="422"/>
      <c r="AU11" s="422"/>
      <c r="AV11" s="422"/>
      <c r="AW11" s="422"/>
      <c r="AX11" s="423"/>
    </row>
    <row collapsed="false" customFormat="false" customHeight="true" hidden="false" ht="13.5" outlineLevel="0" r="12">
      <c r="A12" s="422"/>
      <c r="B12" s="422"/>
      <c r="C12" s="422"/>
      <c r="D12" s="422"/>
      <c r="E12" s="422"/>
      <c r="F12" s="422"/>
      <c r="G12" s="422"/>
      <c r="H12" s="422"/>
      <c r="I12" s="422"/>
      <c r="J12" s="422"/>
      <c r="K12" s="422"/>
      <c r="L12" s="422"/>
      <c r="M12" s="422"/>
      <c r="N12" s="422"/>
      <c r="O12" s="422"/>
      <c r="P12" s="422"/>
      <c r="Q12" s="422"/>
      <c r="R12" s="422"/>
      <c r="S12" s="422"/>
      <c r="T12" s="422"/>
      <c r="U12" s="422"/>
      <c r="V12" s="422"/>
      <c r="W12" s="422"/>
      <c r="X12" s="422"/>
      <c r="Y12" s="422"/>
      <c r="Z12" s="422"/>
      <c r="AA12" s="422"/>
      <c r="AB12" s="422"/>
      <c r="AC12" s="422"/>
      <c r="AD12" s="422"/>
      <c r="AE12" s="422"/>
      <c r="AF12" s="422"/>
      <c r="AG12" s="422"/>
      <c r="AH12" s="422"/>
      <c r="AI12" s="422"/>
      <c r="AJ12" s="422"/>
      <c r="AK12" s="422"/>
      <c r="AL12" s="422"/>
      <c r="AM12" s="422"/>
      <c r="AN12" s="422"/>
      <c r="AO12" s="422"/>
      <c r="AP12" s="422"/>
      <c r="AQ12" s="422"/>
      <c r="AR12" s="422"/>
      <c r="AS12" s="422"/>
      <c r="AT12" s="422"/>
      <c r="AU12" s="422"/>
      <c r="AV12" s="422"/>
      <c r="AW12" s="422"/>
      <c r="AX12" s="423"/>
    </row>
    <row collapsed="false" customFormat="false" customHeight="true" hidden="false" ht="13.5" outlineLevel="0" r="13">
      <c r="A13" s="422"/>
      <c r="B13" s="422"/>
      <c r="C13" s="422"/>
      <c r="D13" s="422"/>
      <c r="E13" s="422"/>
      <c r="F13" s="422"/>
      <c r="G13" s="422"/>
      <c r="H13" s="422"/>
      <c r="I13" s="422"/>
      <c r="J13" s="422"/>
      <c r="K13" s="422"/>
      <c r="L13" s="422"/>
      <c r="M13" s="422"/>
      <c r="N13" s="422"/>
      <c r="O13" s="422"/>
      <c r="P13" s="422"/>
      <c r="Q13" s="422"/>
      <c r="R13" s="422"/>
      <c r="S13" s="422"/>
      <c r="T13" s="422"/>
      <c r="U13" s="422"/>
      <c r="V13" s="422"/>
      <c r="W13" s="422"/>
      <c r="X13" s="422"/>
      <c r="Y13" s="422"/>
      <c r="Z13" s="422"/>
      <c r="AA13" s="422"/>
      <c r="AB13" s="422"/>
      <c r="AC13" s="422"/>
      <c r="AD13" s="422"/>
      <c r="AE13" s="422"/>
      <c r="AF13" s="422"/>
      <c r="AG13" s="422"/>
      <c r="AH13" s="422"/>
      <c r="AI13" s="422"/>
      <c r="AJ13" s="422"/>
      <c r="AK13" s="422"/>
      <c r="AL13" s="422"/>
      <c r="AM13" s="422"/>
      <c r="AN13" s="422"/>
      <c r="AO13" s="422"/>
      <c r="AP13" s="422"/>
      <c r="AQ13" s="422"/>
      <c r="AR13" s="422"/>
      <c r="AS13" s="422"/>
      <c r="AT13" s="422"/>
      <c r="AU13" s="422"/>
      <c r="AV13" s="422"/>
      <c r="AW13" s="422"/>
      <c r="AX13" s="423"/>
    </row>
    <row collapsed="false" customFormat="false" customHeight="true" hidden="false" ht="13.5" outlineLevel="0" r="14">
      <c r="A14" s="422"/>
      <c r="B14" s="422"/>
      <c r="C14" s="422"/>
      <c r="D14" s="422"/>
      <c r="E14" s="422"/>
      <c r="F14" s="422"/>
      <c r="G14" s="422"/>
      <c r="H14" s="422"/>
      <c r="I14" s="422"/>
      <c r="J14" s="422"/>
      <c r="K14" s="422"/>
      <c r="L14" s="422"/>
      <c r="M14" s="422"/>
      <c r="N14" s="422"/>
      <c r="O14" s="422"/>
      <c r="P14" s="422"/>
      <c r="Q14" s="422"/>
      <c r="R14" s="422"/>
      <c r="S14" s="422"/>
      <c r="T14" s="422"/>
      <c r="U14" s="422"/>
      <c r="V14" s="422"/>
      <c r="W14" s="422"/>
      <c r="X14" s="422"/>
      <c r="Y14" s="422"/>
      <c r="Z14" s="422"/>
      <c r="AA14" s="422"/>
      <c r="AB14" s="422"/>
      <c r="AC14" s="422"/>
      <c r="AD14" s="422"/>
      <c r="AE14" s="422"/>
      <c r="AF14" s="422"/>
      <c r="AG14" s="422"/>
      <c r="AH14" s="422"/>
      <c r="AI14" s="422"/>
      <c r="AJ14" s="422"/>
      <c r="AK14" s="422"/>
      <c r="AL14" s="422"/>
      <c r="AM14" s="422"/>
      <c r="AN14" s="422"/>
      <c r="AO14" s="422"/>
      <c r="AP14" s="422"/>
      <c r="AQ14" s="422"/>
      <c r="AR14" s="422"/>
      <c r="AS14" s="422"/>
      <c r="AT14" s="422"/>
      <c r="AU14" s="422"/>
      <c r="AV14" s="422"/>
      <c r="AW14" s="422"/>
      <c r="AX14" s="423"/>
    </row>
    <row collapsed="false" customFormat="false" customHeight="true" hidden="false" ht="13.5" outlineLevel="0" r="15">
      <c r="A15" s="422"/>
      <c r="B15" s="422"/>
      <c r="C15" s="422"/>
      <c r="D15" s="422"/>
      <c r="E15" s="422"/>
      <c r="F15" s="422"/>
      <c r="G15" s="422"/>
      <c r="H15" s="422"/>
      <c r="I15" s="422"/>
      <c r="J15" s="422"/>
      <c r="K15" s="422"/>
      <c r="L15" s="422"/>
      <c r="M15" s="422"/>
      <c r="N15" s="422"/>
      <c r="O15" s="422"/>
      <c r="P15" s="422"/>
      <c r="Q15" s="422"/>
      <c r="R15" s="422"/>
      <c r="S15" s="422"/>
      <c r="T15" s="422"/>
      <c r="U15" s="422"/>
      <c r="V15" s="422"/>
      <c r="W15" s="422"/>
      <c r="X15" s="422"/>
      <c r="Y15" s="422"/>
      <c r="Z15" s="422"/>
      <c r="AA15" s="422"/>
      <c r="AB15" s="422"/>
      <c r="AC15" s="422"/>
      <c r="AD15" s="422"/>
      <c r="AE15" s="422"/>
      <c r="AF15" s="422"/>
      <c r="AG15" s="422"/>
      <c r="AH15" s="422"/>
      <c r="AI15" s="422"/>
      <c r="AJ15" s="422"/>
      <c r="AK15" s="422"/>
      <c r="AL15" s="422"/>
      <c r="AM15" s="422"/>
      <c r="AN15" s="422"/>
      <c r="AO15" s="422"/>
      <c r="AP15" s="422"/>
      <c r="AQ15" s="422"/>
      <c r="AR15" s="422"/>
      <c r="AS15" s="422"/>
      <c r="AT15" s="422"/>
      <c r="AU15" s="422"/>
      <c r="AV15" s="422"/>
      <c r="AW15" s="422"/>
      <c r="AX15" s="423"/>
    </row>
    <row collapsed="false" customFormat="false" customHeight="true" hidden="false" ht="13.5" outlineLevel="0" r="16">
      <c r="A16" s="422"/>
      <c r="B16" s="422"/>
      <c r="C16" s="422"/>
      <c r="D16" s="422"/>
      <c r="E16" s="422"/>
      <c r="F16" s="422"/>
      <c r="G16" s="422"/>
      <c r="H16" s="422"/>
      <c r="I16" s="422"/>
      <c r="J16" s="422"/>
      <c r="K16" s="422"/>
      <c r="L16" s="422"/>
      <c r="M16" s="422"/>
      <c r="N16" s="422"/>
      <c r="O16" s="422"/>
      <c r="P16" s="422"/>
      <c r="Q16" s="422"/>
      <c r="R16" s="422"/>
      <c r="S16" s="422"/>
      <c r="T16" s="422"/>
      <c r="U16" s="422"/>
      <c r="V16" s="422"/>
      <c r="W16" s="422"/>
      <c r="X16" s="422"/>
      <c r="Y16" s="422"/>
      <c r="Z16" s="422"/>
      <c r="AA16" s="422"/>
      <c r="AB16" s="422"/>
      <c r="AC16" s="422"/>
      <c r="AD16" s="422"/>
      <c r="AE16" s="422"/>
      <c r="AF16" s="422"/>
      <c r="AG16" s="422"/>
      <c r="AH16" s="422"/>
      <c r="AI16" s="422"/>
      <c r="AJ16" s="422"/>
      <c r="AK16" s="422"/>
      <c r="AL16" s="422"/>
      <c r="AM16" s="422"/>
      <c r="AN16" s="422"/>
      <c r="AO16" s="422"/>
      <c r="AP16" s="422"/>
      <c r="AQ16" s="422"/>
      <c r="AR16" s="422"/>
      <c r="AS16" s="422"/>
      <c r="AT16" s="422"/>
      <c r="AU16" s="422"/>
      <c r="AV16" s="422"/>
      <c r="AW16" s="422"/>
      <c r="AX16" s="423"/>
    </row>
    <row collapsed="false" customFormat="false" customHeight="true" hidden="false" ht="13.5" outlineLevel="0" r="17">
      <c r="A17" s="422"/>
      <c r="B17" s="422"/>
      <c r="C17" s="422"/>
      <c r="D17" s="422"/>
      <c r="E17" s="422"/>
      <c r="F17" s="422"/>
      <c r="G17" s="422"/>
      <c r="H17" s="422"/>
      <c r="I17" s="422"/>
      <c r="J17" s="422"/>
      <c r="K17" s="422"/>
      <c r="L17" s="422"/>
      <c r="M17" s="422"/>
      <c r="N17" s="422"/>
      <c r="O17" s="422"/>
      <c r="P17" s="422"/>
      <c r="Q17" s="422"/>
      <c r="R17" s="422"/>
      <c r="S17" s="422"/>
      <c r="T17" s="422"/>
      <c r="U17" s="422"/>
      <c r="V17" s="422"/>
      <c r="W17" s="422"/>
      <c r="X17" s="422"/>
      <c r="Y17" s="422"/>
      <c r="Z17" s="422"/>
      <c r="AA17" s="422"/>
      <c r="AB17" s="422"/>
      <c r="AC17" s="422"/>
      <c r="AD17" s="422"/>
      <c r="AE17" s="422"/>
      <c r="AF17" s="422"/>
      <c r="AG17" s="422"/>
      <c r="AH17" s="422"/>
      <c r="AI17" s="422"/>
      <c r="AJ17" s="422"/>
      <c r="AK17" s="422"/>
      <c r="AL17" s="422"/>
      <c r="AM17" s="422"/>
      <c r="AN17" s="422"/>
      <c r="AO17" s="422"/>
      <c r="AP17" s="422"/>
      <c r="AQ17" s="422"/>
      <c r="AR17" s="422"/>
      <c r="AS17" s="422"/>
      <c r="AT17" s="422"/>
      <c r="AU17" s="422"/>
      <c r="AV17" s="422"/>
      <c r="AW17" s="422"/>
      <c r="AX17" s="423"/>
    </row>
    <row collapsed="false" customFormat="false" customHeight="true" hidden="false" ht="13.5" outlineLevel="0" r="18">
      <c r="A18" s="416"/>
      <c r="B18" s="416"/>
      <c r="C18" s="416"/>
      <c r="D18" s="416"/>
      <c r="E18" s="416"/>
      <c r="F18" s="416"/>
      <c r="G18" s="416"/>
      <c r="H18" s="416"/>
      <c r="I18" s="416"/>
      <c r="J18" s="416"/>
      <c r="K18" s="416"/>
      <c r="L18" s="416"/>
      <c r="M18" s="416"/>
      <c r="N18" s="416"/>
      <c r="O18" s="416"/>
      <c r="P18" s="416"/>
      <c r="Q18" s="416"/>
      <c r="R18" s="416"/>
      <c r="S18" s="416"/>
      <c r="T18" s="416"/>
      <c r="U18" s="416"/>
      <c r="V18" s="416"/>
      <c r="W18" s="416"/>
      <c r="X18" s="416"/>
      <c r="Y18" s="416"/>
      <c r="Z18" s="416"/>
      <c r="AA18" s="416"/>
      <c r="AB18" s="416"/>
      <c r="AC18" s="416"/>
      <c r="AD18" s="416"/>
      <c r="AE18" s="416"/>
      <c r="AF18" s="416"/>
      <c r="AG18" s="416"/>
      <c r="AH18" s="416"/>
      <c r="AI18" s="416"/>
      <c r="AJ18" s="416"/>
      <c r="AK18" s="416"/>
      <c r="AL18" s="416"/>
      <c r="AM18" s="416"/>
      <c r="AN18" s="416"/>
      <c r="AO18" s="416"/>
      <c r="AP18" s="416"/>
      <c r="AQ18" s="416"/>
      <c r="AR18" s="416"/>
      <c r="AS18" s="416"/>
      <c r="AT18" s="416"/>
      <c r="AU18" s="416"/>
      <c r="AV18" s="416"/>
      <c r="AW18" s="416"/>
      <c r="AX18" s="423"/>
    </row>
    <row collapsed="false" customFormat="false" customHeight="true" hidden="false" ht="13.5" outlineLevel="0" r="19">
      <c r="A19" s="422"/>
      <c r="B19" s="422"/>
      <c r="C19" s="422"/>
      <c r="D19" s="422"/>
      <c r="E19" s="422"/>
      <c r="F19" s="422"/>
      <c r="G19" s="422"/>
      <c r="H19" s="422"/>
      <c r="I19" s="422"/>
      <c r="J19" s="422"/>
      <c r="K19" s="422"/>
      <c r="L19" s="422"/>
      <c r="M19" s="422"/>
      <c r="N19" s="422"/>
      <c r="O19" s="422"/>
      <c r="P19" s="422"/>
      <c r="Q19" s="422"/>
      <c r="R19" s="422"/>
      <c r="S19" s="422"/>
      <c r="T19" s="422"/>
      <c r="U19" s="422"/>
      <c r="V19" s="422"/>
      <c r="W19" s="422"/>
      <c r="X19" s="422"/>
      <c r="Y19" s="422"/>
      <c r="Z19" s="422"/>
      <c r="AA19" s="422"/>
      <c r="AB19" s="422"/>
      <c r="AC19" s="422"/>
      <c r="AD19" s="422"/>
      <c r="AE19" s="422"/>
      <c r="AF19" s="422"/>
      <c r="AG19" s="422"/>
      <c r="AH19" s="422"/>
      <c r="AI19" s="422"/>
      <c r="AJ19" s="422"/>
      <c r="AK19" s="422"/>
      <c r="AL19" s="422"/>
      <c r="AM19" s="422"/>
      <c r="AN19" s="422"/>
      <c r="AO19" s="422"/>
      <c r="AP19" s="422"/>
      <c r="AQ19" s="422"/>
      <c r="AR19" s="422"/>
      <c r="AS19" s="422"/>
      <c r="AT19" s="422"/>
      <c r="AU19" s="422"/>
      <c r="AV19" s="422"/>
      <c r="AW19" s="422"/>
      <c r="AX19" s="89"/>
    </row>
    <row collapsed="false" customFormat="false" customHeight="true" hidden="false" ht="13.5" outlineLevel="0" r="20">
      <c r="A20" s="442" t="s">
        <v>1172</v>
      </c>
      <c r="B20" s="442"/>
      <c r="C20" s="442"/>
      <c r="D20" s="442"/>
      <c r="E20" s="442"/>
      <c r="F20" s="442"/>
      <c r="G20" s="442"/>
      <c r="H20" s="442"/>
      <c r="I20" s="442"/>
      <c r="J20" s="442"/>
      <c r="K20" s="442"/>
      <c r="L20" s="442"/>
      <c r="M20" s="442"/>
      <c r="N20" s="442"/>
      <c r="O20" s="442"/>
      <c r="P20" s="442"/>
      <c r="Q20" s="442"/>
      <c r="R20" s="442"/>
      <c r="S20" s="442"/>
      <c r="T20" s="442"/>
      <c r="U20" s="442"/>
      <c r="V20" s="442"/>
      <c r="W20" s="442"/>
      <c r="X20" s="442"/>
      <c r="Y20" s="442"/>
      <c r="Z20" s="442"/>
      <c r="AA20" s="442"/>
      <c r="AB20" s="442"/>
      <c r="AC20" s="442"/>
      <c r="AD20" s="442"/>
      <c r="AE20" s="442"/>
      <c r="AF20" s="442"/>
      <c r="AG20" s="442"/>
      <c r="AH20" s="442"/>
      <c r="AI20" s="442"/>
      <c r="AJ20" s="442"/>
      <c r="AK20" s="442"/>
      <c r="AL20" s="442"/>
      <c r="AM20" s="442"/>
      <c r="AN20" s="442"/>
      <c r="AO20" s="442"/>
      <c r="AP20" s="442"/>
      <c r="AQ20" s="442"/>
      <c r="AR20" s="442"/>
      <c r="AS20" s="442"/>
      <c r="AT20" s="442"/>
      <c r="AU20" s="442"/>
      <c r="AV20" s="442"/>
      <c r="AW20" s="442"/>
      <c r="AX20" s="425"/>
    </row>
    <row collapsed="false" customFormat="false" customHeight="true" hidden="false" ht="13.5" outlineLevel="0" r="21">
      <c r="A21" s="422" t="s">
        <v>444</v>
      </c>
      <c r="B21" s="422"/>
      <c r="C21" s="422"/>
      <c r="D21" s="422"/>
      <c r="E21" s="422"/>
      <c r="F21" s="422"/>
      <c r="G21" s="422"/>
      <c r="H21" s="422"/>
      <c r="I21" s="422"/>
      <c r="J21" s="422"/>
      <c r="K21" s="422"/>
      <c r="L21" s="422"/>
      <c r="M21" s="422"/>
      <c r="N21" s="422"/>
      <c r="O21" s="422"/>
      <c r="P21" s="422"/>
      <c r="Q21" s="422"/>
      <c r="R21" s="422"/>
      <c r="S21" s="422"/>
      <c r="T21" s="422"/>
      <c r="U21" s="422"/>
      <c r="V21" s="422"/>
      <c r="W21" s="422"/>
      <c r="X21" s="422"/>
      <c r="Y21" s="422"/>
      <c r="Z21" s="422"/>
      <c r="AA21" s="422"/>
      <c r="AB21" s="422"/>
      <c r="AC21" s="422"/>
      <c r="AD21" s="422"/>
      <c r="AE21" s="422"/>
      <c r="AF21" s="422"/>
      <c r="AG21" s="422"/>
      <c r="AH21" s="422"/>
      <c r="AI21" s="422"/>
      <c r="AJ21" s="422"/>
      <c r="AK21" s="422"/>
      <c r="AL21" s="422"/>
      <c r="AM21" s="422"/>
      <c r="AN21" s="422"/>
      <c r="AO21" s="422"/>
      <c r="AP21" s="422"/>
      <c r="AQ21" s="422"/>
      <c r="AR21" s="422"/>
      <c r="AS21" s="422"/>
      <c r="AT21" s="422"/>
      <c r="AU21" s="422"/>
      <c r="AV21" s="422"/>
      <c r="AW21" s="422"/>
      <c r="AX21" s="423"/>
    </row>
    <row collapsed="false" customFormat="false" customHeight="true" hidden="false" ht="13.5" outlineLevel="0" r="22">
      <c r="A22" s="420"/>
      <c r="B22" s="420"/>
      <c r="C22" s="420"/>
      <c r="D22" s="420"/>
      <c r="E22" s="420"/>
      <c r="F22" s="420"/>
      <c r="G22" s="420"/>
      <c r="H22" s="420"/>
      <c r="I22" s="420"/>
      <c r="J22" s="420"/>
      <c r="K22" s="420"/>
      <c r="L22" s="420"/>
      <c r="M22" s="420"/>
      <c r="N22" s="420"/>
      <c r="O22" s="827"/>
      <c r="P22" s="827"/>
      <c r="Q22" s="827"/>
      <c r="R22" s="827"/>
      <c r="S22" s="827"/>
      <c r="T22" s="827"/>
      <c r="U22" s="827"/>
      <c r="V22" s="827"/>
      <c r="W22" s="827"/>
      <c r="X22" s="827"/>
      <c r="Y22" s="827"/>
      <c r="Z22" s="827"/>
      <c r="AA22" s="827"/>
      <c r="AB22" s="827"/>
      <c r="AC22" s="827"/>
      <c r="AD22" s="828"/>
      <c r="AE22" s="828"/>
      <c r="AF22" s="828"/>
      <c r="AG22" s="828"/>
      <c r="AH22" s="828"/>
      <c r="AI22" s="828"/>
      <c r="AJ22" s="828"/>
      <c r="AK22" s="828"/>
      <c r="AL22" s="828"/>
      <c r="AM22" s="828"/>
      <c r="AN22" s="828"/>
      <c r="AO22" s="828"/>
      <c r="AP22" s="828"/>
      <c r="AQ22" s="828"/>
      <c r="AR22" s="828"/>
      <c r="AS22" s="828"/>
      <c r="AT22" s="828"/>
      <c r="AU22" s="828"/>
      <c r="AV22" s="828"/>
      <c r="AW22" s="828"/>
      <c r="AX22" s="423"/>
    </row>
    <row collapsed="false" customFormat="false" customHeight="true" hidden="false" ht="13.5" outlineLevel="0" r="23">
      <c r="A23" s="420"/>
      <c r="B23" s="420"/>
      <c r="C23" s="420"/>
      <c r="D23" s="420"/>
      <c r="E23" s="420"/>
      <c r="F23" s="420"/>
      <c r="G23" s="420"/>
      <c r="H23" s="420"/>
      <c r="I23" s="420"/>
      <c r="J23" s="420"/>
      <c r="K23" s="420"/>
      <c r="L23" s="420"/>
      <c r="M23" s="420"/>
      <c r="N23" s="420"/>
      <c r="O23" s="827"/>
      <c r="P23" s="827"/>
      <c r="Q23" s="827"/>
      <c r="R23" s="827"/>
      <c r="S23" s="827"/>
      <c r="T23" s="827"/>
      <c r="U23" s="827"/>
      <c r="V23" s="827"/>
      <c r="W23" s="827"/>
      <c r="X23" s="827"/>
      <c r="Y23" s="827"/>
      <c r="Z23" s="827"/>
      <c r="AA23" s="827"/>
      <c r="AB23" s="827"/>
      <c r="AC23" s="827"/>
      <c r="AD23" s="828"/>
      <c r="AE23" s="828"/>
      <c r="AF23" s="828"/>
      <c r="AG23" s="828"/>
      <c r="AH23" s="828"/>
      <c r="AI23" s="828"/>
      <c r="AJ23" s="828"/>
      <c r="AK23" s="828"/>
      <c r="AL23" s="828"/>
      <c r="AM23" s="828"/>
      <c r="AN23" s="828"/>
      <c r="AO23" s="828"/>
      <c r="AP23" s="828"/>
      <c r="AQ23" s="828"/>
      <c r="AR23" s="828"/>
      <c r="AS23" s="828"/>
      <c r="AT23" s="828"/>
      <c r="AU23" s="828"/>
      <c r="AV23" s="828"/>
      <c r="AW23" s="828"/>
      <c r="AX23" s="423"/>
    </row>
    <row collapsed="false" customFormat="false" customHeight="true" hidden="false" ht="13.5" outlineLevel="0" r="24">
      <c r="A24" s="420"/>
      <c r="B24" s="420"/>
      <c r="C24" s="420"/>
      <c r="D24" s="420"/>
      <c r="E24" s="420"/>
      <c r="F24" s="420"/>
      <c r="G24" s="420"/>
      <c r="H24" s="420"/>
      <c r="I24" s="420"/>
      <c r="J24" s="420"/>
      <c r="K24" s="420"/>
      <c r="L24" s="420"/>
      <c r="M24" s="420"/>
      <c r="N24" s="420"/>
      <c r="O24" s="827"/>
      <c r="P24" s="827"/>
      <c r="Q24" s="827"/>
      <c r="R24" s="827"/>
      <c r="S24" s="827"/>
      <c r="T24" s="827"/>
      <c r="U24" s="827"/>
      <c r="V24" s="827"/>
      <c r="W24" s="827"/>
      <c r="X24" s="827"/>
      <c r="Y24" s="827"/>
      <c r="Z24" s="827"/>
      <c r="AA24" s="827"/>
      <c r="AB24" s="827"/>
      <c r="AC24" s="827"/>
      <c r="AD24" s="828"/>
      <c r="AE24" s="828"/>
      <c r="AF24" s="828"/>
      <c r="AG24" s="828"/>
      <c r="AH24" s="828"/>
      <c r="AI24" s="828"/>
      <c r="AJ24" s="828"/>
      <c r="AK24" s="828"/>
      <c r="AL24" s="828"/>
      <c r="AM24" s="828"/>
      <c r="AN24" s="828"/>
      <c r="AO24" s="828"/>
      <c r="AP24" s="828"/>
      <c r="AQ24" s="828"/>
      <c r="AR24" s="828"/>
      <c r="AS24" s="828"/>
      <c r="AT24" s="828"/>
      <c r="AU24" s="828"/>
      <c r="AV24" s="828"/>
      <c r="AW24" s="828"/>
      <c r="AX24" s="423"/>
    </row>
    <row collapsed="false" customFormat="false" customHeight="true" hidden="false" ht="13.5" outlineLevel="0" r="25">
      <c r="A25" s="422" t="s">
        <v>446</v>
      </c>
      <c r="B25" s="422"/>
      <c r="C25" s="422"/>
      <c r="D25" s="422"/>
      <c r="E25" s="422"/>
      <c r="F25" s="422"/>
      <c r="G25" s="422"/>
      <c r="H25" s="422"/>
      <c r="I25" s="422"/>
      <c r="J25" s="422"/>
      <c r="K25" s="422"/>
      <c r="L25" s="422"/>
      <c r="M25" s="422"/>
      <c r="N25" s="422"/>
      <c r="O25" s="422"/>
      <c r="P25" s="422"/>
      <c r="Q25" s="422"/>
      <c r="R25" s="422"/>
      <c r="S25" s="422"/>
      <c r="T25" s="422"/>
      <c r="U25" s="422"/>
      <c r="V25" s="422"/>
      <c r="W25" s="422"/>
      <c r="X25" s="422"/>
      <c r="Y25" s="422"/>
      <c r="Z25" s="422"/>
      <c r="AA25" s="422"/>
      <c r="AB25" s="422"/>
      <c r="AC25" s="422"/>
      <c r="AD25" s="422"/>
      <c r="AE25" s="422"/>
      <c r="AF25" s="422"/>
      <c r="AG25" s="422"/>
      <c r="AH25" s="422"/>
      <c r="AI25" s="422"/>
      <c r="AJ25" s="422"/>
      <c r="AK25" s="422"/>
      <c r="AL25" s="422"/>
      <c r="AM25" s="422"/>
      <c r="AN25" s="422"/>
      <c r="AO25" s="422"/>
      <c r="AP25" s="422"/>
      <c r="AQ25" s="422"/>
      <c r="AR25" s="422"/>
      <c r="AS25" s="422"/>
      <c r="AT25" s="422"/>
      <c r="AU25" s="422"/>
      <c r="AV25" s="422"/>
      <c r="AW25" s="422"/>
      <c r="AX25" s="423"/>
    </row>
    <row collapsed="false" customFormat="false" customHeight="true" hidden="false" ht="13.5" outlineLevel="0" r="26">
      <c r="A26" s="420"/>
      <c r="B26" s="420"/>
      <c r="C26" s="420"/>
      <c r="D26" s="420"/>
      <c r="E26" s="420"/>
      <c r="F26" s="420"/>
      <c r="G26" s="420"/>
      <c r="H26" s="420"/>
      <c r="I26" s="420"/>
      <c r="J26" s="420"/>
      <c r="K26" s="420"/>
      <c r="L26" s="420"/>
      <c r="M26" s="420"/>
      <c r="N26" s="420"/>
      <c r="O26" s="827"/>
      <c r="P26" s="827"/>
      <c r="Q26" s="827"/>
      <c r="R26" s="827"/>
      <c r="S26" s="827"/>
      <c r="T26" s="827"/>
      <c r="U26" s="827"/>
      <c r="V26" s="827"/>
      <c r="W26" s="827"/>
      <c r="X26" s="827"/>
      <c r="Y26" s="827"/>
      <c r="Z26" s="827"/>
      <c r="AA26" s="827"/>
      <c r="AB26" s="827"/>
      <c r="AC26" s="827"/>
      <c r="AD26" s="828"/>
      <c r="AE26" s="828"/>
      <c r="AF26" s="828"/>
      <c r="AG26" s="828"/>
      <c r="AH26" s="828"/>
      <c r="AI26" s="828"/>
      <c r="AJ26" s="828"/>
      <c r="AK26" s="828"/>
      <c r="AL26" s="828"/>
      <c r="AM26" s="828"/>
      <c r="AN26" s="828"/>
      <c r="AO26" s="828"/>
      <c r="AP26" s="828"/>
      <c r="AQ26" s="828"/>
      <c r="AR26" s="828"/>
      <c r="AS26" s="828"/>
      <c r="AT26" s="828"/>
      <c r="AU26" s="828"/>
      <c r="AV26" s="828"/>
      <c r="AW26" s="828"/>
      <c r="AX26" s="423"/>
    </row>
    <row collapsed="false" customFormat="false" customHeight="true" hidden="false" ht="13.5" outlineLevel="0" r="27">
      <c r="A27" s="420"/>
      <c r="B27" s="420"/>
      <c r="C27" s="420"/>
      <c r="D27" s="420"/>
      <c r="E27" s="420"/>
      <c r="F27" s="420"/>
      <c r="G27" s="420"/>
      <c r="H27" s="420"/>
      <c r="I27" s="420"/>
      <c r="J27" s="420"/>
      <c r="K27" s="420"/>
      <c r="L27" s="420"/>
      <c r="M27" s="420"/>
      <c r="N27" s="420"/>
      <c r="O27" s="827"/>
      <c r="P27" s="827"/>
      <c r="Q27" s="827"/>
      <c r="R27" s="827"/>
      <c r="S27" s="827"/>
      <c r="T27" s="827"/>
      <c r="U27" s="827"/>
      <c r="V27" s="827"/>
      <c r="W27" s="827"/>
      <c r="X27" s="827"/>
      <c r="Y27" s="827"/>
      <c r="Z27" s="827"/>
      <c r="AA27" s="827"/>
      <c r="AB27" s="827"/>
      <c r="AC27" s="827"/>
      <c r="AD27" s="828"/>
      <c r="AE27" s="828"/>
      <c r="AF27" s="828"/>
      <c r="AG27" s="828"/>
      <c r="AH27" s="828"/>
      <c r="AI27" s="828"/>
      <c r="AJ27" s="828"/>
      <c r="AK27" s="828"/>
      <c r="AL27" s="828"/>
      <c r="AM27" s="828"/>
      <c r="AN27" s="828"/>
      <c r="AO27" s="828"/>
      <c r="AP27" s="828"/>
      <c r="AQ27" s="828"/>
      <c r="AR27" s="828"/>
      <c r="AS27" s="828"/>
      <c r="AT27" s="828"/>
      <c r="AU27" s="828"/>
      <c r="AV27" s="828"/>
      <c r="AW27" s="828"/>
      <c r="AX27" s="423"/>
    </row>
    <row collapsed="false" customFormat="false" customHeight="true" hidden="false" ht="13.5" outlineLevel="0" r="28">
      <c r="A28" s="422" t="s">
        <v>447</v>
      </c>
      <c r="B28" s="422"/>
      <c r="C28" s="422"/>
      <c r="D28" s="422"/>
      <c r="E28" s="422"/>
      <c r="F28" s="422"/>
      <c r="G28" s="422"/>
      <c r="H28" s="422"/>
      <c r="I28" s="422"/>
      <c r="J28" s="422"/>
      <c r="K28" s="422"/>
      <c r="L28" s="422"/>
      <c r="M28" s="422"/>
      <c r="N28" s="422"/>
      <c r="O28" s="422"/>
      <c r="P28" s="422"/>
      <c r="Q28" s="422"/>
      <c r="R28" s="422"/>
      <c r="S28" s="422"/>
      <c r="T28" s="422"/>
      <c r="U28" s="422"/>
      <c r="V28" s="422"/>
      <c r="W28" s="422"/>
      <c r="X28" s="422"/>
      <c r="Y28" s="422"/>
      <c r="Z28" s="422"/>
      <c r="AA28" s="422"/>
      <c r="AB28" s="422"/>
      <c r="AC28" s="422"/>
      <c r="AD28" s="422"/>
      <c r="AE28" s="422"/>
      <c r="AF28" s="422"/>
      <c r="AG28" s="422"/>
      <c r="AH28" s="422"/>
      <c r="AI28" s="422"/>
      <c r="AJ28" s="422"/>
      <c r="AK28" s="422"/>
      <c r="AL28" s="422"/>
      <c r="AM28" s="422"/>
      <c r="AN28" s="422"/>
      <c r="AO28" s="422"/>
      <c r="AP28" s="422"/>
      <c r="AQ28" s="422"/>
      <c r="AR28" s="422"/>
      <c r="AS28" s="422"/>
      <c r="AT28" s="422"/>
      <c r="AU28" s="422"/>
      <c r="AV28" s="422"/>
      <c r="AW28" s="422"/>
      <c r="AX28" s="423"/>
    </row>
    <row collapsed="false" customFormat="false" customHeight="true" hidden="false" ht="13.5" outlineLevel="0" r="29">
      <c r="A29" s="422"/>
      <c r="B29" s="829"/>
      <c r="C29" s="829"/>
      <c r="D29" s="829"/>
      <c r="E29" s="829"/>
      <c r="F29" s="829"/>
      <c r="G29" s="829"/>
      <c r="H29" s="829"/>
      <c r="I29" s="829"/>
      <c r="J29" s="829"/>
      <c r="K29" s="829"/>
      <c r="L29" s="829"/>
      <c r="M29" s="829"/>
      <c r="N29" s="829"/>
      <c r="O29" s="829"/>
      <c r="P29" s="829"/>
      <c r="Q29" s="829"/>
      <c r="R29" s="829"/>
      <c r="S29" s="829"/>
      <c r="T29" s="829"/>
      <c r="U29" s="829"/>
      <c r="V29" s="829"/>
      <c r="W29" s="829"/>
      <c r="X29" s="829"/>
      <c r="Y29" s="829"/>
      <c r="Z29" s="829"/>
      <c r="AA29" s="829"/>
      <c r="AB29" s="829"/>
      <c r="AC29" s="829"/>
      <c r="AD29" s="829"/>
      <c r="AE29" s="829"/>
      <c r="AF29" s="829"/>
      <c r="AG29" s="829"/>
      <c r="AH29" s="829"/>
      <c r="AI29" s="829"/>
      <c r="AJ29" s="829"/>
      <c r="AK29" s="829"/>
      <c r="AL29" s="829"/>
      <c r="AM29" s="829"/>
      <c r="AN29" s="829"/>
      <c r="AO29" s="829"/>
      <c r="AP29" s="829"/>
      <c r="AQ29" s="829"/>
      <c r="AR29" s="829"/>
      <c r="AS29" s="829"/>
      <c r="AT29" s="829"/>
      <c r="AU29" s="829"/>
      <c r="AV29" s="829"/>
      <c r="AW29" s="829"/>
      <c r="AX29" s="423"/>
    </row>
    <row collapsed="false" customFormat="false" customHeight="true" hidden="false" ht="13.5" outlineLevel="0" r="30">
      <c r="A30" s="422"/>
      <c r="B30" s="422"/>
      <c r="C30" s="422"/>
      <c r="D30" s="422"/>
      <c r="E30" s="422"/>
      <c r="F30" s="422"/>
      <c r="G30" s="422"/>
      <c r="H30" s="422"/>
      <c r="I30" s="422"/>
      <c r="J30" s="422"/>
      <c r="K30" s="422"/>
      <c r="L30" s="422"/>
      <c r="M30" s="422"/>
      <c r="N30" s="422"/>
      <c r="O30" s="422"/>
      <c r="P30" s="422"/>
      <c r="Q30" s="422"/>
      <c r="R30" s="422"/>
      <c r="S30" s="422"/>
      <c r="T30" s="422"/>
      <c r="U30" s="422"/>
      <c r="V30" s="422"/>
      <c r="W30" s="422"/>
      <c r="X30" s="422"/>
      <c r="Y30" s="422"/>
      <c r="Z30" s="422"/>
      <c r="AA30" s="422"/>
      <c r="AB30" s="422"/>
      <c r="AC30" s="422"/>
      <c r="AD30" s="422"/>
      <c r="AE30" s="422"/>
      <c r="AF30" s="422"/>
      <c r="AG30" s="422"/>
      <c r="AH30" s="422"/>
      <c r="AI30" s="422"/>
      <c r="AJ30" s="422"/>
      <c r="AK30" s="422"/>
      <c r="AL30" s="422"/>
      <c r="AM30" s="422"/>
      <c r="AN30" s="422"/>
      <c r="AO30" s="422"/>
      <c r="AP30" s="422"/>
      <c r="AQ30" s="422"/>
      <c r="AR30" s="422"/>
      <c r="AS30" s="422"/>
      <c r="AT30" s="422"/>
      <c r="AU30" s="422"/>
      <c r="AV30" s="422"/>
      <c r="AW30" s="422"/>
      <c r="AX30" s="423"/>
    </row>
    <row collapsed="false" customFormat="false" customHeight="true" hidden="false" ht="13.5" outlineLevel="0" r="31">
      <c r="A31" s="422"/>
      <c r="B31" s="829"/>
      <c r="C31" s="829"/>
      <c r="D31" s="829"/>
      <c r="E31" s="829"/>
      <c r="F31" s="829"/>
      <c r="G31" s="829"/>
      <c r="H31" s="829"/>
      <c r="I31" s="829"/>
      <c r="J31" s="829"/>
      <c r="K31" s="829"/>
      <c r="L31" s="829"/>
      <c r="M31" s="829"/>
      <c r="N31" s="829"/>
      <c r="O31" s="829"/>
      <c r="P31" s="829"/>
      <c r="Q31" s="829"/>
      <c r="R31" s="829"/>
      <c r="S31" s="829"/>
      <c r="T31" s="829"/>
      <c r="U31" s="829"/>
      <c r="V31" s="829"/>
      <c r="W31" s="829"/>
      <c r="X31" s="829"/>
      <c r="Y31" s="829"/>
      <c r="Z31" s="829"/>
      <c r="AA31" s="829"/>
      <c r="AB31" s="829"/>
      <c r="AC31" s="829"/>
      <c r="AD31" s="829"/>
      <c r="AE31" s="829"/>
      <c r="AF31" s="829"/>
      <c r="AG31" s="829"/>
      <c r="AH31" s="829"/>
      <c r="AI31" s="829"/>
      <c r="AJ31" s="829"/>
      <c r="AK31" s="829"/>
      <c r="AL31" s="829"/>
      <c r="AM31" s="829"/>
      <c r="AN31" s="829"/>
      <c r="AO31" s="829"/>
      <c r="AP31" s="829"/>
      <c r="AQ31" s="829"/>
      <c r="AR31" s="829"/>
      <c r="AS31" s="829"/>
      <c r="AT31" s="829"/>
      <c r="AU31" s="829"/>
      <c r="AV31" s="829"/>
      <c r="AW31" s="829"/>
      <c r="AX31" s="423"/>
    </row>
    <row collapsed="false" customFormat="false" customHeight="true" hidden="false" ht="13.5" outlineLevel="0" r="32">
      <c r="A32" s="422"/>
      <c r="B32" s="422"/>
      <c r="C32" s="422"/>
      <c r="D32" s="422"/>
      <c r="E32" s="422"/>
      <c r="F32" s="422"/>
      <c r="G32" s="422"/>
      <c r="H32" s="422"/>
      <c r="I32" s="422"/>
      <c r="J32" s="422"/>
      <c r="K32" s="422"/>
      <c r="L32" s="422"/>
      <c r="M32" s="422"/>
      <c r="N32" s="422"/>
      <c r="O32" s="422"/>
      <c r="P32" s="422"/>
      <c r="Q32" s="422"/>
      <c r="R32" s="422"/>
      <c r="S32" s="422"/>
      <c r="T32" s="422"/>
      <c r="U32" s="422"/>
      <c r="V32" s="422"/>
      <c r="W32" s="422"/>
      <c r="X32" s="422"/>
      <c r="Y32" s="422"/>
      <c r="Z32" s="422"/>
      <c r="AA32" s="422"/>
      <c r="AB32" s="422"/>
      <c r="AC32" s="422"/>
      <c r="AD32" s="422"/>
      <c r="AE32" s="422"/>
      <c r="AF32" s="422"/>
      <c r="AG32" s="422"/>
      <c r="AH32" s="422"/>
      <c r="AI32" s="422"/>
      <c r="AJ32" s="422"/>
      <c r="AK32" s="422"/>
      <c r="AL32" s="422"/>
      <c r="AM32" s="422"/>
      <c r="AN32" s="422"/>
      <c r="AO32" s="422"/>
      <c r="AP32" s="422"/>
      <c r="AQ32" s="422"/>
      <c r="AR32" s="422"/>
      <c r="AS32" s="422"/>
      <c r="AT32" s="422"/>
      <c r="AU32" s="422"/>
      <c r="AV32" s="422"/>
      <c r="AW32" s="422"/>
      <c r="AX32" s="423"/>
    </row>
    <row collapsed="false" customFormat="false" customHeight="true" hidden="false" ht="13.5" outlineLevel="0" r="33">
      <c r="A33" s="422"/>
      <c r="B33" s="422"/>
      <c r="C33" s="422"/>
      <c r="D33" s="422"/>
      <c r="E33" s="422"/>
      <c r="F33" s="422"/>
      <c r="G33" s="422"/>
      <c r="H33" s="422"/>
      <c r="I33" s="422"/>
      <c r="J33" s="422"/>
      <c r="K33" s="422"/>
      <c r="L33" s="422"/>
      <c r="M33" s="422"/>
      <c r="N33" s="422"/>
      <c r="O33" s="422"/>
      <c r="P33" s="422"/>
      <c r="Q33" s="422"/>
      <c r="R33" s="422"/>
      <c r="S33" s="422"/>
      <c r="T33" s="422"/>
      <c r="U33" s="422"/>
      <c r="V33" s="422"/>
      <c r="W33" s="422"/>
      <c r="X33" s="422"/>
      <c r="Y33" s="422"/>
      <c r="Z33" s="422"/>
      <c r="AA33" s="422"/>
      <c r="AB33" s="422"/>
      <c r="AC33" s="422"/>
      <c r="AD33" s="422"/>
      <c r="AE33" s="422"/>
      <c r="AF33" s="422"/>
      <c r="AG33" s="422"/>
      <c r="AH33" s="422"/>
      <c r="AI33" s="422"/>
      <c r="AJ33" s="422"/>
      <c r="AK33" s="422"/>
      <c r="AL33" s="422"/>
      <c r="AM33" s="422"/>
      <c r="AN33" s="422"/>
      <c r="AO33" s="422"/>
      <c r="AP33" s="422"/>
      <c r="AQ33" s="422"/>
      <c r="AR33" s="422"/>
      <c r="AS33" s="422"/>
      <c r="AT33" s="422"/>
      <c r="AU33" s="422"/>
      <c r="AV33" s="422"/>
      <c r="AW33" s="422"/>
      <c r="AX33" s="423"/>
    </row>
    <row collapsed="false" customFormat="false" customHeight="true" hidden="false" ht="13.5" outlineLevel="0" r="34">
      <c r="A34" s="422"/>
      <c r="B34" s="422"/>
      <c r="C34" s="422"/>
      <c r="D34" s="422"/>
      <c r="E34" s="422"/>
      <c r="F34" s="422"/>
      <c r="G34" s="422"/>
      <c r="H34" s="422"/>
      <c r="I34" s="422"/>
      <c r="J34" s="422"/>
      <c r="K34" s="422"/>
      <c r="L34" s="422"/>
      <c r="M34" s="422"/>
      <c r="N34" s="422"/>
      <c r="O34" s="422"/>
      <c r="P34" s="422"/>
      <c r="Q34" s="422"/>
      <c r="R34" s="422"/>
      <c r="S34" s="422"/>
      <c r="T34" s="422"/>
      <c r="U34" s="422"/>
      <c r="V34" s="422"/>
      <c r="W34" s="422"/>
      <c r="X34" s="422"/>
      <c r="Y34" s="422"/>
      <c r="Z34" s="422"/>
      <c r="AA34" s="422"/>
      <c r="AB34" s="422"/>
      <c r="AC34" s="422"/>
      <c r="AD34" s="422"/>
      <c r="AE34" s="422"/>
      <c r="AF34" s="422"/>
      <c r="AG34" s="422"/>
      <c r="AH34" s="422"/>
      <c r="AI34" s="422"/>
      <c r="AJ34" s="422"/>
      <c r="AK34" s="422"/>
      <c r="AL34" s="422"/>
      <c r="AM34" s="422"/>
      <c r="AN34" s="422"/>
      <c r="AO34" s="422"/>
      <c r="AP34" s="422"/>
      <c r="AQ34" s="422"/>
      <c r="AR34" s="422"/>
      <c r="AS34" s="422"/>
      <c r="AT34" s="422"/>
      <c r="AU34" s="422"/>
      <c r="AV34" s="422"/>
      <c r="AW34" s="422"/>
      <c r="AX34" s="423"/>
    </row>
    <row collapsed="false" customFormat="false" customHeight="true" hidden="false" ht="13.5" outlineLevel="0" r="35">
      <c r="A35" s="422"/>
      <c r="B35" s="422"/>
      <c r="C35" s="422"/>
      <c r="D35" s="422"/>
      <c r="E35" s="422"/>
      <c r="F35" s="422"/>
      <c r="G35" s="422"/>
      <c r="H35" s="422"/>
      <c r="I35" s="422"/>
      <c r="J35" s="422"/>
      <c r="K35" s="422"/>
      <c r="L35" s="422"/>
      <c r="M35" s="422"/>
      <c r="N35" s="422"/>
      <c r="O35" s="422"/>
      <c r="P35" s="422"/>
      <c r="Q35" s="422"/>
      <c r="R35" s="422"/>
      <c r="S35" s="422"/>
      <c r="T35" s="422"/>
      <c r="U35" s="422"/>
      <c r="V35" s="422"/>
      <c r="W35" s="422"/>
      <c r="X35" s="422"/>
      <c r="Y35" s="422"/>
      <c r="Z35" s="422"/>
      <c r="AA35" s="422"/>
      <c r="AB35" s="422"/>
      <c r="AC35" s="422"/>
      <c r="AD35" s="422"/>
      <c r="AE35" s="422"/>
      <c r="AF35" s="422"/>
      <c r="AG35" s="422"/>
      <c r="AH35" s="422"/>
      <c r="AI35" s="422"/>
      <c r="AJ35" s="422"/>
      <c r="AK35" s="422"/>
      <c r="AL35" s="422"/>
      <c r="AM35" s="422"/>
      <c r="AN35" s="422"/>
      <c r="AO35" s="422"/>
      <c r="AP35" s="422"/>
      <c r="AQ35" s="422"/>
      <c r="AR35" s="422"/>
      <c r="AS35" s="422"/>
      <c r="AT35" s="422"/>
      <c r="AU35" s="422"/>
      <c r="AV35" s="422"/>
      <c r="AW35" s="422"/>
      <c r="AX35" s="423"/>
    </row>
    <row collapsed="false" customFormat="false" customHeight="true" hidden="false" ht="13.5" outlineLevel="0" r="36">
      <c r="A36" s="422"/>
      <c r="B36" s="422"/>
      <c r="C36" s="422"/>
      <c r="D36" s="422"/>
      <c r="E36" s="422"/>
      <c r="F36" s="422"/>
      <c r="G36" s="422"/>
      <c r="H36" s="422"/>
      <c r="I36" s="422"/>
      <c r="J36" s="422"/>
      <c r="K36" s="422"/>
      <c r="L36" s="422"/>
      <c r="M36" s="422"/>
      <c r="N36" s="422"/>
      <c r="O36" s="422"/>
      <c r="P36" s="422"/>
      <c r="Q36" s="422"/>
      <c r="R36" s="422"/>
      <c r="S36" s="422"/>
      <c r="T36" s="422"/>
      <c r="U36" s="422"/>
      <c r="V36" s="422"/>
      <c r="W36" s="422"/>
      <c r="X36" s="422"/>
      <c r="Y36" s="422"/>
      <c r="Z36" s="422"/>
      <c r="AA36" s="422"/>
      <c r="AB36" s="422"/>
      <c r="AC36" s="422"/>
      <c r="AD36" s="422"/>
      <c r="AE36" s="422"/>
      <c r="AF36" s="422"/>
      <c r="AG36" s="422"/>
      <c r="AH36" s="422"/>
      <c r="AI36" s="422"/>
      <c r="AJ36" s="422"/>
      <c r="AK36" s="422"/>
      <c r="AL36" s="422"/>
      <c r="AM36" s="422"/>
      <c r="AN36" s="422"/>
      <c r="AO36" s="422"/>
      <c r="AP36" s="422"/>
      <c r="AQ36" s="422"/>
      <c r="AR36" s="422"/>
      <c r="AS36" s="422"/>
      <c r="AT36" s="422"/>
      <c r="AU36" s="422"/>
      <c r="AV36" s="422"/>
      <c r="AW36" s="422"/>
      <c r="AX36" s="423"/>
    </row>
    <row collapsed="false" customFormat="false" customHeight="true" hidden="false" ht="13.5" outlineLevel="0" r="37">
      <c r="A37" s="445" t="s">
        <v>1173</v>
      </c>
      <c r="B37" s="445"/>
      <c r="C37" s="445"/>
      <c r="D37" s="445"/>
      <c r="E37" s="445"/>
      <c r="F37" s="445"/>
      <c r="G37" s="445"/>
      <c r="H37" s="445"/>
      <c r="I37" s="445"/>
      <c r="J37" s="445"/>
      <c r="K37" s="445"/>
      <c r="L37" s="445"/>
      <c r="M37" s="445"/>
      <c r="N37" s="445"/>
      <c r="O37" s="445"/>
      <c r="P37" s="445"/>
      <c r="Q37" s="445"/>
      <c r="R37" s="445"/>
      <c r="S37" s="445"/>
      <c r="T37" s="445"/>
      <c r="U37" s="445"/>
      <c r="V37" s="445"/>
      <c r="W37" s="445"/>
      <c r="X37" s="445"/>
      <c r="Y37" s="445"/>
      <c r="Z37" s="445"/>
      <c r="AA37" s="445"/>
      <c r="AB37" s="445"/>
      <c r="AC37" s="445"/>
      <c r="AD37" s="445"/>
      <c r="AE37" s="445"/>
      <c r="AF37" s="445"/>
      <c r="AG37" s="445"/>
      <c r="AH37" s="445"/>
      <c r="AI37" s="445"/>
      <c r="AJ37" s="445"/>
      <c r="AK37" s="445"/>
      <c r="AL37" s="445"/>
      <c r="AM37" s="445"/>
      <c r="AN37" s="445"/>
      <c r="AO37" s="445"/>
      <c r="AP37" s="445"/>
      <c r="AQ37" s="445"/>
      <c r="AR37" s="445"/>
      <c r="AS37" s="445"/>
      <c r="AT37" s="445"/>
      <c r="AU37" s="445"/>
      <c r="AV37" s="445"/>
      <c r="AW37" s="445"/>
      <c r="AX37" s="89"/>
    </row>
    <row collapsed="false" customFormat="false" customHeight="true" hidden="false" ht="13.5" outlineLevel="0" r="38">
      <c r="A38" s="830"/>
      <c r="B38" s="830"/>
      <c r="C38" s="830"/>
      <c r="D38" s="830"/>
      <c r="E38" s="830"/>
      <c r="F38" s="830"/>
      <c r="G38" s="830"/>
      <c r="H38" s="830"/>
      <c r="I38" s="830"/>
      <c r="J38" s="830"/>
      <c r="K38" s="830"/>
      <c r="L38" s="830"/>
      <c r="M38" s="830"/>
      <c r="N38" s="830"/>
      <c r="O38" s="830"/>
      <c r="P38" s="830"/>
      <c r="Q38" s="830"/>
      <c r="R38" s="830"/>
      <c r="S38" s="830"/>
      <c r="T38" s="830"/>
      <c r="U38" s="830"/>
      <c r="V38" s="830"/>
      <c r="W38" s="830"/>
      <c r="X38" s="830"/>
      <c r="Y38" s="830"/>
      <c r="Z38" s="830"/>
      <c r="AA38" s="830"/>
      <c r="AB38" s="830"/>
      <c r="AC38" s="830"/>
      <c r="AD38" s="830"/>
      <c r="AE38" s="830"/>
      <c r="AF38" s="830"/>
      <c r="AG38" s="830"/>
      <c r="AH38" s="830"/>
      <c r="AI38" s="830"/>
      <c r="AJ38" s="830"/>
      <c r="AK38" s="830"/>
      <c r="AL38" s="830"/>
      <c r="AM38" s="830"/>
      <c r="AN38" s="830"/>
      <c r="AO38" s="830"/>
      <c r="AP38" s="830"/>
      <c r="AQ38" s="830"/>
      <c r="AR38" s="830"/>
      <c r="AS38" s="830"/>
      <c r="AT38" s="830"/>
      <c r="AU38" s="830"/>
      <c r="AV38" s="830"/>
      <c r="AW38" s="830"/>
      <c r="AX38" s="423"/>
    </row>
    <row collapsed="false" customFormat="false" customHeight="true" hidden="false" ht="13.5" outlineLevel="0" r="39">
      <c r="A39" s="830"/>
      <c r="B39" s="830"/>
      <c r="C39" s="830"/>
      <c r="D39" s="830"/>
      <c r="E39" s="830"/>
      <c r="F39" s="830"/>
      <c r="G39" s="830"/>
      <c r="H39" s="830"/>
      <c r="I39" s="830"/>
      <c r="J39" s="830"/>
      <c r="K39" s="830"/>
      <c r="L39" s="830"/>
      <c r="M39" s="830"/>
      <c r="N39" s="830"/>
      <c r="O39" s="830"/>
      <c r="P39" s="830"/>
      <c r="Q39" s="830"/>
      <c r="R39" s="830"/>
      <c r="S39" s="830"/>
      <c r="T39" s="830"/>
      <c r="U39" s="830"/>
      <c r="V39" s="830"/>
      <c r="W39" s="830"/>
      <c r="X39" s="830"/>
      <c r="Y39" s="830"/>
      <c r="Z39" s="830"/>
      <c r="AA39" s="830"/>
      <c r="AB39" s="830"/>
      <c r="AC39" s="830"/>
      <c r="AD39" s="830"/>
      <c r="AE39" s="830"/>
      <c r="AF39" s="830"/>
      <c r="AG39" s="830"/>
      <c r="AH39" s="830"/>
      <c r="AI39" s="830"/>
      <c r="AJ39" s="830"/>
      <c r="AK39" s="830"/>
      <c r="AL39" s="830"/>
      <c r="AM39" s="830"/>
      <c r="AN39" s="830"/>
      <c r="AO39" s="830"/>
      <c r="AP39" s="830"/>
      <c r="AQ39" s="830"/>
      <c r="AR39" s="830"/>
      <c r="AS39" s="830"/>
      <c r="AT39" s="830"/>
      <c r="AU39" s="830"/>
      <c r="AV39" s="830"/>
      <c r="AW39" s="830"/>
      <c r="AX39" s="423"/>
    </row>
    <row collapsed="false" customFormat="false" customHeight="true" hidden="false" ht="13.5" outlineLevel="0" r="40">
      <c r="A40" s="830"/>
      <c r="B40" s="830"/>
      <c r="C40" s="830"/>
      <c r="D40" s="830"/>
      <c r="E40" s="830"/>
      <c r="F40" s="830"/>
      <c r="G40" s="830"/>
      <c r="H40" s="830"/>
      <c r="I40" s="830"/>
      <c r="J40" s="830"/>
      <c r="K40" s="830"/>
      <c r="L40" s="830"/>
      <c r="M40" s="830"/>
      <c r="N40" s="830"/>
      <c r="O40" s="830"/>
      <c r="P40" s="830"/>
      <c r="Q40" s="830"/>
      <c r="R40" s="830"/>
      <c r="S40" s="830"/>
      <c r="T40" s="830"/>
      <c r="U40" s="830"/>
      <c r="V40" s="830"/>
      <c r="W40" s="830"/>
      <c r="X40" s="830"/>
      <c r="Y40" s="830"/>
      <c r="Z40" s="830"/>
      <c r="AA40" s="830"/>
      <c r="AB40" s="830"/>
      <c r="AC40" s="830"/>
      <c r="AD40" s="830"/>
      <c r="AE40" s="830"/>
      <c r="AF40" s="830"/>
      <c r="AG40" s="830"/>
      <c r="AH40" s="830"/>
      <c r="AI40" s="830"/>
      <c r="AJ40" s="830"/>
      <c r="AK40" s="830"/>
      <c r="AL40" s="830"/>
      <c r="AM40" s="830"/>
      <c r="AN40" s="830"/>
      <c r="AO40" s="830"/>
      <c r="AP40" s="830"/>
      <c r="AQ40" s="830"/>
      <c r="AR40" s="830"/>
      <c r="AS40" s="830"/>
      <c r="AT40" s="830"/>
      <c r="AU40" s="830"/>
      <c r="AV40" s="830"/>
      <c r="AW40" s="830"/>
      <c r="AX40" s="423"/>
    </row>
    <row collapsed="false" customFormat="false" customHeight="true" hidden="false" ht="13.5" outlineLevel="0" r="41">
      <c r="A41" s="830"/>
      <c r="B41" s="830"/>
      <c r="C41" s="830"/>
      <c r="D41" s="830"/>
      <c r="E41" s="830"/>
      <c r="F41" s="830"/>
      <c r="G41" s="830"/>
      <c r="H41" s="830"/>
      <c r="I41" s="830"/>
      <c r="J41" s="830"/>
      <c r="K41" s="830"/>
      <c r="L41" s="830"/>
      <c r="M41" s="830"/>
      <c r="N41" s="830"/>
      <c r="O41" s="830"/>
      <c r="P41" s="830"/>
      <c r="Q41" s="830"/>
      <c r="R41" s="830"/>
      <c r="S41" s="830"/>
      <c r="T41" s="830"/>
      <c r="U41" s="830"/>
      <c r="V41" s="830"/>
      <c r="W41" s="830"/>
      <c r="X41" s="830"/>
      <c r="Y41" s="830"/>
      <c r="Z41" s="830"/>
      <c r="AA41" s="830"/>
      <c r="AB41" s="830"/>
      <c r="AC41" s="830"/>
      <c r="AD41" s="830"/>
      <c r="AE41" s="830"/>
      <c r="AF41" s="830"/>
      <c r="AG41" s="830"/>
      <c r="AH41" s="830"/>
      <c r="AI41" s="830"/>
      <c r="AJ41" s="830"/>
      <c r="AK41" s="830"/>
      <c r="AL41" s="830"/>
      <c r="AM41" s="830"/>
      <c r="AN41" s="830"/>
      <c r="AO41" s="830"/>
      <c r="AP41" s="830"/>
      <c r="AQ41" s="830"/>
      <c r="AR41" s="830"/>
      <c r="AS41" s="830"/>
      <c r="AT41" s="830"/>
      <c r="AU41" s="830"/>
      <c r="AV41" s="830"/>
      <c r="AW41" s="830"/>
      <c r="AX41" s="423"/>
    </row>
    <row collapsed="false" customFormat="false" customHeight="true" hidden="false" ht="13.5" outlineLevel="0" r="42">
      <c r="A42" s="494" t="s">
        <v>1174</v>
      </c>
      <c r="B42" s="494"/>
      <c r="C42" s="494"/>
      <c r="D42" s="494"/>
      <c r="E42" s="494"/>
      <c r="F42" s="494"/>
      <c r="G42" s="494"/>
      <c r="H42" s="494"/>
      <c r="I42" s="494"/>
      <c r="J42" s="494"/>
      <c r="K42" s="494"/>
      <c r="L42" s="494"/>
      <c r="M42" s="494"/>
      <c r="N42" s="494"/>
      <c r="O42" s="494"/>
      <c r="P42" s="494"/>
      <c r="Q42" s="494"/>
      <c r="R42" s="494"/>
      <c r="S42" s="494"/>
      <c r="T42" s="494"/>
      <c r="U42" s="494"/>
      <c r="V42" s="494"/>
      <c r="W42" s="494"/>
      <c r="X42" s="494"/>
      <c r="Y42" s="494"/>
      <c r="Z42" s="494"/>
      <c r="AA42" s="494"/>
      <c r="AB42" s="494"/>
      <c r="AC42" s="494"/>
      <c r="AD42" s="494"/>
      <c r="AE42" s="494"/>
      <c r="AF42" s="494"/>
      <c r="AG42" s="494"/>
      <c r="AH42" s="494"/>
      <c r="AI42" s="494"/>
      <c r="AJ42" s="494"/>
      <c r="AK42" s="494"/>
      <c r="AL42" s="494"/>
      <c r="AM42" s="494"/>
      <c r="AN42" s="494"/>
      <c r="AO42" s="494"/>
      <c r="AP42" s="494"/>
      <c r="AQ42" s="494"/>
      <c r="AR42" s="494"/>
      <c r="AS42" s="494"/>
      <c r="AT42" s="494"/>
      <c r="AU42" s="494"/>
      <c r="AV42" s="494"/>
      <c r="AW42" s="494"/>
      <c r="AX42" s="423"/>
    </row>
    <row collapsed="false" customFormat="false" customHeight="true" hidden="false" ht="13.5" outlineLevel="0" r="43">
      <c r="A43" s="830"/>
      <c r="B43" s="830"/>
      <c r="C43" s="830"/>
      <c r="D43" s="830"/>
      <c r="E43" s="830"/>
      <c r="F43" s="830"/>
      <c r="G43" s="830"/>
      <c r="H43" s="830"/>
      <c r="I43" s="830"/>
      <c r="J43" s="830"/>
      <c r="K43" s="830"/>
      <c r="L43" s="830"/>
      <c r="M43" s="830"/>
      <c r="N43" s="830"/>
      <c r="O43" s="830"/>
      <c r="P43" s="830"/>
      <c r="Q43" s="830"/>
      <c r="R43" s="830"/>
      <c r="S43" s="830"/>
      <c r="T43" s="830"/>
      <c r="U43" s="830"/>
      <c r="V43" s="830"/>
      <c r="W43" s="830"/>
      <c r="X43" s="830"/>
      <c r="Y43" s="830"/>
      <c r="Z43" s="830"/>
      <c r="AA43" s="830"/>
      <c r="AB43" s="830"/>
      <c r="AC43" s="830"/>
      <c r="AD43" s="830"/>
      <c r="AE43" s="830"/>
      <c r="AF43" s="830"/>
      <c r="AG43" s="830"/>
      <c r="AH43" s="830"/>
      <c r="AI43" s="830"/>
      <c r="AJ43" s="830"/>
      <c r="AK43" s="830"/>
      <c r="AL43" s="830"/>
      <c r="AM43" s="830"/>
      <c r="AN43" s="830"/>
      <c r="AO43" s="830"/>
      <c r="AP43" s="830"/>
      <c r="AQ43" s="830"/>
      <c r="AR43" s="830"/>
      <c r="AS43" s="830"/>
      <c r="AT43" s="830"/>
      <c r="AU43" s="830"/>
      <c r="AV43" s="830"/>
      <c r="AW43" s="830"/>
      <c r="AX43" s="423"/>
    </row>
    <row collapsed="false" customFormat="false" customHeight="true" hidden="false" ht="13.5" outlineLevel="0" r="44">
      <c r="A44" s="830"/>
      <c r="B44" s="830"/>
      <c r="C44" s="830"/>
      <c r="D44" s="830"/>
      <c r="E44" s="830"/>
      <c r="F44" s="830"/>
      <c r="G44" s="830"/>
      <c r="H44" s="830"/>
      <c r="I44" s="830"/>
      <c r="J44" s="830"/>
      <c r="K44" s="830"/>
      <c r="L44" s="830"/>
      <c r="M44" s="830"/>
      <c r="N44" s="830"/>
      <c r="O44" s="830"/>
      <c r="P44" s="830"/>
      <c r="Q44" s="830"/>
      <c r="R44" s="830"/>
      <c r="S44" s="830"/>
      <c r="T44" s="830"/>
      <c r="U44" s="830"/>
      <c r="V44" s="830"/>
      <c r="W44" s="830"/>
      <c r="X44" s="830"/>
      <c r="Y44" s="830"/>
      <c r="Z44" s="830"/>
      <c r="AA44" s="830"/>
      <c r="AB44" s="830"/>
      <c r="AC44" s="830"/>
      <c r="AD44" s="830"/>
      <c r="AE44" s="830"/>
      <c r="AF44" s="830"/>
      <c r="AG44" s="830"/>
      <c r="AH44" s="830"/>
      <c r="AI44" s="830"/>
      <c r="AJ44" s="830"/>
      <c r="AK44" s="830"/>
      <c r="AL44" s="830"/>
      <c r="AM44" s="830"/>
      <c r="AN44" s="830"/>
      <c r="AO44" s="830"/>
      <c r="AP44" s="830"/>
      <c r="AQ44" s="830"/>
      <c r="AR44" s="830"/>
      <c r="AS44" s="830"/>
      <c r="AT44" s="830"/>
      <c r="AU44" s="830"/>
      <c r="AV44" s="830"/>
      <c r="AW44" s="830"/>
      <c r="AX44" s="423"/>
    </row>
    <row collapsed="false" customFormat="false" customHeight="true" hidden="false" ht="13.5" outlineLevel="0" r="45">
      <c r="A45" s="830"/>
      <c r="B45" s="830"/>
      <c r="C45" s="830"/>
      <c r="D45" s="830"/>
      <c r="E45" s="830"/>
      <c r="F45" s="830"/>
      <c r="G45" s="830"/>
      <c r="H45" s="830"/>
      <c r="I45" s="830"/>
      <c r="J45" s="830"/>
      <c r="K45" s="830"/>
      <c r="L45" s="830"/>
      <c r="M45" s="830"/>
      <c r="N45" s="830"/>
      <c r="O45" s="830"/>
      <c r="P45" s="830"/>
      <c r="Q45" s="830"/>
      <c r="R45" s="830"/>
      <c r="S45" s="830"/>
      <c r="T45" s="830"/>
      <c r="U45" s="830"/>
      <c r="V45" s="830"/>
      <c r="W45" s="830"/>
      <c r="X45" s="830"/>
      <c r="Y45" s="830"/>
      <c r="Z45" s="830"/>
      <c r="AA45" s="830"/>
      <c r="AB45" s="830"/>
      <c r="AC45" s="830"/>
      <c r="AD45" s="830"/>
      <c r="AE45" s="830"/>
      <c r="AF45" s="830"/>
      <c r="AG45" s="830"/>
      <c r="AH45" s="830"/>
      <c r="AI45" s="830"/>
      <c r="AJ45" s="830"/>
      <c r="AK45" s="830"/>
      <c r="AL45" s="830"/>
      <c r="AM45" s="830"/>
      <c r="AN45" s="830"/>
      <c r="AO45" s="830"/>
      <c r="AP45" s="830"/>
      <c r="AQ45" s="830"/>
      <c r="AR45" s="830"/>
      <c r="AS45" s="830"/>
      <c r="AT45" s="830"/>
      <c r="AU45" s="830"/>
      <c r="AV45" s="830"/>
      <c r="AW45" s="830"/>
      <c r="AX45" s="423"/>
    </row>
    <row collapsed="false" customFormat="false" customHeight="true" hidden="false" ht="13.5" outlineLevel="0" r="46">
      <c r="A46" s="830"/>
      <c r="B46" s="830"/>
      <c r="C46" s="830"/>
      <c r="D46" s="830"/>
      <c r="E46" s="830"/>
      <c r="F46" s="830"/>
      <c r="G46" s="830"/>
      <c r="H46" s="830"/>
      <c r="I46" s="830"/>
      <c r="J46" s="830"/>
      <c r="K46" s="830"/>
      <c r="L46" s="830"/>
      <c r="M46" s="830"/>
      <c r="N46" s="830"/>
      <c r="O46" s="830"/>
      <c r="P46" s="830"/>
      <c r="Q46" s="830"/>
      <c r="R46" s="830"/>
      <c r="S46" s="830"/>
      <c r="T46" s="830"/>
      <c r="U46" s="830"/>
      <c r="V46" s="830"/>
      <c r="W46" s="830"/>
      <c r="X46" s="830"/>
      <c r="Y46" s="830"/>
      <c r="Z46" s="830"/>
      <c r="AA46" s="830"/>
      <c r="AB46" s="830"/>
      <c r="AC46" s="830"/>
      <c r="AD46" s="830"/>
      <c r="AE46" s="830"/>
      <c r="AF46" s="830"/>
      <c r="AG46" s="830"/>
      <c r="AH46" s="830"/>
      <c r="AI46" s="830"/>
      <c r="AJ46" s="830"/>
      <c r="AK46" s="830"/>
      <c r="AL46" s="830"/>
      <c r="AM46" s="830"/>
      <c r="AN46" s="830"/>
      <c r="AO46" s="830"/>
      <c r="AP46" s="830"/>
      <c r="AQ46" s="830"/>
      <c r="AR46" s="830"/>
      <c r="AS46" s="830"/>
      <c r="AT46" s="830"/>
      <c r="AU46" s="830"/>
      <c r="AV46" s="830"/>
      <c r="AW46" s="830"/>
      <c r="AX46" s="423"/>
    </row>
    <row collapsed="false" customFormat="false" customHeight="true" hidden="false" ht="13.5" outlineLevel="0" r="47">
      <c r="A47" s="830"/>
      <c r="B47" s="830"/>
      <c r="C47" s="830"/>
      <c r="D47" s="830"/>
      <c r="E47" s="830"/>
      <c r="F47" s="830"/>
      <c r="G47" s="830"/>
      <c r="H47" s="830"/>
      <c r="I47" s="830"/>
      <c r="J47" s="830"/>
      <c r="K47" s="830"/>
      <c r="L47" s="830"/>
      <c r="M47" s="830"/>
      <c r="N47" s="830"/>
      <c r="O47" s="830"/>
      <c r="P47" s="830"/>
      <c r="Q47" s="830"/>
      <c r="R47" s="830"/>
      <c r="S47" s="830"/>
      <c r="T47" s="830"/>
      <c r="U47" s="830"/>
      <c r="V47" s="830"/>
      <c r="W47" s="830"/>
      <c r="X47" s="830"/>
      <c r="Y47" s="830"/>
      <c r="Z47" s="830"/>
      <c r="AA47" s="830"/>
      <c r="AB47" s="830"/>
      <c r="AC47" s="830"/>
      <c r="AD47" s="830"/>
      <c r="AE47" s="830"/>
      <c r="AF47" s="830"/>
      <c r="AG47" s="830"/>
      <c r="AH47" s="830"/>
      <c r="AI47" s="830"/>
      <c r="AJ47" s="830"/>
      <c r="AK47" s="830"/>
      <c r="AL47" s="830"/>
      <c r="AM47" s="830"/>
      <c r="AN47" s="830"/>
      <c r="AO47" s="830"/>
      <c r="AP47" s="830"/>
      <c r="AQ47" s="830"/>
      <c r="AR47" s="830"/>
      <c r="AS47" s="830"/>
      <c r="AT47" s="830"/>
      <c r="AU47" s="830"/>
      <c r="AV47" s="830"/>
      <c r="AW47" s="830"/>
      <c r="AX47" s="423"/>
    </row>
    <row collapsed="false" customFormat="false" customHeight="true" hidden="false" ht="13.5" outlineLevel="0" r="48">
      <c r="A48" s="830"/>
      <c r="B48" s="830"/>
      <c r="C48" s="830"/>
      <c r="D48" s="830"/>
      <c r="E48" s="830"/>
      <c r="F48" s="830"/>
      <c r="G48" s="830"/>
      <c r="H48" s="830"/>
      <c r="I48" s="830"/>
      <c r="J48" s="830"/>
      <c r="K48" s="830"/>
      <c r="L48" s="830"/>
      <c r="M48" s="830"/>
      <c r="N48" s="830"/>
      <c r="O48" s="830"/>
      <c r="P48" s="830"/>
      <c r="Q48" s="830"/>
      <c r="R48" s="830"/>
      <c r="S48" s="830"/>
      <c r="T48" s="830"/>
      <c r="U48" s="830"/>
      <c r="V48" s="830"/>
      <c r="W48" s="830"/>
      <c r="X48" s="830"/>
      <c r="Y48" s="830"/>
      <c r="Z48" s="830"/>
      <c r="AA48" s="830"/>
      <c r="AB48" s="830"/>
      <c r="AC48" s="830"/>
      <c r="AD48" s="830"/>
      <c r="AE48" s="830"/>
      <c r="AF48" s="830"/>
      <c r="AG48" s="830"/>
      <c r="AH48" s="830"/>
      <c r="AI48" s="830"/>
      <c r="AJ48" s="830"/>
      <c r="AK48" s="830"/>
      <c r="AL48" s="830"/>
      <c r="AM48" s="830"/>
      <c r="AN48" s="830"/>
      <c r="AO48" s="830"/>
      <c r="AP48" s="830"/>
      <c r="AQ48" s="830"/>
      <c r="AR48" s="830"/>
      <c r="AS48" s="830"/>
      <c r="AT48" s="830"/>
      <c r="AU48" s="830"/>
      <c r="AV48" s="830"/>
      <c r="AW48" s="830"/>
      <c r="AX48" s="423"/>
    </row>
  </sheetData>
  <mergeCells count="46">
    <mergeCell ref="C2:Z2"/>
    <mergeCell ref="AD2:AK2"/>
    <mergeCell ref="AN2:AW2"/>
    <mergeCell ref="A4:AW4"/>
    <mergeCell ref="A7:J7"/>
    <mergeCell ref="K7:AW7"/>
    <mergeCell ref="A8:J8"/>
    <mergeCell ref="K8:AW8"/>
    <mergeCell ref="A9:J9"/>
    <mergeCell ref="K9:Q9"/>
    <mergeCell ref="S9:X9"/>
    <mergeCell ref="Y9:AE9"/>
    <mergeCell ref="AG9:AL9"/>
    <mergeCell ref="AM9:AW9"/>
    <mergeCell ref="A10:AW10"/>
    <mergeCell ref="A11:AW11"/>
    <mergeCell ref="A12:AW12"/>
    <mergeCell ref="A13:AW13"/>
    <mergeCell ref="A14:AW14"/>
    <mergeCell ref="A15:AW15"/>
    <mergeCell ref="A16:AW16"/>
    <mergeCell ref="A17:AW17"/>
    <mergeCell ref="A18:AW18"/>
    <mergeCell ref="A19:AW19"/>
    <mergeCell ref="A21:AW21"/>
    <mergeCell ref="A22:N22"/>
    <mergeCell ref="O22:AC22"/>
    <mergeCell ref="A23:N23"/>
    <mergeCell ref="O23:AC23"/>
    <mergeCell ref="A24:N24"/>
    <mergeCell ref="O24:AC24"/>
    <mergeCell ref="A25:AW25"/>
    <mergeCell ref="A26:N26"/>
    <mergeCell ref="O26:AC26"/>
    <mergeCell ref="A27:N27"/>
    <mergeCell ref="O27:AC27"/>
    <mergeCell ref="A28:AW28"/>
    <mergeCell ref="A30:AW30"/>
    <mergeCell ref="A32:AW32"/>
    <mergeCell ref="A33:AW33"/>
    <mergeCell ref="A34:AW34"/>
    <mergeCell ref="A35:AW35"/>
    <mergeCell ref="A36:AW36"/>
    <mergeCell ref="A38:AW41"/>
    <mergeCell ref="A42:AW42"/>
    <mergeCell ref="A43:AW48"/>
  </mergeCells>
  <printOptions headings="false" gridLines="false" gridLinesSet="true" horizontalCentered="false" verticalCentered="false"/>
  <pageMargins left="0.7" right="0.7" top="0.7875" bottom="0.7875" header="0.511805555555555" footer="0.511805555555555"/>
  <pageSetup blackAndWhite="false" cellComments="none" copies="1" draft="false" firstPageNumber="0" fitToHeight="1" fitToWidth="1" horizontalDpi="300" orientation="portrait" pageOrder="downThenOver" paperSize="9" scale="100" useFirstPageNumber="false" usePrinterDefaults="false" verticalDpi="300"/>
  <headerFooter differentFirst="false" differentOddEven="false">
    <oddHeader/>
    <oddFooter/>
  </headerFooter>
</worksheet>
</file>

<file path=xl/worksheets/sheet1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X41"/>
  <sheetViews>
    <sheetView colorId="64" defaultGridColor="true" rightToLeft="false" showFormulas="false" showGridLines="true" showOutlineSymbols="true" showRowColHeaders="true" showZeros="fals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sheetFormatPr defaultRowHeight="12.75"/>
  <cols>
    <col collapsed="false" hidden="false" max="1025" min="1" style="0" width="1.70918367346939"/>
  </cols>
  <sheetData>
    <row collapsed="false" customFormat="false" customHeight="true" hidden="false" ht="13.5" outlineLevel="0" r="1">
      <c r="A1" s="408" t="s">
        <v>1169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  <c r="Y1" s="89"/>
      <c r="Z1" s="89"/>
      <c r="AA1" s="89"/>
      <c r="AB1" s="89"/>
      <c r="AC1" s="89"/>
      <c r="AD1" s="89"/>
      <c r="AE1" s="89"/>
      <c r="AF1" s="89"/>
      <c r="AG1" s="89"/>
      <c r="AH1" s="89"/>
      <c r="AI1" s="89"/>
      <c r="AJ1" s="89"/>
      <c r="AK1" s="89"/>
      <c r="AL1" s="89"/>
      <c r="AM1" s="89"/>
      <c r="AN1" s="89"/>
      <c r="AO1" s="89"/>
      <c r="AP1" s="89"/>
      <c r="AQ1" s="89"/>
      <c r="AR1" s="89"/>
      <c r="AS1" s="89"/>
      <c r="AT1" s="89"/>
      <c r="AU1" s="89"/>
      <c r="AV1" s="89"/>
      <c r="AW1" s="89"/>
      <c r="AX1" s="89"/>
    </row>
    <row collapsed="false" customFormat="false" customHeight="true" hidden="false" ht="13.5" outlineLevel="0" r="2">
      <c r="A2" s="408" t="s">
        <v>420</v>
      </c>
      <c r="B2" s="409"/>
      <c r="C2" s="821"/>
      <c r="D2" s="821"/>
      <c r="E2" s="821"/>
      <c r="F2" s="821"/>
      <c r="G2" s="821"/>
      <c r="H2" s="821"/>
      <c r="I2" s="821"/>
      <c r="J2" s="821"/>
      <c r="K2" s="821"/>
      <c r="L2" s="821"/>
      <c r="M2" s="821"/>
      <c r="N2" s="821"/>
      <c r="O2" s="821"/>
      <c r="P2" s="821"/>
      <c r="Q2" s="821"/>
      <c r="R2" s="821"/>
      <c r="S2" s="821"/>
      <c r="T2" s="821"/>
      <c r="U2" s="821"/>
      <c r="V2" s="821"/>
      <c r="W2" s="821"/>
      <c r="X2" s="821"/>
      <c r="Y2" s="821"/>
      <c r="Z2" s="821"/>
      <c r="AA2" s="89"/>
      <c r="AB2" s="89" t="s">
        <v>28</v>
      </c>
      <c r="AC2" s="89"/>
      <c r="AD2" s="705"/>
      <c r="AE2" s="705"/>
      <c r="AF2" s="705"/>
      <c r="AG2" s="705"/>
      <c r="AH2" s="705"/>
      <c r="AI2" s="705"/>
      <c r="AJ2" s="705"/>
      <c r="AK2" s="705"/>
      <c r="AL2" s="89" t="s">
        <v>29</v>
      </c>
      <c r="AM2" s="89"/>
      <c r="AN2" s="822"/>
      <c r="AO2" s="822"/>
      <c r="AP2" s="822"/>
      <c r="AQ2" s="822"/>
      <c r="AR2" s="822"/>
      <c r="AS2" s="822"/>
      <c r="AT2" s="822"/>
      <c r="AU2" s="822"/>
      <c r="AV2" s="822"/>
      <c r="AW2" s="822"/>
      <c r="AX2" s="89"/>
    </row>
    <row collapsed="false" customFormat="false" customHeight="true" hidden="false" ht="13.5" outlineLevel="0" r="3">
      <c r="A3" s="89"/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89"/>
      <c r="AL3" s="89"/>
      <c r="AM3" s="89"/>
      <c r="AN3" s="89"/>
      <c r="AO3" s="89"/>
      <c r="AP3" s="89"/>
      <c r="AQ3" s="89"/>
      <c r="AR3" s="89"/>
      <c r="AS3" s="89"/>
      <c r="AT3" s="89"/>
      <c r="AU3" s="89"/>
      <c r="AV3" s="89"/>
      <c r="AW3" s="89"/>
      <c r="AX3" s="89"/>
    </row>
    <row collapsed="false" customFormat="false" customHeight="true" hidden="false" ht="13.5" outlineLevel="0" r="4">
      <c r="A4" s="445" t="s">
        <v>1175</v>
      </c>
      <c r="B4" s="445"/>
      <c r="C4" s="445"/>
      <c r="D4" s="445"/>
      <c r="E4" s="445"/>
      <c r="F4" s="445"/>
      <c r="G4" s="445"/>
      <c r="H4" s="445"/>
      <c r="I4" s="445"/>
      <c r="J4" s="445"/>
      <c r="K4" s="445"/>
      <c r="L4" s="445"/>
      <c r="M4" s="445"/>
      <c r="N4" s="445"/>
      <c r="O4" s="445"/>
      <c r="P4" s="445"/>
      <c r="Q4" s="445"/>
      <c r="R4" s="445"/>
      <c r="S4" s="445"/>
      <c r="T4" s="445"/>
      <c r="U4" s="445"/>
      <c r="V4" s="445"/>
      <c r="W4" s="445"/>
      <c r="X4" s="445"/>
      <c r="Y4" s="445"/>
      <c r="Z4" s="445"/>
      <c r="AA4" s="445"/>
      <c r="AB4" s="445"/>
      <c r="AC4" s="445"/>
      <c r="AD4" s="445"/>
      <c r="AE4" s="445"/>
      <c r="AF4" s="445"/>
      <c r="AG4" s="445"/>
      <c r="AH4" s="445"/>
      <c r="AI4" s="445"/>
      <c r="AJ4" s="445"/>
      <c r="AK4" s="445"/>
      <c r="AL4" s="445"/>
      <c r="AM4" s="445"/>
      <c r="AN4" s="445"/>
      <c r="AO4" s="445"/>
      <c r="AP4" s="445"/>
      <c r="AQ4" s="445"/>
      <c r="AR4" s="445"/>
      <c r="AS4" s="445"/>
      <c r="AT4" s="445"/>
      <c r="AU4" s="445"/>
      <c r="AV4" s="445"/>
      <c r="AW4" s="445"/>
      <c r="AX4" s="89"/>
    </row>
    <row collapsed="false" customFormat="false" customHeight="true" hidden="false" ht="13.5" outlineLevel="0" r="5">
      <c r="A5" s="830"/>
      <c r="B5" s="830"/>
      <c r="C5" s="830"/>
      <c r="D5" s="830"/>
      <c r="E5" s="830"/>
      <c r="F5" s="830"/>
      <c r="G5" s="830"/>
      <c r="H5" s="830"/>
      <c r="I5" s="830"/>
      <c r="J5" s="830"/>
      <c r="K5" s="830"/>
      <c r="L5" s="830"/>
      <c r="M5" s="830"/>
      <c r="N5" s="830"/>
      <c r="O5" s="830"/>
      <c r="P5" s="830"/>
      <c r="Q5" s="830"/>
      <c r="R5" s="830"/>
      <c r="S5" s="830"/>
      <c r="T5" s="830"/>
      <c r="U5" s="830"/>
      <c r="V5" s="830"/>
      <c r="W5" s="830"/>
      <c r="X5" s="830"/>
      <c r="Y5" s="830"/>
      <c r="Z5" s="830"/>
      <c r="AA5" s="830"/>
      <c r="AB5" s="830"/>
      <c r="AC5" s="830"/>
      <c r="AD5" s="830"/>
      <c r="AE5" s="830"/>
      <c r="AF5" s="830"/>
      <c r="AG5" s="830"/>
      <c r="AH5" s="830"/>
      <c r="AI5" s="830"/>
      <c r="AJ5" s="830"/>
      <c r="AK5" s="830"/>
      <c r="AL5" s="830"/>
      <c r="AM5" s="830"/>
      <c r="AN5" s="830"/>
      <c r="AO5" s="830"/>
      <c r="AP5" s="830"/>
      <c r="AQ5" s="830"/>
      <c r="AR5" s="830"/>
      <c r="AS5" s="830"/>
      <c r="AT5" s="830"/>
      <c r="AU5" s="830"/>
      <c r="AV5" s="830"/>
      <c r="AW5" s="830"/>
      <c r="AX5" s="423"/>
    </row>
    <row collapsed="false" customFormat="false" customHeight="true" hidden="false" ht="13.5" outlineLevel="0" r="6">
      <c r="A6" s="830"/>
      <c r="B6" s="830"/>
      <c r="C6" s="830"/>
      <c r="D6" s="830"/>
      <c r="E6" s="830"/>
      <c r="F6" s="830"/>
      <c r="G6" s="830"/>
      <c r="H6" s="830"/>
      <c r="I6" s="830"/>
      <c r="J6" s="830"/>
      <c r="K6" s="830"/>
      <c r="L6" s="830"/>
      <c r="M6" s="830"/>
      <c r="N6" s="830"/>
      <c r="O6" s="830"/>
      <c r="P6" s="830"/>
      <c r="Q6" s="830"/>
      <c r="R6" s="830"/>
      <c r="S6" s="830"/>
      <c r="T6" s="830"/>
      <c r="U6" s="830"/>
      <c r="V6" s="830"/>
      <c r="W6" s="830"/>
      <c r="X6" s="830"/>
      <c r="Y6" s="830"/>
      <c r="Z6" s="830"/>
      <c r="AA6" s="830"/>
      <c r="AB6" s="830"/>
      <c r="AC6" s="830"/>
      <c r="AD6" s="830"/>
      <c r="AE6" s="830"/>
      <c r="AF6" s="830"/>
      <c r="AG6" s="830"/>
      <c r="AH6" s="830"/>
      <c r="AI6" s="830"/>
      <c r="AJ6" s="830"/>
      <c r="AK6" s="830"/>
      <c r="AL6" s="830"/>
      <c r="AM6" s="830"/>
      <c r="AN6" s="830"/>
      <c r="AO6" s="830"/>
      <c r="AP6" s="830"/>
      <c r="AQ6" s="830"/>
      <c r="AR6" s="830"/>
      <c r="AS6" s="830"/>
      <c r="AT6" s="830"/>
      <c r="AU6" s="830"/>
      <c r="AV6" s="830"/>
      <c r="AW6" s="830"/>
      <c r="AX6" s="423"/>
    </row>
    <row collapsed="false" customFormat="false" customHeight="true" hidden="false" ht="13.5" outlineLevel="0" r="7">
      <c r="A7" s="830"/>
      <c r="B7" s="830"/>
      <c r="C7" s="830"/>
      <c r="D7" s="830"/>
      <c r="E7" s="830"/>
      <c r="F7" s="830"/>
      <c r="G7" s="830"/>
      <c r="H7" s="830"/>
      <c r="I7" s="830"/>
      <c r="J7" s="830"/>
      <c r="K7" s="830"/>
      <c r="L7" s="830"/>
      <c r="M7" s="830"/>
      <c r="N7" s="830"/>
      <c r="O7" s="830"/>
      <c r="P7" s="830"/>
      <c r="Q7" s="830"/>
      <c r="R7" s="830"/>
      <c r="S7" s="830"/>
      <c r="T7" s="830"/>
      <c r="U7" s="830"/>
      <c r="V7" s="830"/>
      <c r="W7" s="830"/>
      <c r="X7" s="830"/>
      <c r="Y7" s="830"/>
      <c r="Z7" s="830"/>
      <c r="AA7" s="830"/>
      <c r="AB7" s="830"/>
      <c r="AC7" s="830"/>
      <c r="AD7" s="830"/>
      <c r="AE7" s="830"/>
      <c r="AF7" s="830"/>
      <c r="AG7" s="830"/>
      <c r="AH7" s="830"/>
      <c r="AI7" s="830"/>
      <c r="AJ7" s="830"/>
      <c r="AK7" s="830"/>
      <c r="AL7" s="830"/>
      <c r="AM7" s="830"/>
      <c r="AN7" s="830"/>
      <c r="AO7" s="830"/>
      <c r="AP7" s="830"/>
      <c r="AQ7" s="830"/>
      <c r="AR7" s="830"/>
      <c r="AS7" s="830"/>
      <c r="AT7" s="830"/>
      <c r="AU7" s="830"/>
      <c r="AV7" s="830"/>
      <c r="AW7" s="830"/>
      <c r="AX7" s="423"/>
    </row>
    <row collapsed="false" customFormat="false" customHeight="true" hidden="false" ht="13.5" outlineLevel="0" r="8">
      <c r="A8" s="830"/>
      <c r="B8" s="830"/>
      <c r="C8" s="830"/>
      <c r="D8" s="830"/>
      <c r="E8" s="830"/>
      <c r="F8" s="830"/>
      <c r="G8" s="830"/>
      <c r="H8" s="830"/>
      <c r="I8" s="830"/>
      <c r="J8" s="830"/>
      <c r="K8" s="830"/>
      <c r="L8" s="830"/>
      <c r="M8" s="830"/>
      <c r="N8" s="830"/>
      <c r="O8" s="830"/>
      <c r="P8" s="830"/>
      <c r="Q8" s="830"/>
      <c r="R8" s="830"/>
      <c r="S8" s="830"/>
      <c r="T8" s="830"/>
      <c r="U8" s="830"/>
      <c r="V8" s="830"/>
      <c r="W8" s="830"/>
      <c r="X8" s="830"/>
      <c r="Y8" s="830"/>
      <c r="Z8" s="830"/>
      <c r="AA8" s="830"/>
      <c r="AB8" s="830"/>
      <c r="AC8" s="830"/>
      <c r="AD8" s="830"/>
      <c r="AE8" s="830"/>
      <c r="AF8" s="830"/>
      <c r="AG8" s="830"/>
      <c r="AH8" s="830"/>
      <c r="AI8" s="830"/>
      <c r="AJ8" s="830"/>
      <c r="AK8" s="830"/>
      <c r="AL8" s="830"/>
      <c r="AM8" s="830"/>
      <c r="AN8" s="830"/>
      <c r="AO8" s="830"/>
      <c r="AP8" s="830"/>
      <c r="AQ8" s="830"/>
      <c r="AR8" s="830"/>
      <c r="AS8" s="830"/>
      <c r="AT8" s="830"/>
      <c r="AU8" s="830"/>
      <c r="AV8" s="830"/>
      <c r="AW8" s="830"/>
      <c r="AX8" s="423"/>
    </row>
    <row collapsed="false" customFormat="false" customHeight="true" hidden="false" ht="13.5" outlineLevel="0" r="9">
      <c r="A9" s="830"/>
      <c r="B9" s="830"/>
      <c r="C9" s="830"/>
      <c r="D9" s="830"/>
      <c r="E9" s="830"/>
      <c r="F9" s="830"/>
      <c r="G9" s="830"/>
      <c r="H9" s="830"/>
      <c r="I9" s="830"/>
      <c r="J9" s="830"/>
      <c r="K9" s="830"/>
      <c r="L9" s="830"/>
      <c r="M9" s="830"/>
      <c r="N9" s="830"/>
      <c r="O9" s="830"/>
      <c r="P9" s="830"/>
      <c r="Q9" s="830"/>
      <c r="R9" s="830"/>
      <c r="S9" s="830"/>
      <c r="T9" s="830"/>
      <c r="U9" s="830"/>
      <c r="V9" s="830"/>
      <c r="W9" s="830"/>
      <c r="X9" s="830"/>
      <c r="Y9" s="830"/>
      <c r="Z9" s="830"/>
      <c r="AA9" s="830"/>
      <c r="AB9" s="830"/>
      <c r="AC9" s="830"/>
      <c r="AD9" s="830"/>
      <c r="AE9" s="830"/>
      <c r="AF9" s="830"/>
      <c r="AG9" s="830"/>
      <c r="AH9" s="830"/>
      <c r="AI9" s="830"/>
      <c r="AJ9" s="830"/>
      <c r="AK9" s="830"/>
      <c r="AL9" s="830"/>
      <c r="AM9" s="830"/>
      <c r="AN9" s="830"/>
      <c r="AO9" s="830"/>
      <c r="AP9" s="830"/>
      <c r="AQ9" s="830"/>
      <c r="AR9" s="830"/>
      <c r="AS9" s="830"/>
      <c r="AT9" s="830"/>
      <c r="AU9" s="830"/>
      <c r="AV9" s="830"/>
      <c r="AW9" s="830"/>
      <c r="AX9" s="423"/>
    </row>
    <row collapsed="false" customFormat="false" customHeight="true" hidden="false" ht="13.5" outlineLevel="0" r="10">
      <c r="A10" s="830"/>
      <c r="B10" s="830"/>
      <c r="C10" s="830"/>
      <c r="D10" s="830"/>
      <c r="E10" s="830"/>
      <c r="F10" s="830"/>
      <c r="G10" s="830"/>
      <c r="H10" s="830"/>
      <c r="I10" s="830"/>
      <c r="J10" s="830"/>
      <c r="K10" s="830"/>
      <c r="L10" s="830"/>
      <c r="M10" s="830"/>
      <c r="N10" s="830"/>
      <c r="O10" s="830"/>
      <c r="P10" s="830"/>
      <c r="Q10" s="830"/>
      <c r="R10" s="830"/>
      <c r="S10" s="830"/>
      <c r="T10" s="830"/>
      <c r="U10" s="830"/>
      <c r="V10" s="830"/>
      <c r="W10" s="830"/>
      <c r="X10" s="830"/>
      <c r="Y10" s="830"/>
      <c r="Z10" s="830"/>
      <c r="AA10" s="830"/>
      <c r="AB10" s="830"/>
      <c r="AC10" s="830"/>
      <c r="AD10" s="830"/>
      <c r="AE10" s="830"/>
      <c r="AF10" s="830"/>
      <c r="AG10" s="830"/>
      <c r="AH10" s="830"/>
      <c r="AI10" s="830"/>
      <c r="AJ10" s="830"/>
      <c r="AK10" s="830"/>
      <c r="AL10" s="830"/>
      <c r="AM10" s="830"/>
      <c r="AN10" s="830"/>
      <c r="AO10" s="830"/>
      <c r="AP10" s="830"/>
      <c r="AQ10" s="830"/>
      <c r="AR10" s="830"/>
      <c r="AS10" s="830"/>
      <c r="AT10" s="830"/>
      <c r="AU10" s="830"/>
      <c r="AV10" s="830"/>
      <c r="AW10" s="830"/>
      <c r="AX10" s="423"/>
    </row>
    <row collapsed="false" customFormat="false" customHeight="true" hidden="false" ht="13.5" outlineLevel="0" r="11">
      <c r="A11" s="830"/>
      <c r="B11" s="830"/>
      <c r="C11" s="830"/>
      <c r="D11" s="830"/>
      <c r="E11" s="830"/>
      <c r="F11" s="830"/>
      <c r="G11" s="830"/>
      <c r="H11" s="830"/>
      <c r="I11" s="830"/>
      <c r="J11" s="830"/>
      <c r="K11" s="830"/>
      <c r="L11" s="830"/>
      <c r="M11" s="830"/>
      <c r="N11" s="830"/>
      <c r="O11" s="830"/>
      <c r="P11" s="830"/>
      <c r="Q11" s="830"/>
      <c r="R11" s="830"/>
      <c r="S11" s="830"/>
      <c r="T11" s="830"/>
      <c r="U11" s="830"/>
      <c r="V11" s="830"/>
      <c r="W11" s="830"/>
      <c r="X11" s="830"/>
      <c r="Y11" s="830"/>
      <c r="Z11" s="830"/>
      <c r="AA11" s="830"/>
      <c r="AB11" s="830"/>
      <c r="AC11" s="830"/>
      <c r="AD11" s="830"/>
      <c r="AE11" s="830"/>
      <c r="AF11" s="830"/>
      <c r="AG11" s="830"/>
      <c r="AH11" s="830"/>
      <c r="AI11" s="830"/>
      <c r="AJ11" s="830"/>
      <c r="AK11" s="830"/>
      <c r="AL11" s="830"/>
      <c r="AM11" s="830"/>
      <c r="AN11" s="830"/>
      <c r="AO11" s="830"/>
      <c r="AP11" s="830"/>
      <c r="AQ11" s="830"/>
      <c r="AR11" s="830"/>
      <c r="AS11" s="830"/>
      <c r="AT11" s="830"/>
      <c r="AU11" s="830"/>
      <c r="AV11" s="830"/>
      <c r="AW11" s="830"/>
      <c r="AX11" s="423"/>
    </row>
    <row collapsed="false" customFormat="false" customHeight="true" hidden="false" ht="13.5" outlineLevel="0" r="12">
      <c r="A12" s="830"/>
      <c r="B12" s="830"/>
      <c r="C12" s="830"/>
      <c r="D12" s="830"/>
      <c r="E12" s="830"/>
      <c r="F12" s="830"/>
      <c r="G12" s="830"/>
      <c r="H12" s="830"/>
      <c r="I12" s="830"/>
      <c r="J12" s="830"/>
      <c r="K12" s="830"/>
      <c r="L12" s="830"/>
      <c r="M12" s="830"/>
      <c r="N12" s="830"/>
      <c r="O12" s="830"/>
      <c r="P12" s="830"/>
      <c r="Q12" s="830"/>
      <c r="R12" s="830"/>
      <c r="S12" s="830"/>
      <c r="T12" s="830"/>
      <c r="U12" s="830"/>
      <c r="V12" s="830"/>
      <c r="W12" s="830"/>
      <c r="X12" s="830"/>
      <c r="Y12" s="830"/>
      <c r="Z12" s="830"/>
      <c r="AA12" s="830"/>
      <c r="AB12" s="830"/>
      <c r="AC12" s="830"/>
      <c r="AD12" s="830"/>
      <c r="AE12" s="830"/>
      <c r="AF12" s="830"/>
      <c r="AG12" s="830"/>
      <c r="AH12" s="830"/>
      <c r="AI12" s="830"/>
      <c r="AJ12" s="830"/>
      <c r="AK12" s="830"/>
      <c r="AL12" s="830"/>
      <c r="AM12" s="830"/>
      <c r="AN12" s="830"/>
      <c r="AO12" s="830"/>
      <c r="AP12" s="830"/>
      <c r="AQ12" s="830"/>
      <c r="AR12" s="830"/>
      <c r="AS12" s="830"/>
      <c r="AT12" s="830"/>
      <c r="AU12" s="830"/>
      <c r="AV12" s="830"/>
      <c r="AW12" s="830"/>
      <c r="AX12" s="423"/>
    </row>
    <row collapsed="false" customFormat="false" customHeight="true" hidden="false" ht="13.5" outlineLevel="0" r="13">
      <c r="A13" s="830"/>
      <c r="B13" s="830"/>
      <c r="C13" s="830"/>
      <c r="D13" s="830"/>
      <c r="E13" s="830"/>
      <c r="F13" s="830"/>
      <c r="G13" s="830"/>
      <c r="H13" s="830"/>
      <c r="I13" s="830"/>
      <c r="J13" s="830"/>
      <c r="K13" s="830"/>
      <c r="L13" s="830"/>
      <c r="M13" s="830"/>
      <c r="N13" s="830"/>
      <c r="O13" s="830"/>
      <c r="P13" s="830"/>
      <c r="Q13" s="830"/>
      <c r="R13" s="830"/>
      <c r="S13" s="830"/>
      <c r="T13" s="830"/>
      <c r="U13" s="830"/>
      <c r="V13" s="830"/>
      <c r="W13" s="830"/>
      <c r="X13" s="830"/>
      <c r="Y13" s="830"/>
      <c r="Z13" s="830"/>
      <c r="AA13" s="830"/>
      <c r="AB13" s="830"/>
      <c r="AC13" s="830"/>
      <c r="AD13" s="830"/>
      <c r="AE13" s="830"/>
      <c r="AF13" s="830"/>
      <c r="AG13" s="830"/>
      <c r="AH13" s="830"/>
      <c r="AI13" s="830"/>
      <c r="AJ13" s="830"/>
      <c r="AK13" s="830"/>
      <c r="AL13" s="830"/>
      <c r="AM13" s="830"/>
      <c r="AN13" s="830"/>
      <c r="AO13" s="830"/>
      <c r="AP13" s="830"/>
      <c r="AQ13" s="830"/>
      <c r="AR13" s="830"/>
      <c r="AS13" s="830"/>
      <c r="AT13" s="830"/>
      <c r="AU13" s="830"/>
      <c r="AV13" s="830"/>
      <c r="AW13" s="830"/>
      <c r="AX13" s="423"/>
    </row>
    <row collapsed="false" customFormat="false" customHeight="true" hidden="false" ht="13.5" outlineLevel="0" r="14">
      <c r="A14" s="830"/>
      <c r="B14" s="830"/>
      <c r="C14" s="830"/>
      <c r="D14" s="830"/>
      <c r="E14" s="830"/>
      <c r="F14" s="830"/>
      <c r="G14" s="830"/>
      <c r="H14" s="830"/>
      <c r="I14" s="830"/>
      <c r="J14" s="830"/>
      <c r="K14" s="830"/>
      <c r="L14" s="830"/>
      <c r="M14" s="830"/>
      <c r="N14" s="830"/>
      <c r="O14" s="830"/>
      <c r="P14" s="830"/>
      <c r="Q14" s="830"/>
      <c r="R14" s="830"/>
      <c r="S14" s="830"/>
      <c r="T14" s="830"/>
      <c r="U14" s="830"/>
      <c r="V14" s="830"/>
      <c r="W14" s="830"/>
      <c r="X14" s="830"/>
      <c r="Y14" s="830"/>
      <c r="Z14" s="830"/>
      <c r="AA14" s="830"/>
      <c r="AB14" s="830"/>
      <c r="AC14" s="830"/>
      <c r="AD14" s="830"/>
      <c r="AE14" s="830"/>
      <c r="AF14" s="830"/>
      <c r="AG14" s="830"/>
      <c r="AH14" s="830"/>
      <c r="AI14" s="830"/>
      <c r="AJ14" s="830"/>
      <c r="AK14" s="830"/>
      <c r="AL14" s="830"/>
      <c r="AM14" s="830"/>
      <c r="AN14" s="830"/>
      <c r="AO14" s="830"/>
      <c r="AP14" s="830"/>
      <c r="AQ14" s="830"/>
      <c r="AR14" s="830"/>
      <c r="AS14" s="830"/>
      <c r="AT14" s="830"/>
      <c r="AU14" s="830"/>
      <c r="AV14" s="830"/>
      <c r="AW14" s="830"/>
      <c r="AX14" s="423"/>
    </row>
    <row collapsed="false" customFormat="false" customHeight="true" hidden="false" ht="13.5" outlineLevel="0" r="15">
      <c r="A15" s="425" t="s">
        <v>1176</v>
      </c>
      <c r="B15" s="89"/>
      <c r="C15" s="89"/>
      <c r="D15" s="89"/>
      <c r="E15" s="89"/>
      <c r="F15" s="89"/>
      <c r="G15" s="89"/>
      <c r="H15" s="89"/>
      <c r="I15" s="89"/>
      <c r="J15" s="89"/>
      <c r="K15" s="89"/>
      <c r="L15" s="89"/>
      <c r="M15" s="89"/>
      <c r="N15" s="89"/>
      <c r="O15" s="89"/>
      <c r="P15" s="89"/>
      <c r="Q15" s="89"/>
      <c r="R15" s="89"/>
      <c r="S15" s="89"/>
      <c r="T15" s="89"/>
      <c r="U15" s="89"/>
      <c r="V15" s="89"/>
      <c r="W15" s="89"/>
      <c r="X15" s="89"/>
      <c r="Y15" s="89"/>
      <c r="Z15" s="89"/>
      <c r="AA15" s="89"/>
      <c r="AB15" s="89"/>
      <c r="AC15" s="89"/>
      <c r="AD15" s="89"/>
      <c r="AE15" s="89"/>
      <c r="AF15" s="89"/>
      <c r="AG15" s="89"/>
      <c r="AH15" s="89"/>
      <c r="AI15" s="89"/>
      <c r="AJ15" s="89"/>
      <c r="AK15" s="89"/>
      <c r="AL15" s="89"/>
      <c r="AM15" s="89"/>
      <c r="AN15" s="89"/>
      <c r="AO15" s="89"/>
      <c r="AP15" s="89"/>
      <c r="AQ15" s="89"/>
      <c r="AR15" s="89"/>
      <c r="AS15" s="89"/>
      <c r="AT15" s="89"/>
      <c r="AU15" s="89"/>
      <c r="AV15" s="89"/>
      <c r="AW15" s="89"/>
      <c r="AX15" s="89"/>
    </row>
    <row collapsed="false" customFormat="false" customHeight="true" hidden="false" ht="13.5" outlineLevel="0" r="16">
      <c r="A16" s="426" t="s">
        <v>434</v>
      </c>
      <c r="B16" s="426"/>
      <c r="C16" s="426"/>
      <c r="D16" s="426"/>
      <c r="E16" s="426"/>
      <c r="F16" s="426"/>
      <c r="G16" s="426"/>
      <c r="H16" s="426"/>
      <c r="I16" s="426"/>
      <c r="J16" s="426"/>
      <c r="K16" s="426"/>
      <c r="L16" s="426"/>
      <c r="M16" s="426"/>
      <c r="N16" s="426"/>
      <c r="O16" s="426"/>
      <c r="P16" s="426"/>
      <c r="Q16" s="426"/>
      <c r="R16" s="426"/>
      <c r="S16" s="426"/>
      <c r="T16" s="426"/>
      <c r="U16" s="426" t="s">
        <v>435</v>
      </c>
      <c r="V16" s="426"/>
      <c r="W16" s="426"/>
      <c r="X16" s="426"/>
      <c r="Y16" s="426"/>
      <c r="Z16" s="426"/>
      <c r="AA16" s="426"/>
      <c r="AB16" s="426"/>
      <c r="AC16" s="426"/>
      <c r="AD16" s="426"/>
      <c r="AE16" s="426"/>
      <c r="AF16" s="426"/>
      <c r="AG16" s="426"/>
      <c r="AH16" s="427" t="s">
        <v>436</v>
      </c>
      <c r="AI16" s="427"/>
      <c r="AJ16" s="427"/>
      <c r="AK16" s="427"/>
      <c r="AL16" s="427"/>
      <c r="AM16" s="427"/>
      <c r="AN16" s="427"/>
      <c r="AO16" s="427"/>
      <c r="AP16" s="427"/>
      <c r="AQ16" s="427"/>
      <c r="AR16" s="427"/>
      <c r="AS16" s="427"/>
      <c r="AT16" s="427"/>
      <c r="AU16" s="427"/>
      <c r="AV16" s="427"/>
      <c r="AW16" s="427"/>
      <c r="AX16" s="408"/>
    </row>
    <row collapsed="false" customFormat="false" customHeight="true" hidden="false" ht="13.5" outlineLevel="0" r="17">
      <c r="A17" s="426"/>
      <c r="B17" s="426"/>
      <c r="C17" s="426"/>
      <c r="D17" s="426"/>
      <c r="E17" s="426"/>
      <c r="F17" s="426"/>
      <c r="G17" s="426"/>
      <c r="H17" s="426"/>
      <c r="I17" s="426"/>
      <c r="J17" s="426"/>
      <c r="K17" s="426"/>
      <c r="L17" s="426"/>
      <c r="M17" s="426"/>
      <c r="N17" s="426"/>
      <c r="O17" s="426"/>
      <c r="P17" s="426"/>
      <c r="Q17" s="426"/>
      <c r="R17" s="426"/>
      <c r="S17" s="426"/>
      <c r="T17" s="426"/>
      <c r="U17" s="426"/>
      <c r="V17" s="426"/>
      <c r="W17" s="426"/>
      <c r="X17" s="426"/>
      <c r="Y17" s="426"/>
      <c r="Z17" s="426"/>
      <c r="AA17" s="426"/>
      <c r="AB17" s="426"/>
      <c r="AC17" s="426"/>
      <c r="AD17" s="426"/>
      <c r="AE17" s="426"/>
      <c r="AF17" s="426"/>
      <c r="AG17" s="426"/>
      <c r="AH17" s="428" t="s">
        <v>437</v>
      </c>
      <c r="AI17" s="428"/>
      <c r="AJ17" s="428"/>
      <c r="AK17" s="428"/>
      <c r="AL17" s="428"/>
      <c r="AM17" s="428"/>
      <c r="AN17" s="428"/>
      <c r="AO17" s="428"/>
      <c r="AP17" s="428"/>
      <c r="AQ17" s="428"/>
      <c r="AR17" s="428"/>
      <c r="AS17" s="428"/>
      <c r="AT17" s="428"/>
      <c r="AU17" s="428"/>
      <c r="AV17" s="428"/>
      <c r="AW17" s="428"/>
      <c r="AX17" s="408"/>
    </row>
    <row collapsed="false" customFormat="false" customHeight="true" hidden="false" ht="13.5" outlineLevel="0" r="18">
      <c r="A18" s="429" t="s">
        <v>438</v>
      </c>
      <c r="B18" s="430"/>
      <c r="C18" s="430"/>
      <c r="D18" s="430"/>
      <c r="E18" s="430"/>
      <c r="F18" s="430"/>
      <c r="G18" s="430"/>
      <c r="H18" s="430"/>
      <c r="I18" s="430"/>
      <c r="J18" s="430"/>
      <c r="K18" s="430"/>
      <c r="L18" s="430"/>
      <c r="M18" s="430"/>
      <c r="N18" s="430"/>
      <c r="O18" s="430"/>
      <c r="P18" s="430"/>
      <c r="Q18" s="430"/>
      <c r="R18" s="430"/>
      <c r="S18" s="430"/>
      <c r="T18" s="431"/>
      <c r="U18" s="521"/>
      <c r="V18" s="521"/>
      <c r="W18" s="521"/>
      <c r="X18" s="521"/>
      <c r="Y18" s="521"/>
      <c r="Z18" s="521"/>
      <c r="AA18" s="521"/>
      <c r="AB18" s="521"/>
      <c r="AC18" s="521"/>
      <c r="AD18" s="521"/>
      <c r="AE18" s="521"/>
      <c r="AF18" s="521"/>
      <c r="AG18" s="521"/>
      <c r="AH18" s="521"/>
      <c r="AI18" s="521"/>
      <c r="AJ18" s="521"/>
      <c r="AK18" s="521"/>
      <c r="AL18" s="521"/>
      <c r="AM18" s="521"/>
      <c r="AN18" s="521"/>
      <c r="AO18" s="521"/>
      <c r="AP18" s="521"/>
      <c r="AQ18" s="521"/>
      <c r="AR18" s="521"/>
      <c r="AS18" s="521"/>
      <c r="AT18" s="521"/>
      <c r="AU18" s="521"/>
      <c r="AV18" s="521"/>
      <c r="AW18" s="521"/>
      <c r="AX18" s="434"/>
    </row>
    <row collapsed="false" customFormat="false" customHeight="true" hidden="false" ht="13.5" outlineLevel="0" r="19">
      <c r="A19" s="435" t="s">
        <v>439</v>
      </c>
      <c r="B19" s="436"/>
      <c r="C19" s="436"/>
      <c r="D19" s="436"/>
      <c r="E19" s="436"/>
      <c r="F19" s="436"/>
      <c r="G19" s="436"/>
      <c r="H19" s="436"/>
      <c r="I19" s="436"/>
      <c r="J19" s="436"/>
      <c r="K19" s="436"/>
      <c r="L19" s="436"/>
      <c r="M19" s="436"/>
      <c r="N19" s="436"/>
      <c r="O19" s="436"/>
      <c r="P19" s="436"/>
      <c r="Q19" s="436"/>
      <c r="R19" s="436"/>
      <c r="S19" s="436"/>
      <c r="T19" s="437"/>
      <c r="U19" s="521"/>
      <c r="V19" s="521"/>
      <c r="W19" s="521"/>
      <c r="X19" s="521"/>
      <c r="Y19" s="521"/>
      <c r="Z19" s="521"/>
      <c r="AA19" s="521"/>
      <c r="AB19" s="521"/>
      <c r="AC19" s="521"/>
      <c r="AD19" s="521"/>
      <c r="AE19" s="521"/>
      <c r="AF19" s="521"/>
      <c r="AG19" s="521"/>
      <c r="AH19" s="521"/>
      <c r="AI19" s="521"/>
      <c r="AJ19" s="521"/>
      <c r="AK19" s="521"/>
      <c r="AL19" s="521"/>
      <c r="AM19" s="521"/>
      <c r="AN19" s="521"/>
      <c r="AO19" s="521"/>
      <c r="AP19" s="521"/>
      <c r="AQ19" s="521"/>
      <c r="AR19" s="521"/>
      <c r="AS19" s="521"/>
      <c r="AT19" s="521"/>
      <c r="AU19" s="521"/>
      <c r="AV19" s="521"/>
      <c r="AW19" s="521"/>
      <c r="AX19" s="434"/>
    </row>
    <row collapsed="false" customFormat="false" customHeight="true" hidden="false" ht="13.5" outlineLevel="0" r="20">
      <c r="A20" s="438" t="s">
        <v>440</v>
      </c>
      <c r="B20" s="439"/>
      <c r="C20" s="439"/>
      <c r="D20" s="439"/>
      <c r="E20" s="439"/>
      <c r="F20" s="439"/>
      <c r="G20" s="439"/>
      <c r="H20" s="439"/>
      <c r="I20" s="439"/>
      <c r="J20" s="439"/>
      <c r="K20" s="439"/>
      <c r="L20" s="439"/>
      <c r="M20" s="439"/>
      <c r="N20" s="439"/>
      <c r="O20" s="439"/>
      <c r="P20" s="439"/>
      <c r="Q20" s="439"/>
      <c r="R20" s="439"/>
      <c r="S20" s="439"/>
      <c r="T20" s="440"/>
      <c r="U20" s="521"/>
      <c r="V20" s="521"/>
      <c r="W20" s="521"/>
      <c r="X20" s="521"/>
      <c r="Y20" s="521"/>
      <c r="Z20" s="521"/>
      <c r="AA20" s="521"/>
      <c r="AB20" s="521"/>
      <c r="AC20" s="521"/>
      <c r="AD20" s="521"/>
      <c r="AE20" s="521"/>
      <c r="AF20" s="521"/>
      <c r="AG20" s="521"/>
      <c r="AH20" s="521"/>
      <c r="AI20" s="521"/>
      <c r="AJ20" s="521"/>
      <c r="AK20" s="521"/>
      <c r="AL20" s="521"/>
      <c r="AM20" s="521"/>
      <c r="AN20" s="521"/>
      <c r="AO20" s="521"/>
      <c r="AP20" s="521"/>
      <c r="AQ20" s="521"/>
      <c r="AR20" s="521"/>
      <c r="AS20" s="521"/>
      <c r="AT20" s="521"/>
      <c r="AU20" s="521"/>
      <c r="AV20" s="521"/>
      <c r="AW20" s="521"/>
      <c r="AX20" s="434"/>
    </row>
    <row collapsed="false" customFormat="false" customHeight="true" hidden="false" ht="13.5" outlineLevel="0" r="21">
      <c r="A21" s="429" t="s">
        <v>441</v>
      </c>
      <c r="B21" s="430"/>
      <c r="C21" s="430"/>
      <c r="D21" s="430"/>
      <c r="E21" s="430"/>
      <c r="F21" s="430"/>
      <c r="G21" s="430"/>
      <c r="H21" s="430"/>
      <c r="I21" s="430"/>
      <c r="J21" s="430"/>
      <c r="K21" s="430"/>
      <c r="L21" s="430"/>
      <c r="M21" s="430"/>
      <c r="N21" s="430"/>
      <c r="O21" s="430"/>
      <c r="P21" s="430"/>
      <c r="Q21" s="430"/>
      <c r="R21" s="430"/>
      <c r="S21" s="430"/>
      <c r="T21" s="431"/>
      <c r="U21" s="521"/>
      <c r="V21" s="521"/>
      <c r="W21" s="521"/>
      <c r="X21" s="521"/>
      <c r="Y21" s="521"/>
      <c r="Z21" s="521"/>
      <c r="AA21" s="521"/>
      <c r="AB21" s="521"/>
      <c r="AC21" s="521"/>
      <c r="AD21" s="521"/>
      <c r="AE21" s="521"/>
      <c r="AF21" s="521"/>
      <c r="AG21" s="521"/>
      <c r="AH21" s="521"/>
      <c r="AI21" s="521"/>
      <c r="AJ21" s="521"/>
      <c r="AK21" s="521"/>
      <c r="AL21" s="521"/>
      <c r="AM21" s="521"/>
      <c r="AN21" s="521"/>
      <c r="AO21" s="521"/>
      <c r="AP21" s="521"/>
      <c r="AQ21" s="521"/>
      <c r="AR21" s="521"/>
      <c r="AS21" s="521"/>
      <c r="AT21" s="521"/>
      <c r="AU21" s="521"/>
      <c r="AV21" s="521"/>
      <c r="AW21" s="521"/>
      <c r="AX21" s="434"/>
    </row>
    <row collapsed="false" customFormat="false" customHeight="true" hidden="false" ht="13.5" outlineLevel="0" r="22">
      <c r="A22" s="646" t="s">
        <v>442</v>
      </c>
      <c r="B22" s="89"/>
      <c r="C22" s="89"/>
      <c r="D22" s="89"/>
      <c r="E22" s="706"/>
      <c r="F22" s="706"/>
      <c r="G22" s="706"/>
      <c r="H22" s="706"/>
      <c r="I22" s="706"/>
      <c r="J22" s="706"/>
      <c r="K22" s="706"/>
      <c r="L22" s="706"/>
      <c r="M22" s="706"/>
      <c r="N22" s="706"/>
      <c r="O22" s="706"/>
      <c r="P22" s="706"/>
      <c r="Q22" s="706"/>
      <c r="R22" s="706"/>
      <c r="S22" s="706"/>
      <c r="T22" s="706"/>
      <c r="U22" s="706"/>
      <c r="V22" s="706"/>
      <c r="W22" s="706"/>
      <c r="X22" s="706"/>
      <c r="Y22" s="706"/>
      <c r="Z22" s="706"/>
      <c r="AA22" s="706"/>
      <c r="AB22" s="706"/>
      <c r="AC22" s="706"/>
      <c r="AD22" s="706"/>
      <c r="AE22" s="706"/>
      <c r="AF22" s="706"/>
      <c r="AG22" s="706"/>
      <c r="AH22" s="706"/>
      <c r="AI22" s="706"/>
      <c r="AJ22" s="706"/>
      <c r="AK22" s="706"/>
      <c r="AL22" s="706"/>
      <c r="AM22" s="706"/>
      <c r="AN22" s="706"/>
      <c r="AO22" s="706"/>
      <c r="AP22" s="706"/>
      <c r="AQ22" s="706"/>
      <c r="AR22" s="706"/>
      <c r="AS22" s="706"/>
      <c r="AT22" s="706"/>
      <c r="AU22" s="706"/>
      <c r="AV22" s="706"/>
      <c r="AW22" s="706"/>
      <c r="AX22" s="89"/>
    </row>
    <row collapsed="false" customFormat="false" customHeight="true" hidden="false" ht="13.5" outlineLevel="0" r="23">
      <c r="A23" s="830"/>
      <c r="B23" s="830"/>
      <c r="C23" s="830"/>
      <c r="D23" s="830"/>
      <c r="E23" s="830"/>
      <c r="F23" s="830"/>
      <c r="G23" s="830"/>
      <c r="H23" s="830"/>
      <c r="I23" s="830"/>
      <c r="J23" s="830"/>
      <c r="K23" s="830"/>
      <c r="L23" s="830"/>
      <c r="M23" s="830"/>
      <c r="N23" s="830"/>
      <c r="O23" s="830"/>
      <c r="P23" s="830"/>
      <c r="Q23" s="830"/>
      <c r="R23" s="830"/>
      <c r="S23" s="830"/>
      <c r="T23" s="830"/>
      <c r="U23" s="830"/>
      <c r="V23" s="830"/>
      <c r="W23" s="830"/>
      <c r="X23" s="830"/>
      <c r="Y23" s="830"/>
      <c r="Z23" s="830"/>
      <c r="AA23" s="830"/>
      <c r="AB23" s="830"/>
      <c r="AC23" s="830"/>
      <c r="AD23" s="830"/>
      <c r="AE23" s="830"/>
      <c r="AF23" s="830"/>
      <c r="AG23" s="830"/>
      <c r="AH23" s="830"/>
      <c r="AI23" s="830"/>
      <c r="AJ23" s="830"/>
      <c r="AK23" s="830"/>
      <c r="AL23" s="830"/>
      <c r="AM23" s="830"/>
      <c r="AN23" s="830"/>
      <c r="AO23" s="830"/>
      <c r="AP23" s="830"/>
      <c r="AQ23" s="830"/>
      <c r="AR23" s="830"/>
      <c r="AS23" s="830"/>
      <c r="AT23" s="830"/>
      <c r="AU23" s="830"/>
      <c r="AV23" s="830"/>
      <c r="AW23" s="830"/>
      <c r="AX23" s="89"/>
    </row>
    <row collapsed="false" customFormat="false" customHeight="true" hidden="false" ht="13.5" outlineLevel="0" r="24">
      <c r="A24" s="830"/>
      <c r="B24" s="830"/>
      <c r="C24" s="830"/>
      <c r="D24" s="830"/>
      <c r="E24" s="830"/>
      <c r="F24" s="830"/>
      <c r="G24" s="830"/>
      <c r="H24" s="830"/>
      <c r="I24" s="830"/>
      <c r="J24" s="830"/>
      <c r="K24" s="830"/>
      <c r="L24" s="830"/>
      <c r="M24" s="830"/>
      <c r="N24" s="830"/>
      <c r="O24" s="830"/>
      <c r="P24" s="830"/>
      <c r="Q24" s="830"/>
      <c r="R24" s="830"/>
      <c r="S24" s="830"/>
      <c r="T24" s="830"/>
      <c r="U24" s="830"/>
      <c r="V24" s="830"/>
      <c r="W24" s="830"/>
      <c r="X24" s="830"/>
      <c r="Y24" s="830"/>
      <c r="Z24" s="830"/>
      <c r="AA24" s="830"/>
      <c r="AB24" s="830"/>
      <c r="AC24" s="830"/>
      <c r="AD24" s="830"/>
      <c r="AE24" s="830"/>
      <c r="AF24" s="830"/>
      <c r="AG24" s="830"/>
      <c r="AH24" s="830"/>
      <c r="AI24" s="830"/>
      <c r="AJ24" s="830"/>
      <c r="AK24" s="830"/>
      <c r="AL24" s="830"/>
      <c r="AM24" s="830"/>
      <c r="AN24" s="830"/>
      <c r="AO24" s="830"/>
      <c r="AP24" s="830"/>
      <c r="AQ24" s="830"/>
      <c r="AR24" s="830"/>
      <c r="AS24" s="830"/>
      <c r="AT24" s="830"/>
      <c r="AU24" s="830"/>
      <c r="AV24" s="830"/>
      <c r="AW24" s="830"/>
      <c r="AX24" s="89"/>
    </row>
    <row collapsed="false" customFormat="false" customHeight="true" hidden="false" ht="13.5" outlineLevel="0" r="25">
      <c r="A25" s="830"/>
      <c r="B25" s="830"/>
      <c r="C25" s="830"/>
      <c r="D25" s="830"/>
      <c r="E25" s="830"/>
      <c r="F25" s="830"/>
      <c r="G25" s="830"/>
      <c r="H25" s="830"/>
      <c r="I25" s="830"/>
      <c r="J25" s="830"/>
      <c r="K25" s="830"/>
      <c r="L25" s="830"/>
      <c r="M25" s="830"/>
      <c r="N25" s="830"/>
      <c r="O25" s="830"/>
      <c r="P25" s="830"/>
      <c r="Q25" s="830"/>
      <c r="R25" s="830"/>
      <c r="S25" s="830"/>
      <c r="T25" s="830"/>
      <c r="U25" s="830"/>
      <c r="V25" s="830"/>
      <c r="W25" s="830"/>
      <c r="X25" s="830"/>
      <c r="Y25" s="830"/>
      <c r="Z25" s="830"/>
      <c r="AA25" s="830"/>
      <c r="AB25" s="830"/>
      <c r="AC25" s="830"/>
      <c r="AD25" s="830"/>
      <c r="AE25" s="830"/>
      <c r="AF25" s="830"/>
      <c r="AG25" s="830"/>
      <c r="AH25" s="830"/>
      <c r="AI25" s="830"/>
      <c r="AJ25" s="830"/>
      <c r="AK25" s="830"/>
      <c r="AL25" s="830"/>
      <c r="AM25" s="830"/>
      <c r="AN25" s="830"/>
      <c r="AO25" s="830"/>
      <c r="AP25" s="830"/>
      <c r="AQ25" s="830"/>
      <c r="AR25" s="830"/>
      <c r="AS25" s="830"/>
      <c r="AT25" s="830"/>
      <c r="AU25" s="830"/>
      <c r="AV25" s="830"/>
      <c r="AW25" s="830"/>
      <c r="AX25" s="89"/>
    </row>
    <row collapsed="false" customFormat="false" customHeight="true" hidden="false" ht="13.5" outlineLevel="0" r="26">
      <c r="A26" s="830"/>
      <c r="B26" s="830"/>
      <c r="C26" s="830"/>
      <c r="D26" s="830"/>
      <c r="E26" s="830"/>
      <c r="F26" s="830"/>
      <c r="G26" s="830"/>
      <c r="H26" s="830"/>
      <c r="I26" s="830"/>
      <c r="J26" s="830"/>
      <c r="K26" s="830"/>
      <c r="L26" s="830"/>
      <c r="M26" s="830"/>
      <c r="N26" s="830"/>
      <c r="O26" s="830"/>
      <c r="P26" s="830"/>
      <c r="Q26" s="830"/>
      <c r="R26" s="830"/>
      <c r="S26" s="830"/>
      <c r="T26" s="830"/>
      <c r="U26" s="830"/>
      <c r="V26" s="830"/>
      <c r="W26" s="830"/>
      <c r="X26" s="830"/>
      <c r="Y26" s="830"/>
      <c r="Z26" s="830"/>
      <c r="AA26" s="830"/>
      <c r="AB26" s="830"/>
      <c r="AC26" s="830"/>
      <c r="AD26" s="830"/>
      <c r="AE26" s="830"/>
      <c r="AF26" s="830"/>
      <c r="AG26" s="830"/>
      <c r="AH26" s="830"/>
      <c r="AI26" s="830"/>
      <c r="AJ26" s="830"/>
      <c r="AK26" s="830"/>
      <c r="AL26" s="830"/>
      <c r="AM26" s="830"/>
      <c r="AN26" s="830"/>
      <c r="AO26" s="830"/>
      <c r="AP26" s="830"/>
      <c r="AQ26" s="830"/>
      <c r="AR26" s="830"/>
      <c r="AS26" s="830"/>
      <c r="AT26" s="830"/>
      <c r="AU26" s="830"/>
      <c r="AV26" s="830"/>
      <c r="AW26" s="830"/>
      <c r="AX26" s="89"/>
    </row>
    <row collapsed="false" customFormat="false" customHeight="true" hidden="false" ht="13.5" outlineLevel="0" r="27">
      <c r="A27" s="707" t="s">
        <v>1177</v>
      </c>
      <c r="B27" s="707"/>
      <c r="C27" s="707"/>
      <c r="D27" s="707"/>
      <c r="E27" s="707"/>
      <c r="F27" s="707"/>
      <c r="G27" s="707"/>
      <c r="H27" s="707"/>
      <c r="I27" s="707"/>
      <c r="J27" s="707"/>
      <c r="K27" s="707"/>
      <c r="L27" s="707"/>
      <c r="M27" s="707"/>
      <c r="N27" s="707"/>
      <c r="O27" s="707"/>
      <c r="P27" s="707"/>
      <c r="Q27" s="707"/>
      <c r="R27" s="707"/>
      <c r="S27" s="707"/>
      <c r="T27" s="707"/>
      <c r="U27" s="707"/>
      <c r="V27" s="707"/>
      <c r="W27" s="707"/>
      <c r="X27" s="707"/>
      <c r="Y27" s="707"/>
      <c r="Z27" s="707"/>
      <c r="AA27" s="707"/>
      <c r="AB27" s="707"/>
      <c r="AC27" s="707"/>
      <c r="AD27" s="707"/>
      <c r="AE27" s="707"/>
      <c r="AF27" s="707"/>
      <c r="AG27" s="707"/>
      <c r="AH27" s="707"/>
      <c r="AI27" s="707"/>
      <c r="AJ27" s="707"/>
      <c r="AK27" s="707"/>
      <c r="AL27" s="707"/>
      <c r="AM27" s="707"/>
      <c r="AN27" s="707"/>
      <c r="AO27" s="707"/>
      <c r="AP27" s="707"/>
      <c r="AQ27" s="707"/>
      <c r="AR27" s="707"/>
      <c r="AS27" s="707"/>
      <c r="AT27" s="707"/>
      <c r="AU27" s="707"/>
      <c r="AV27" s="707"/>
      <c r="AW27" s="707"/>
      <c r="AX27" s="423"/>
    </row>
    <row collapsed="false" customFormat="false" customHeight="true" hidden="false" ht="13.5" outlineLevel="0" r="28">
      <c r="A28" s="656"/>
      <c r="B28" s="831"/>
      <c r="C28" s="831"/>
      <c r="D28" s="831"/>
      <c r="E28" s="831"/>
      <c r="F28" s="831"/>
      <c r="G28" s="831"/>
      <c r="H28" s="831"/>
      <c r="I28" s="831"/>
      <c r="J28" s="831"/>
      <c r="K28" s="831"/>
      <c r="L28" s="831"/>
      <c r="M28" s="831"/>
      <c r="N28" s="831"/>
      <c r="O28" s="831"/>
      <c r="P28" s="831"/>
      <c r="Q28" s="831"/>
      <c r="R28" s="831"/>
      <c r="S28" s="831"/>
      <c r="T28" s="831"/>
      <c r="U28" s="831"/>
      <c r="V28" s="831"/>
      <c r="W28" s="831"/>
      <c r="X28" s="831"/>
      <c r="Y28" s="831"/>
      <c r="Z28" s="831"/>
      <c r="AA28" s="831"/>
      <c r="AB28" s="831"/>
      <c r="AC28" s="831"/>
      <c r="AD28" s="831"/>
      <c r="AE28" s="831"/>
      <c r="AF28" s="831"/>
      <c r="AG28" s="831"/>
      <c r="AH28" s="831"/>
      <c r="AI28" s="831"/>
      <c r="AJ28" s="831"/>
      <c r="AK28" s="831"/>
      <c r="AL28" s="831"/>
      <c r="AM28" s="831"/>
      <c r="AN28" s="831"/>
      <c r="AO28" s="831"/>
      <c r="AP28" s="831"/>
      <c r="AQ28" s="831"/>
      <c r="AR28" s="831"/>
      <c r="AS28" s="831"/>
      <c r="AT28" s="831"/>
      <c r="AU28" s="831"/>
      <c r="AV28" s="831"/>
      <c r="AW28" s="831"/>
      <c r="AX28" s="423"/>
    </row>
    <row collapsed="false" customFormat="false" customHeight="true" hidden="false" ht="13.5" outlineLevel="0" r="29">
      <c r="A29" s="645" t="s">
        <v>1178</v>
      </c>
      <c r="B29" s="645"/>
      <c r="C29" s="645"/>
      <c r="D29" s="645"/>
      <c r="E29" s="645"/>
      <c r="F29" s="645"/>
      <c r="G29" s="645"/>
      <c r="H29" s="645"/>
      <c r="I29" s="645"/>
      <c r="J29" s="645"/>
      <c r="K29" s="645"/>
      <c r="L29" s="645"/>
      <c r="M29" s="645"/>
      <c r="N29" s="645"/>
      <c r="O29" s="645"/>
      <c r="P29" s="645"/>
      <c r="Q29" s="645"/>
      <c r="R29" s="645"/>
      <c r="S29" s="645"/>
      <c r="T29" s="645"/>
      <c r="U29" s="645"/>
      <c r="V29" s="645"/>
      <c r="W29" s="645"/>
      <c r="X29" s="645"/>
      <c r="Y29" s="645"/>
      <c r="Z29" s="645"/>
      <c r="AA29" s="645"/>
      <c r="AB29" s="645"/>
      <c r="AC29" s="645"/>
      <c r="AD29" s="645"/>
      <c r="AE29" s="645"/>
      <c r="AF29" s="645"/>
      <c r="AG29" s="645"/>
      <c r="AH29" s="645"/>
      <c r="AI29" s="645"/>
      <c r="AJ29" s="645"/>
      <c r="AK29" s="645"/>
      <c r="AL29" s="645"/>
      <c r="AM29" s="645"/>
      <c r="AN29" s="645"/>
      <c r="AO29" s="645"/>
      <c r="AP29" s="645"/>
      <c r="AQ29" s="645"/>
      <c r="AR29" s="645"/>
      <c r="AS29" s="645"/>
      <c r="AT29" s="645"/>
      <c r="AU29" s="645"/>
      <c r="AV29" s="645"/>
      <c r="AW29" s="645"/>
      <c r="AX29" s="423"/>
    </row>
    <row collapsed="false" customFormat="false" customHeight="true" hidden="false" ht="13.5" outlineLevel="0" r="30">
      <c r="A30" s="646" t="s">
        <v>442</v>
      </c>
      <c r="B30" s="832"/>
      <c r="C30" s="832"/>
      <c r="D30" s="832"/>
      <c r="E30" s="832"/>
      <c r="F30" s="832"/>
      <c r="G30" s="832"/>
      <c r="H30" s="832"/>
      <c r="I30" s="832"/>
      <c r="J30" s="832"/>
      <c r="K30" s="832"/>
      <c r="L30" s="832"/>
      <c r="M30" s="832"/>
      <c r="N30" s="832"/>
      <c r="O30" s="832"/>
      <c r="P30" s="832"/>
      <c r="Q30" s="832"/>
      <c r="R30" s="832"/>
      <c r="S30" s="832"/>
      <c r="T30" s="832"/>
      <c r="U30" s="832"/>
      <c r="V30" s="832"/>
      <c r="W30" s="832"/>
      <c r="X30" s="832"/>
      <c r="Y30" s="832"/>
      <c r="Z30" s="832"/>
      <c r="AA30" s="832"/>
      <c r="AB30" s="832"/>
      <c r="AC30" s="832"/>
      <c r="AD30" s="832"/>
      <c r="AE30" s="832"/>
      <c r="AF30" s="832"/>
      <c r="AG30" s="832"/>
      <c r="AH30" s="832"/>
      <c r="AI30" s="832"/>
      <c r="AJ30" s="832"/>
      <c r="AK30" s="832"/>
      <c r="AL30" s="832"/>
      <c r="AM30" s="832"/>
      <c r="AN30" s="832"/>
      <c r="AO30" s="832"/>
      <c r="AP30" s="832"/>
      <c r="AQ30" s="832"/>
      <c r="AR30" s="832"/>
      <c r="AS30" s="832"/>
      <c r="AT30" s="832"/>
      <c r="AU30" s="832"/>
      <c r="AV30" s="832"/>
      <c r="AW30" s="832"/>
      <c r="AX30" s="423"/>
    </row>
    <row collapsed="false" customFormat="false" customHeight="true" hidden="false" ht="60" outlineLevel="0" r="31">
      <c r="A31" s="830"/>
      <c r="B31" s="830"/>
      <c r="C31" s="830"/>
      <c r="D31" s="830"/>
      <c r="E31" s="830"/>
      <c r="F31" s="830"/>
      <c r="G31" s="830"/>
      <c r="H31" s="830"/>
      <c r="I31" s="830"/>
      <c r="J31" s="830"/>
      <c r="K31" s="830"/>
      <c r="L31" s="830"/>
      <c r="M31" s="830"/>
      <c r="N31" s="830"/>
      <c r="O31" s="830"/>
      <c r="P31" s="830"/>
      <c r="Q31" s="830"/>
      <c r="R31" s="830"/>
      <c r="S31" s="830"/>
      <c r="T31" s="830"/>
      <c r="U31" s="830"/>
      <c r="V31" s="830"/>
      <c r="W31" s="830"/>
      <c r="X31" s="830"/>
      <c r="Y31" s="830"/>
      <c r="Z31" s="830"/>
      <c r="AA31" s="830"/>
      <c r="AB31" s="830"/>
      <c r="AC31" s="830"/>
      <c r="AD31" s="830"/>
      <c r="AE31" s="830"/>
      <c r="AF31" s="830"/>
      <c r="AG31" s="830"/>
      <c r="AH31" s="830"/>
      <c r="AI31" s="830"/>
      <c r="AJ31" s="830"/>
      <c r="AK31" s="830"/>
      <c r="AL31" s="830"/>
      <c r="AM31" s="830"/>
      <c r="AN31" s="830"/>
      <c r="AO31" s="830"/>
      <c r="AP31" s="830"/>
      <c r="AQ31" s="830"/>
      <c r="AR31" s="830"/>
      <c r="AS31" s="830"/>
      <c r="AT31" s="830"/>
      <c r="AU31" s="830"/>
      <c r="AV31" s="830"/>
      <c r="AW31" s="830"/>
      <c r="AX31" s="423"/>
    </row>
    <row collapsed="false" customFormat="false" customHeight="true" hidden="false" ht="13.5" outlineLevel="0" r="32">
      <c r="A32" s="645" t="s">
        <v>1179</v>
      </c>
      <c r="B32" s="645"/>
      <c r="C32" s="645"/>
      <c r="D32" s="645"/>
      <c r="E32" s="645"/>
      <c r="F32" s="645"/>
      <c r="G32" s="645"/>
      <c r="H32" s="645"/>
      <c r="I32" s="645"/>
      <c r="J32" s="645"/>
      <c r="K32" s="645"/>
      <c r="L32" s="645"/>
      <c r="M32" s="645"/>
      <c r="N32" s="645"/>
      <c r="O32" s="645"/>
      <c r="P32" s="645"/>
      <c r="Q32" s="645"/>
      <c r="R32" s="645"/>
      <c r="S32" s="645"/>
      <c r="T32" s="645"/>
      <c r="U32" s="645"/>
      <c r="V32" s="645"/>
      <c r="W32" s="645"/>
      <c r="X32" s="645"/>
      <c r="Y32" s="645"/>
      <c r="Z32" s="645"/>
      <c r="AA32" s="645"/>
      <c r="AB32" s="645"/>
      <c r="AC32" s="645"/>
      <c r="AD32" s="645"/>
      <c r="AE32" s="645"/>
      <c r="AF32" s="645"/>
      <c r="AG32" s="645"/>
      <c r="AH32" s="645"/>
      <c r="AI32" s="645"/>
      <c r="AJ32" s="645"/>
      <c r="AK32" s="645"/>
      <c r="AL32" s="645"/>
      <c r="AM32" s="645"/>
      <c r="AN32" s="645"/>
      <c r="AO32" s="645"/>
      <c r="AP32" s="645"/>
      <c r="AQ32" s="645"/>
      <c r="AR32" s="645"/>
      <c r="AS32" s="645"/>
      <c r="AT32" s="645"/>
      <c r="AU32" s="645"/>
      <c r="AV32" s="645"/>
      <c r="AW32" s="645"/>
      <c r="AX32" s="423"/>
    </row>
    <row collapsed="false" customFormat="false" customHeight="true" hidden="false" ht="13.5" outlineLevel="0" r="33">
      <c r="A33" s="646" t="s">
        <v>1180</v>
      </c>
      <c r="B33" s="646"/>
      <c r="C33" s="646"/>
      <c r="D33" s="646"/>
      <c r="E33" s="646"/>
      <c r="F33" s="646"/>
      <c r="G33" s="646"/>
      <c r="H33" s="646"/>
      <c r="I33" s="646"/>
      <c r="J33" s="646"/>
      <c r="K33" s="646"/>
      <c r="L33" s="646"/>
      <c r="M33" s="646"/>
      <c r="N33" s="646"/>
      <c r="O33" s="646"/>
      <c r="P33" s="646"/>
      <c r="Q33" s="646"/>
      <c r="R33" s="646"/>
      <c r="S33" s="646"/>
      <c r="T33" s="646"/>
      <c r="U33" s="646"/>
      <c r="V33" s="646"/>
      <c r="W33" s="646"/>
      <c r="X33" s="646"/>
      <c r="Y33" s="646"/>
      <c r="Z33" s="646"/>
      <c r="AA33" s="646"/>
      <c r="AB33" s="646"/>
      <c r="AC33" s="646"/>
      <c r="AD33" s="646"/>
      <c r="AE33" s="646"/>
      <c r="AF33" s="646"/>
      <c r="AG33" s="646"/>
      <c r="AH33" s="646"/>
      <c r="AI33" s="646"/>
      <c r="AJ33" s="646"/>
      <c r="AK33" s="646"/>
      <c r="AL33" s="646"/>
      <c r="AM33" s="646"/>
      <c r="AN33" s="646"/>
      <c r="AO33" s="646"/>
      <c r="AP33" s="646"/>
      <c r="AQ33" s="646"/>
      <c r="AR33" s="646"/>
      <c r="AS33" s="646"/>
      <c r="AT33" s="646"/>
      <c r="AU33" s="646"/>
      <c r="AV33" s="646"/>
      <c r="AW33" s="646"/>
      <c r="AX33" s="423"/>
    </row>
    <row collapsed="false" customFormat="false" customHeight="true" hidden="false" ht="13.5" outlineLevel="0" r="34">
      <c r="A34" s="646" t="s">
        <v>442</v>
      </c>
      <c r="B34" s="832"/>
      <c r="C34" s="832"/>
      <c r="D34" s="832"/>
      <c r="E34" s="832"/>
      <c r="F34" s="832"/>
      <c r="G34" s="832"/>
      <c r="H34" s="832"/>
      <c r="I34" s="832"/>
      <c r="J34" s="832"/>
      <c r="K34" s="832"/>
      <c r="L34" s="832"/>
      <c r="M34" s="832"/>
      <c r="N34" s="832"/>
      <c r="O34" s="832"/>
      <c r="P34" s="832"/>
      <c r="Q34" s="832"/>
      <c r="R34" s="832"/>
      <c r="S34" s="832"/>
      <c r="T34" s="832"/>
      <c r="U34" s="832"/>
      <c r="V34" s="832"/>
      <c r="W34" s="832"/>
      <c r="X34" s="832"/>
      <c r="Y34" s="832"/>
      <c r="Z34" s="832"/>
      <c r="AA34" s="832"/>
      <c r="AB34" s="832"/>
      <c r="AC34" s="832"/>
      <c r="AD34" s="832"/>
      <c r="AE34" s="832"/>
      <c r="AF34" s="832"/>
      <c r="AG34" s="832"/>
      <c r="AH34" s="832"/>
      <c r="AI34" s="832"/>
      <c r="AJ34" s="832"/>
      <c r="AK34" s="832"/>
      <c r="AL34" s="832"/>
      <c r="AM34" s="832"/>
      <c r="AN34" s="832"/>
      <c r="AO34" s="832"/>
      <c r="AP34" s="832"/>
      <c r="AQ34" s="832"/>
      <c r="AR34" s="832"/>
      <c r="AS34" s="832"/>
      <c r="AT34" s="832"/>
      <c r="AU34" s="832"/>
      <c r="AV34" s="832"/>
      <c r="AW34" s="832"/>
      <c r="AX34" s="423"/>
    </row>
    <row collapsed="false" customFormat="false" customHeight="true" hidden="false" ht="60" outlineLevel="0" r="35">
      <c r="A35" s="830"/>
      <c r="B35" s="830"/>
      <c r="C35" s="830"/>
      <c r="D35" s="830"/>
      <c r="E35" s="830"/>
      <c r="F35" s="830"/>
      <c r="G35" s="830"/>
      <c r="H35" s="830"/>
      <c r="I35" s="830"/>
      <c r="J35" s="830"/>
      <c r="K35" s="830"/>
      <c r="L35" s="830"/>
      <c r="M35" s="830"/>
      <c r="N35" s="830"/>
      <c r="O35" s="830"/>
      <c r="P35" s="830"/>
      <c r="Q35" s="830"/>
      <c r="R35" s="830"/>
      <c r="S35" s="830"/>
      <c r="T35" s="830"/>
      <c r="U35" s="830"/>
      <c r="V35" s="830"/>
      <c r="W35" s="830"/>
      <c r="X35" s="830"/>
      <c r="Y35" s="830"/>
      <c r="Z35" s="830"/>
      <c r="AA35" s="830"/>
      <c r="AB35" s="830"/>
      <c r="AC35" s="830"/>
      <c r="AD35" s="830"/>
      <c r="AE35" s="830"/>
      <c r="AF35" s="830"/>
      <c r="AG35" s="830"/>
      <c r="AH35" s="830"/>
      <c r="AI35" s="830"/>
      <c r="AJ35" s="830"/>
      <c r="AK35" s="830"/>
      <c r="AL35" s="830"/>
      <c r="AM35" s="830"/>
      <c r="AN35" s="830"/>
      <c r="AO35" s="830"/>
      <c r="AP35" s="830"/>
      <c r="AQ35" s="830"/>
      <c r="AR35" s="830"/>
      <c r="AS35" s="830"/>
      <c r="AT35" s="830"/>
      <c r="AU35" s="830"/>
      <c r="AV35" s="830"/>
      <c r="AW35" s="830"/>
      <c r="AX35" s="423"/>
    </row>
    <row collapsed="false" customFormat="false" customHeight="true" hidden="false" ht="13.5" outlineLevel="0" r="36">
      <c r="A36" s="646" t="s">
        <v>1181</v>
      </c>
      <c r="B36" s="646"/>
      <c r="C36" s="646"/>
      <c r="D36" s="646"/>
      <c r="E36" s="646"/>
      <c r="F36" s="646"/>
      <c r="G36" s="646"/>
      <c r="H36" s="646"/>
      <c r="I36" s="646"/>
      <c r="J36" s="646"/>
      <c r="K36" s="646"/>
      <c r="L36" s="646"/>
      <c r="M36" s="646"/>
      <c r="N36" s="646"/>
      <c r="O36" s="646"/>
      <c r="P36" s="646"/>
      <c r="Q36" s="646"/>
      <c r="R36" s="646"/>
      <c r="S36" s="646"/>
      <c r="T36" s="646"/>
      <c r="U36" s="646"/>
      <c r="V36" s="646"/>
      <c r="W36" s="646"/>
      <c r="X36" s="646"/>
      <c r="Y36" s="646"/>
      <c r="Z36" s="646"/>
      <c r="AA36" s="646"/>
      <c r="AB36" s="646"/>
      <c r="AC36" s="646"/>
      <c r="AD36" s="646"/>
      <c r="AE36" s="646"/>
      <c r="AF36" s="646"/>
      <c r="AG36" s="646"/>
      <c r="AH36" s="646"/>
      <c r="AI36" s="646"/>
      <c r="AJ36" s="646"/>
      <c r="AK36" s="646"/>
      <c r="AL36" s="646"/>
      <c r="AM36" s="646"/>
      <c r="AN36" s="646"/>
      <c r="AO36" s="646"/>
      <c r="AP36" s="646"/>
      <c r="AQ36" s="646"/>
      <c r="AR36" s="646"/>
      <c r="AS36" s="646"/>
      <c r="AT36" s="646"/>
      <c r="AU36" s="646"/>
      <c r="AV36" s="646"/>
      <c r="AW36" s="646"/>
      <c r="AX36" s="423"/>
    </row>
    <row collapsed="false" customFormat="false" customHeight="true" hidden="false" ht="13.5" outlineLevel="0" r="37">
      <c r="A37" s="646" t="s">
        <v>442</v>
      </c>
      <c r="B37" s="832"/>
      <c r="C37" s="832"/>
      <c r="D37" s="832"/>
      <c r="E37" s="832"/>
      <c r="F37" s="832"/>
      <c r="G37" s="832"/>
      <c r="H37" s="832"/>
      <c r="I37" s="832"/>
      <c r="J37" s="832"/>
      <c r="K37" s="832"/>
      <c r="L37" s="832"/>
      <c r="M37" s="832"/>
      <c r="N37" s="832"/>
      <c r="O37" s="832"/>
      <c r="P37" s="832"/>
      <c r="Q37" s="832"/>
      <c r="R37" s="832"/>
      <c r="S37" s="832"/>
      <c r="T37" s="832"/>
      <c r="U37" s="832"/>
      <c r="V37" s="832"/>
      <c r="W37" s="832"/>
      <c r="X37" s="832"/>
      <c r="Y37" s="832"/>
      <c r="Z37" s="832"/>
      <c r="AA37" s="832"/>
      <c r="AB37" s="832"/>
      <c r="AC37" s="832"/>
      <c r="AD37" s="832"/>
      <c r="AE37" s="832"/>
      <c r="AF37" s="832"/>
      <c r="AG37" s="832"/>
      <c r="AH37" s="832"/>
      <c r="AI37" s="832"/>
      <c r="AJ37" s="832"/>
      <c r="AK37" s="832"/>
      <c r="AL37" s="832"/>
      <c r="AM37" s="832"/>
      <c r="AN37" s="832"/>
      <c r="AO37" s="832"/>
      <c r="AP37" s="832"/>
      <c r="AQ37" s="832"/>
      <c r="AR37" s="832"/>
      <c r="AS37" s="832"/>
      <c r="AT37" s="832"/>
      <c r="AU37" s="832"/>
      <c r="AV37" s="832"/>
      <c r="AW37" s="832"/>
      <c r="AX37" s="423"/>
    </row>
    <row collapsed="false" customFormat="false" customHeight="true" hidden="false" ht="60" outlineLevel="0" r="38">
      <c r="A38" s="830"/>
      <c r="B38" s="830"/>
      <c r="C38" s="830"/>
      <c r="D38" s="830"/>
      <c r="E38" s="830"/>
      <c r="F38" s="830"/>
      <c r="G38" s="830"/>
      <c r="H38" s="830"/>
      <c r="I38" s="830"/>
      <c r="J38" s="830"/>
      <c r="K38" s="830"/>
      <c r="L38" s="830"/>
      <c r="M38" s="830"/>
      <c r="N38" s="830"/>
      <c r="O38" s="830"/>
      <c r="P38" s="830"/>
      <c r="Q38" s="830"/>
      <c r="R38" s="830"/>
      <c r="S38" s="830"/>
      <c r="T38" s="830"/>
      <c r="U38" s="830"/>
      <c r="V38" s="830"/>
      <c r="W38" s="830"/>
      <c r="X38" s="830"/>
      <c r="Y38" s="830"/>
      <c r="Z38" s="830"/>
      <c r="AA38" s="830"/>
      <c r="AB38" s="830"/>
      <c r="AC38" s="830"/>
      <c r="AD38" s="830"/>
      <c r="AE38" s="830"/>
      <c r="AF38" s="830"/>
      <c r="AG38" s="830"/>
      <c r="AH38" s="830"/>
      <c r="AI38" s="830"/>
      <c r="AJ38" s="830"/>
      <c r="AK38" s="830"/>
      <c r="AL38" s="830"/>
      <c r="AM38" s="830"/>
      <c r="AN38" s="830"/>
      <c r="AO38" s="830"/>
      <c r="AP38" s="830"/>
      <c r="AQ38" s="830"/>
      <c r="AR38" s="830"/>
      <c r="AS38" s="830"/>
      <c r="AT38" s="830"/>
      <c r="AU38" s="830"/>
      <c r="AV38" s="830"/>
      <c r="AW38" s="830"/>
      <c r="AX38" s="423"/>
    </row>
    <row collapsed="false" customFormat="false" customHeight="true" hidden="false" ht="13.5" outlineLevel="0" r="39">
      <c r="A39" s="646" t="s">
        <v>1182</v>
      </c>
      <c r="B39" s="646"/>
      <c r="C39" s="646"/>
      <c r="D39" s="646"/>
      <c r="E39" s="646"/>
      <c r="F39" s="646"/>
      <c r="G39" s="646"/>
      <c r="H39" s="646"/>
      <c r="I39" s="646"/>
      <c r="J39" s="646"/>
      <c r="K39" s="646"/>
      <c r="L39" s="646"/>
      <c r="M39" s="646"/>
      <c r="N39" s="646"/>
      <c r="O39" s="646"/>
      <c r="P39" s="646"/>
      <c r="Q39" s="646"/>
      <c r="R39" s="646"/>
      <c r="S39" s="646"/>
      <c r="T39" s="646"/>
      <c r="U39" s="646"/>
      <c r="V39" s="646"/>
      <c r="W39" s="646"/>
      <c r="X39" s="646"/>
      <c r="Y39" s="646"/>
      <c r="Z39" s="646"/>
      <c r="AA39" s="646"/>
      <c r="AB39" s="646"/>
      <c r="AC39" s="646"/>
      <c r="AD39" s="646"/>
      <c r="AE39" s="646"/>
      <c r="AF39" s="646"/>
      <c r="AG39" s="646"/>
      <c r="AH39" s="646"/>
      <c r="AI39" s="646"/>
      <c r="AJ39" s="646"/>
      <c r="AK39" s="646"/>
      <c r="AL39" s="646"/>
      <c r="AM39" s="646"/>
      <c r="AN39" s="646"/>
      <c r="AO39" s="646"/>
      <c r="AP39" s="646"/>
      <c r="AQ39" s="646"/>
      <c r="AR39" s="646"/>
      <c r="AS39" s="646"/>
      <c r="AT39" s="646"/>
      <c r="AU39" s="646"/>
      <c r="AV39" s="646"/>
      <c r="AW39" s="646"/>
      <c r="AX39" s="423"/>
    </row>
    <row collapsed="false" customFormat="false" customHeight="true" hidden="false" ht="13.5" outlineLevel="0" r="40">
      <c r="A40" s="646" t="s">
        <v>442</v>
      </c>
      <c r="B40" s="832"/>
      <c r="C40" s="832"/>
      <c r="D40" s="832"/>
      <c r="E40" s="832"/>
      <c r="F40" s="832"/>
      <c r="G40" s="832"/>
      <c r="H40" s="832"/>
      <c r="I40" s="832"/>
      <c r="J40" s="832"/>
      <c r="K40" s="832"/>
      <c r="L40" s="832"/>
      <c r="M40" s="832"/>
      <c r="N40" s="832"/>
      <c r="O40" s="832"/>
      <c r="P40" s="832"/>
      <c r="Q40" s="832"/>
      <c r="R40" s="832"/>
      <c r="S40" s="832"/>
      <c r="T40" s="832"/>
      <c r="U40" s="832"/>
      <c r="V40" s="832"/>
      <c r="W40" s="832"/>
      <c r="X40" s="832"/>
      <c r="Y40" s="832"/>
      <c r="Z40" s="832"/>
      <c r="AA40" s="832"/>
      <c r="AB40" s="832"/>
      <c r="AC40" s="832"/>
      <c r="AD40" s="832"/>
      <c r="AE40" s="832"/>
      <c r="AF40" s="832"/>
      <c r="AG40" s="832"/>
      <c r="AH40" s="832"/>
      <c r="AI40" s="832"/>
      <c r="AJ40" s="832"/>
      <c r="AK40" s="832"/>
      <c r="AL40" s="832"/>
      <c r="AM40" s="832"/>
      <c r="AN40" s="832"/>
      <c r="AO40" s="832"/>
      <c r="AP40" s="832"/>
      <c r="AQ40" s="832"/>
      <c r="AR40" s="832"/>
      <c r="AS40" s="832"/>
      <c r="AT40" s="832"/>
      <c r="AU40" s="832"/>
      <c r="AV40" s="832"/>
      <c r="AW40" s="832"/>
      <c r="AX40" s="423"/>
    </row>
    <row collapsed="false" customFormat="false" customHeight="true" hidden="false" ht="60" outlineLevel="0" r="41">
      <c r="A41" s="830"/>
      <c r="B41" s="830"/>
      <c r="C41" s="830"/>
      <c r="D41" s="830"/>
      <c r="E41" s="830"/>
      <c r="F41" s="830"/>
      <c r="G41" s="830"/>
      <c r="H41" s="830"/>
      <c r="I41" s="830"/>
      <c r="J41" s="830"/>
      <c r="K41" s="830"/>
      <c r="L41" s="830"/>
      <c r="M41" s="830"/>
      <c r="N41" s="830"/>
      <c r="O41" s="830"/>
      <c r="P41" s="830"/>
      <c r="Q41" s="830"/>
      <c r="R41" s="830"/>
      <c r="S41" s="830"/>
      <c r="T41" s="830"/>
      <c r="U41" s="830"/>
      <c r="V41" s="830"/>
      <c r="W41" s="830"/>
      <c r="X41" s="830"/>
      <c r="Y41" s="830"/>
      <c r="Z41" s="830"/>
      <c r="AA41" s="830"/>
      <c r="AB41" s="830"/>
      <c r="AC41" s="830"/>
      <c r="AD41" s="830"/>
      <c r="AE41" s="830"/>
      <c r="AF41" s="830"/>
      <c r="AG41" s="830"/>
      <c r="AH41" s="830"/>
      <c r="AI41" s="830"/>
      <c r="AJ41" s="830"/>
      <c r="AK41" s="830"/>
      <c r="AL41" s="830"/>
      <c r="AM41" s="830"/>
      <c r="AN41" s="830"/>
      <c r="AO41" s="830"/>
      <c r="AP41" s="830"/>
      <c r="AQ41" s="830"/>
      <c r="AR41" s="830"/>
      <c r="AS41" s="830"/>
      <c r="AT41" s="830"/>
      <c r="AU41" s="830"/>
      <c r="AV41" s="830"/>
      <c r="AW41" s="830"/>
      <c r="AX41" s="423"/>
    </row>
  </sheetData>
  <mergeCells count="26">
    <mergeCell ref="C2:Z2"/>
    <mergeCell ref="AD2:AK2"/>
    <mergeCell ref="AN2:AW2"/>
    <mergeCell ref="A5:AW14"/>
    <mergeCell ref="A16:T17"/>
    <mergeCell ref="U16:AG17"/>
    <mergeCell ref="AH16:AW16"/>
    <mergeCell ref="AH17:AW17"/>
    <mergeCell ref="U18:AG18"/>
    <mergeCell ref="AH18:AW18"/>
    <mergeCell ref="U19:AG20"/>
    <mergeCell ref="AH19:AW20"/>
    <mergeCell ref="U21:AG21"/>
    <mergeCell ref="AH21:AW21"/>
    <mergeCell ref="E22:AW22"/>
    <mergeCell ref="A23:AW26"/>
    <mergeCell ref="A27:AW27"/>
    <mergeCell ref="A29:AW29"/>
    <mergeCell ref="A31:AW31"/>
    <mergeCell ref="A32:AW32"/>
    <mergeCell ref="A33:AW33"/>
    <mergeCell ref="A35:AW35"/>
    <mergeCell ref="A36:AW36"/>
    <mergeCell ref="A38:AW38"/>
    <mergeCell ref="A39:AW39"/>
    <mergeCell ref="A41:AW41"/>
  </mergeCells>
  <printOptions headings="false" gridLines="false" gridLinesSet="true" horizontalCentered="false" verticalCentered="false"/>
  <pageMargins left="0.7" right="0.7" top="0.7875" bottom="0.7875" header="0.511805555555555" footer="0.511805555555555"/>
  <pageSetup blackAndWhite="false" cellComments="none" copies="1" draft="false" firstPageNumber="0" fitToHeight="1" fitToWidth="1" horizontalDpi="300" orientation="portrait" pageOrder="downThenOver" paperSize="9" scale="100" useFirstPageNumber="false" usePrinterDefaults="false" verticalDpi="300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5:AM49"/>
  <sheetViews>
    <sheetView colorId="64" defaultGridColor="true" rightToLeft="false" showFormulas="false" showGridLines="true" showOutlineSymbols="true" showRowColHeaders="true" showZeros="fals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sheetFormatPr defaultRowHeight="11.25"/>
  <cols>
    <col collapsed="false" hidden="false" max="1" min="1" style="66" width="1.4234693877551"/>
    <col collapsed="false" hidden="false" max="17" min="2" style="66" width="2.41836734693878"/>
    <col collapsed="false" hidden="false" max="18" min="18" style="66" width="2.14285714285714"/>
    <col collapsed="false" hidden="false" max="38" min="19" style="66" width="2.41836734693878"/>
    <col collapsed="false" hidden="false" max="39" min="39" style="66" width="1.4234693877551"/>
    <col collapsed="false" hidden="false" max="1025" min="40" style="66" width="9.14285714285714"/>
  </cols>
  <sheetData>
    <row collapsed="false" customFormat="false" customHeight="true" hidden="false" ht="12.75" outlineLevel="0" r="5">
      <c r="L5" s="3"/>
      <c r="M5" s="4"/>
      <c r="N5" s="4"/>
      <c r="O5" s="4"/>
      <c r="P5" s="4"/>
      <c r="Q5" s="4"/>
      <c r="R5" s="4"/>
      <c r="T5" s="3"/>
      <c r="U5" s="3"/>
      <c r="V5" s="3"/>
      <c r="W5" s="3"/>
      <c r="Y5" s="3"/>
      <c r="Z5" s="3"/>
      <c r="AA5" s="3"/>
      <c r="AB5" s="5" t="s">
        <v>0</v>
      </c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</row>
    <row collapsed="false" customFormat="false" customHeight="true" hidden="false" ht="22.5" outlineLevel="0" r="6">
      <c r="L6" s="3"/>
      <c r="M6" s="4"/>
      <c r="N6" s="6" t="s">
        <v>1</v>
      </c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3"/>
      <c r="AD6" s="3"/>
    </row>
    <row collapsed="false" customFormat="false" customHeight="true" hidden="false" ht="12.75" outlineLevel="0" r="7">
      <c r="L7" s="3"/>
      <c r="M7" s="7"/>
      <c r="N7" s="7" t="s">
        <v>2</v>
      </c>
      <c r="O7" s="7"/>
      <c r="P7" s="7"/>
      <c r="Q7" s="7"/>
      <c r="R7" s="7"/>
      <c r="S7" s="8" t="s">
        <v>3</v>
      </c>
      <c r="T7" s="8"/>
      <c r="U7" s="8"/>
      <c r="V7" s="8"/>
      <c r="W7" s="9" t="s">
        <v>4</v>
      </c>
      <c r="X7" s="10" t="s">
        <v>47</v>
      </c>
      <c r="Y7" s="10"/>
      <c r="Z7" s="10"/>
      <c r="AA7" s="11"/>
      <c r="AB7" s="11"/>
      <c r="AC7" s="11"/>
      <c r="AD7" s="11"/>
    </row>
    <row collapsed="false" customFormat="false" customHeight="true" hidden="false" ht="12.75" outlineLevel="0" r="8">
      <c r="L8" s="3"/>
      <c r="M8" s="7"/>
      <c r="N8" s="12"/>
      <c r="O8" s="12"/>
      <c r="P8" s="12"/>
      <c r="Q8" s="12"/>
      <c r="R8" s="12"/>
      <c r="S8" s="13"/>
      <c r="T8" s="13"/>
      <c r="U8" s="13"/>
      <c r="V8" s="13"/>
      <c r="W8" s="9"/>
      <c r="X8" s="9"/>
      <c r="Y8" s="9"/>
      <c r="Z8" s="14"/>
      <c r="AA8" s="11"/>
      <c r="AB8" s="11"/>
      <c r="AC8" s="11"/>
      <c r="AD8" s="11"/>
    </row>
    <row collapsed="false" customFormat="false" customHeight="true" hidden="false" ht="12.75" outlineLevel="0" r="9">
      <c r="L9" s="3"/>
      <c r="M9" s="4"/>
      <c r="N9" s="4"/>
      <c r="O9" s="4"/>
      <c r="P9" s="15" t="s">
        <v>6</v>
      </c>
      <c r="Q9" s="15"/>
      <c r="R9" s="4"/>
      <c r="T9" s="3"/>
      <c r="U9" s="3"/>
      <c r="V9" s="3"/>
      <c r="W9" s="3"/>
      <c r="Y9" s="15"/>
      <c r="Z9" s="15"/>
      <c r="AA9" s="3"/>
      <c r="AB9" s="3"/>
      <c r="AC9" s="3"/>
      <c r="AD9" s="3"/>
    </row>
    <row collapsed="false" customFormat="false" customHeight="true" hidden="false" ht="12.75" outlineLevel="0" r="10">
      <c r="L10" s="3"/>
      <c r="M10" s="4"/>
      <c r="N10" s="4" t="s">
        <v>7</v>
      </c>
      <c r="O10" s="4"/>
      <c r="P10" s="15"/>
      <c r="Q10" s="15"/>
      <c r="R10" s="4"/>
      <c r="S10" s="5" t="s">
        <v>8</v>
      </c>
      <c r="T10" s="5"/>
      <c r="U10" s="5"/>
      <c r="V10" s="5"/>
      <c r="W10" s="3"/>
      <c r="Y10" s="15"/>
      <c r="Z10" s="15"/>
      <c r="AA10" s="3"/>
      <c r="AB10" s="16" t="s">
        <v>9</v>
      </c>
      <c r="AC10" s="16"/>
      <c r="AD10" s="16"/>
      <c r="AE10" s="16"/>
    </row>
    <row collapsed="false" customFormat="false" customHeight="true" hidden="false" ht="7.5" outlineLevel="0" r="11">
      <c r="A11" s="2"/>
      <c r="B11" s="2"/>
      <c r="C11" s="2"/>
      <c r="D11" s="2"/>
      <c r="E11" s="2"/>
      <c r="F11" s="2"/>
      <c r="G11" s="2"/>
      <c r="I11" s="2"/>
      <c r="J11" s="2"/>
      <c r="K11" s="2"/>
      <c r="L11" s="3"/>
      <c r="M11" s="17"/>
      <c r="N11" s="17"/>
      <c r="O11" s="17"/>
      <c r="P11" s="17"/>
      <c r="Q11" s="17"/>
      <c r="R11" s="17"/>
      <c r="S11" s="17"/>
      <c r="T11" s="3"/>
      <c r="U11" s="3"/>
      <c r="V11" s="3"/>
      <c r="W11" s="3"/>
      <c r="X11" s="18"/>
      <c r="Y11" s="3"/>
      <c r="Z11" s="3"/>
      <c r="AA11" s="3"/>
      <c r="AB11" s="3"/>
      <c r="AC11" s="3"/>
      <c r="AD11" s="3"/>
      <c r="AE11" s="19"/>
      <c r="AF11" s="19"/>
      <c r="AG11" s="19"/>
      <c r="AH11" s="19"/>
      <c r="AI11" s="19"/>
      <c r="AJ11" s="19"/>
      <c r="AK11" s="19"/>
      <c r="AL11" s="20"/>
      <c r="AM11" s="20"/>
    </row>
    <row collapsed="false" customFormat="false" customHeight="true" hidden="false" ht="12" outlineLevel="0" r="12">
      <c r="A12" s="2"/>
      <c r="B12" s="2"/>
      <c r="C12" s="2"/>
      <c r="D12" s="2"/>
      <c r="E12" s="2"/>
      <c r="F12" s="2"/>
      <c r="G12" s="2"/>
      <c r="I12" s="2"/>
      <c r="J12" s="2"/>
      <c r="K12" s="2"/>
      <c r="L12" s="2"/>
      <c r="M12" s="2"/>
      <c r="N12" s="2"/>
      <c r="O12" s="2"/>
      <c r="P12" s="2"/>
      <c r="Q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</row>
    <row collapsed="false" customFormat="false" customHeight="true" hidden="false" ht="11.25" outlineLevel="0" r="1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1" t="s">
        <v>10</v>
      </c>
      <c r="P13" s="21"/>
      <c r="Q13" s="22"/>
      <c r="R13" s="23" t="s">
        <v>11</v>
      </c>
      <c r="S13" s="23"/>
      <c r="T13" s="23"/>
      <c r="U13" s="23"/>
      <c r="V13" s="22"/>
      <c r="W13" s="22"/>
      <c r="X13" s="21" t="s">
        <v>10</v>
      </c>
      <c r="Y13" s="21"/>
      <c r="Z13" s="22"/>
      <c r="AA13" s="23" t="s">
        <v>11</v>
      </c>
      <c r="AB13" s="23"/>
      <c r="AC13" s="23"/>
      <c r="AD13" s="23"/>
      <c r="AE13" s="2"/>
      <c r="AF13" s="2"/>
      <c r="AG13" s="2"/>
      <c r="AH13" s="2"/>
      <c r="AI13" s="2"/>
      <c r="AJ13" s="2"/>
      <c r="AK13" s="2"/>
      <c r="AL13" s="2"/>
      <c r="AM13" s="2"/>
    </row>
    <row collapsed="false" customFormat="false" customHeight="true" hidden="false" ht="12.75" outlineLevel="0" r="14">
      <c r="A14" s="2"/>
      <c r="B14" s="2"/>
      <c r="C14" s="2"/>
      <c r="D14" s="2"/>
      <c r="E14" s="2"/>
      <c r="F14" s="2"/>
      <c r="G14" s="2"/>
      <c r="H14" s="5"/>
      <c r="I14" s="5"/>
      <c r="J14" s="24" t="s">
        <v>12</v>
      </c>
      <c r="K14" s="24"/>
      <c r="L14" s="24"/>
      <c r="M14" s="24"/>
      <c r="N14" s="24"/>
      <c r="O14" s="25" t="s">
        <v>13</v>
      </c>
      <c r="P14" s="25" t="s">
        <v>14</v>
      </c>
      <c r="Q14" s="2" t="s">
        <v>4</v>
      </c>
      <c r="R14" s="26" t="s">
        <v>15</v>
      </c>
      <c r="S14" s="26" t="s">
        <v>13</v>
      </c>
      <c r="T14" s="26" t="s">
        <v>14</v>
      </c>
      <c r="U14" s="26" t="s">
        <v>15</v>
      </c>
      <c r="V14" s="27" t="s">
        <v>17</v>
      </c>
      <c r="W14" s="27"/>
      <c r="X14" s="25" t="s">
        <v>14</v>
      </c>
      <c r="Y14" s="25" t="s">
        <v>15</v>
      </c>
      <c r="Z14" s="2" t="s">
        <v>4</v>
      </c>
      <c r="AA14" s="26" t="s">
        <v>15</v>
      </c>
      <c r="AB14" s="26" t="s">
        <v>13</v>
      </c>
      <c r="AC14" s="26" t="s">
        <v>14</v>
      </c>
      <c r="AD14" s="26" t="s">
        <v>15</v>
      </c>
      <c r="AE14" s="2"/>
      <c r="AF14" s="2"/>
      <c r="AG14" s="2"/>
      <c r="AH14" s="2"/>
      <c r="AI14" s="2"/>
      <c r="AJ14" s="2"/>
      <c r="AK14" s="2"/>
      <c r="AL14" s="2"/>
      <c r="AM14" s="2"/>
    </row>
    <row collapsed="false" customFormat="true" customHeight="true" hidden="false" ht="12.75" outlineLevel="0" r="15" s="5">
      <c r="J15" s="24"/>
      <c r="K15" s="24"/>
      <c r="L15" s="24"/>
      <c r="M15" s="24"/>
      <c r="N15" s="24"/>
      <c r="O15" s="28"/>
      <c r="P15" s="28"/>
      <c r="R15" s="28"/>
      <c r="S15" s="28"/>
      <c r="T15" s="28"/>
      <c r="U15" s="28"/>
      <c r="X15" s="28"/>
      <c r="Y15" s="28"/>
      <c r="AA15" s="28"/>
      <c r="AB15" s="28"/>
      <c r="AC15" s="28"/>
      <c r="AD15" s="28"/>
    </row>
    <row collapsed="false" customFormat="true" customHeight="true" hidden="false" ht="12.75" outlineLevel="0" r="16" s="5">
      <c r="J16" s="24"/>
      <c r="K16" s="24"/>
      <c r="L16" s="24"/>
      <c r="M16" s="24"/>
      <c r="N16" s="24"/>
      <c r="O16" s="28"/>
      <c r="P16" s="28"/>
      <c r="R16" s="28"/>
      <c r="S16" s="28"/>
      <c r="T16" s="28"/>
      <c r="U16" s="28"/>
      <c r="X16" s="28"/>
      <c r="Y16" s="28"/>
      <c r="AA16" s="28"/>
      <c r="AB16" s="28"/>
      <c r="AC16" s="28"/>
      <c r="AD16" s="28"/>
    </row>
    <row collapsed="false" customFormat="false" customHeight="true" hidden="false" ht="12.75" outlineLevel="0" r="17">
      <c r="A17" s="2"/>
      <c r="B17" s="2"/>
      <c r="C17" s="2"/>
      <c r="D17" s="2"/>
      <c r="E17" s="2"/>
      <c r="F17" s="2"/>
      <c r="G17" s="30" t="s">
        <v>18</v>
      </c>
      <c r="H17" s="30"/>
      <c r="I17" s="30"/>
      <c r="J17" s="30"/>
      <c r="K17" s="30"/>
      <c r="L17" s="30"/>
      <c r="M17" s="30"/>
      <c r="N17" s="30"/>
      <c r="O17" s="25" t="s">
        <v>13</v>
      </c>
      <c r="P17" s="25" t="s">
        <v>14</v>
      </c>
      <c r="Q17" s="2" t="s">
        <v>4</v>
      </c>
      <c r="R17" s="26" t="s">
        <v>15</v>
      </c>
      <c r="S17" s="26" t="s">
        <v>13</v>
      </c>
      <c r="T17" s="26" t="s">
        <v>14</v>
      </c>
      <c r="U17" s="26" t="s">
        <v>14</v>
      </c>
      <c r="V17" s="27" t="s">
        <v>17</v>
      </c>
      <c r="W17" s="27"/>
      <c r="X17" s="25" t="s">
        <v>14</v>
      </c>
      <c r="Y17" s="25" t="s">
        <v>15</v>
      </c>
      <c r="Z17" s="2" t="s">
        <v>4</v>
      </c>
      <c r="AA17" s="26" t="s">
        <v>15</v>
      </c>
      <c r="AB17" s="26" t="s">
        <v>13</v>
      </c>
      <c r="AC17" s="26" t="s">
        <v>14</v>
      </c>
      <c r="AD17" s="26" t="s">
        <v>14</v>
      </c>
      <c r="AE17" s="2"/>
      <c r="AF17" s="2"/>
      <c r="AG17" s="2"/>
      <c r="AH17" s="2"/>
      <c r="AI17" s="2"/>
      <c r="AJ17" s="2"/>
      <c r="AK17" s="2"/>
      <c r="AL17" s="2"/>
      <c r="AM17" s="2"/>
    </row>
    <row collapsed="false" customFormat="false" customHeight="true" hidden="false" ht="12.75" outlineLevel="0" r="18">
      <c r="A18" s="2"/>
      <c r="B18" s="2"/>
      <c r="C18" s="2"/>
      <c r="D18" s="2"/>
      <c r="E18" s="2"/>
      <c r="F18" s="2"/>
      <c r="G18" s="24"/>
      <c r="H18" s="24"/>
      <c r="I18" s="24"/>
      <c r="J18" s="24"/>
      <c r="K18" s="24"/>
      <c r="L18" s="24"/>
      <c r="M18" s="24"/>
      <c r="N18" s="24"/>
      <c r="O18" s="28"/>
      <c r="P18" s="28"/>
      <c r="Q18" s="2"/>
      <c r="R18" s="28"/>
      <c r="S18" s="28"/>
      <c r="T18" s="28"/>
      <c r="U18" s="28"/>
      <c r="V18" s="5"/>
      <c r="W18" s="5"/>
      <c r="X18" s="28"/>
      <c r="Y18" s="28"/>
      <c r="Z18" s="2"/>
      <c r="AA18" s="28"/>
      <c r="AB18" s="28"/>
      <c r="AC18" s="28"/>
      <c r="AD18" s="28"/>
      <c r="AE18" s="2"/>
      <c r="AF18" s="2"/>
      <c r="AG18" s="2"/>
      <c r="AH18" s="2"/>
      <c r="AI18" s="2"/>
      <c r="AJ18" s="2"/>
      <c r="AK18" s="2"/>
      <c r="AL18" s="2"/>
      <c r="AM18" s="2"/>
    </row>
    <row collapsed="false" customFormat="false" customHeight="true" hidden="false" ht="12.75" outlineLevel="0" r="19">
      <c r="A19" s="2"/>
      <c r="B19" s="2"/>
      <c r="C19" s="2"/>
      <c r="D19" s="2"/>
      <c r="E19" s="2"/>
      <c r="F19" s="2"/>
      <c r="G19" s="24"/>
      <c r="H19" s="24"/>
      <c r="I19" s="24"/>
      <c r="J19" s="24"/>
      <c r="K19" s="24"/>
      <c r="L19" s="24"/>
      <c r="M19" s="24"/>
      <c r="N19" s="24"/>
      <c r="O19" s="28"/>
      <c r="P19" s="28"/>
      <c r="Q19" s="2"/>
      <c r="R19" s="28"/>
      <c r="S19" s="28"/>
      <c r="T19" s="28"/>
      <c r="U19" s="28"/>
      <c r="V19" s="5"/>
      <c r="W19" s="5"/>
      <c r="X19" s="28"/>
      <c r="Y19" s="28"/>
      <c r="Z19" s="2"/>
      <c r="AA19" s="28"/>
      <c r="AB19" s="28"/>
      <c r="AC19" s="28"/>
      <c r="AD19" s="28"/>
      <c r="AE19" s="2"/>
      <c r="AF19" s="2"/>
      <c r="AG19" s="2"/>
      <c r="AH19" s="2"/>
      <c r="AI19" s="2"/>
      <c r="AJ19" s="2"/>
      <c r="AK19" s="2"/>
      <c r="AL19" s="2"/>
      <c r="AM19" s="2"/>
    </row>
    <row collapsed="false" customFormat="false" customHeight="true" hidden="false" ht="11.25" outlineLevel="0" r="20">
      <c r="A20" s="2"/>
      <c r="B20" s="31" t="s">
        <v>19</v>
      </c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2"/>
      <c r="T20" s="2"/>
      <c r="U20" s="2"/>
      <c r="V20" s="2"/>
      <c r="W20" s="2"/>
      <c r="X20" s="31" t="s">
        <v>20</v>
      </c>
      <c r="Y20" s="31"/>
      <c r="Z20" s="31"/>
      <c r="AA20" s="31"/>
      <c r="AB20" s="31"/>
      <c r="AC20" s="31"/>
      <c r="AG20" s="31" t="s">
        <v>20</v>
      </c>
      <c r="AH20" s="31"/>
      <c r="AI20" s="31"/>
      <c r="AJ20" s="31"/>
      <c r="AK20" s="31"/>
      <c r="AL20" s="31"/>
      <c r="AM20" s="2"/>
    </row>
    <row collapsed="false" customFormat="false" customHeight="true" hidden="false" ht="14.1" outlineLevel="0" r="21">
      <c r="A21" s="2"/>
      <c r="B21" s="32"/>
      <c r="C21" s="32"/>
      <c r="D21" s="32" t="s">
        <v>4</v>
      </c>
      <c r="E21" s="32"/>
      <c r="F21" s="32"/>
      <c r="G21" s="32" t="s">
        <v>4</v>
      </c>
      <c r="H21" s="32"/>
      <c r="I21" s="32"/>
      <c r="J21" s="32"/>
      <c r="K21" s="32"/>
      <c r="L21" s="2"/>
      <c r="M21" s="2"/>
      <c r="N21" s="2"/>
      <c r="O21" s="2"/>
      <c r="P21" s="2"/>
      <c r="Q21" s="2"/>
      <c r="R21" s="2"/>
      <c r="S21" s="2"/>
      <c r="T21" s="2"/>
      <c r="W21" s="2" t="s">
        <v>21</v>
      </c>
      <c r="AF21" s="2" t="s">
        <v>21</v>
      </c>
      <c r="AM21" s="2"/>
    </row>
    <row collapsed="false" customFormat="false" customHeight="true" hidden="false" ht="11.25" outlineLevel="0" r="2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X22" s="33" t="s">
        <v>6</v>
      </c>
      <c r="Y22" s="34" t="s">
        <v>22</v>
      </c>
      <c r="Z22" s="34"/>
      <c r="AA22" s="34"/>
      <c r="AB22" s="34"/>
      <c r="AC22" s="34"/>
      <c r="AG22" s="33" t="s">
        <v>6</v>
      </c>
      <c r="AH22" s="34" t="s">
        <v>23</v>
      </c>
      <c r="AI22" s="34"/>
      <c r="AJ22" s="34"/>
      <c r="AK22" s="34"/>
      <c r="AL22" s="34"/>
      <c r="AM22" s="2"/>
    </row>
    <row collapsed="false" customFormat="false" customHeight="true" hidden="false" ht="11.25" outlineLevel="0" r="2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X23" s="33"/>
      <c r="Y23" s="34" t="s">
        <v>24</v>
      </c>
      <c r="Z23" s="34"/>
      <c r="AA23" s="34"/>
      <c r="AB23" s="34"/>
      <c r="AC23" s="34"/>
      <c r="AG23" s="33"/>
      <c r="AH23" s="34" t="s">
        <v>25</v>
      </c>
      <c r="AI23" s="34" t="s">
        <v>26</v>
      </c>
      <c r="AJ23" s="34"/>
      <c r="AK23" s="34"/>
      <c r="AL23" s="34"/>
      <c r="AM23" s="2"/>
    </row>
    <row collapsed="false" customFormat="false" customHeight="true" hidden="false" ht="14.1" outlineLevel="0" r="24">
      <c r="A24" s="2"/>
      <c r="B24" s="5"/>
      <c r="C24" s="5"/>
      <c r="D24" s="5"/>
      <c r="E24" s="5"/>
      <c r="F24" s="5"/>
      <c r="G24" s="5"/>
      <c r="H24" s="5"/>
      <c r="I24" s="5"/>
      <c r="J24" s="5"/>
      <c r="K24" s="5"/>
      <c r="L24" s="2"/>
      <c r="M24" s="2"/>
      <c r="N24" s="2"/>
      <c r="O24" s="2"/>
      <c r="P24" s="2"/>
      <c r="Q24" s="2"/>
      <c r="R24" s="2"/>
      <c r="S24" s="2"/>
      <c r="T24" s="2"/>
      <c r="X24" s="33"/>
      <c r="Y24" s="34" t="s">
        <v>27</v>
      </c>
      <c r="Z24" s="34"/>
      <c r="AA24" s="34"/>
      <c r="AB24" s="34"/>
      <c r="AC24" s="34"/>
      <c r="AM24" s="2"/>
    </row>
    <row collapsed="false" customFormat="false" customHeight="true" hidden="false" ht="12" outlineLevel="0" r="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5"/>
      <c r="X25" s="35"/>
      <c r="Y25" s="67"/>
      <c r="Z25" s="67"/>
      <c r="AA25" s="67"/>
      <c r="AB25" s="67"/>
      <c r="AC25" s="67"/>
      <c r="AD25" s="67"/>
      <c r="AE25" s="67"/>
      <c r="AF25" s="67"/>
      <c r="AG25" s="67"/>
      <c r="AH25" s="5"/>
      <c r="AI25" s="31"/>
      <c r="AJ25" s="5"/>
      <c r="AK25" s="5"/>
      <c r="AL25" s="2"/>
      <c r="AM25" s="2"/>
    </row>
    <row collapsed="false" customFormat="false" customHeight="true" hidden="false" ht="11.25" outlineLevel="0" r="26">
      <c r="A26" s="2"/>
      <c r="B26" s="37" t="s">
        <v>28</v>
      </c>
      <c r="C26" s="37"/>
      <c r="D26" s="2"/>
      <c r="E26" s="2"/>
      <c r="F26" s="2"/>
      <c r="G26" s="2"/>
      <c r="H26" s="2"/>
      <c r="I26" s="2"/>
      <c r="K26" s="2"/>
      <c r="L26" s="2"/>
      <c r="M26" s="38" t="s">
        <v>29</v>
      </c>
      <c r="N26" s="38"/>
      <c r="O26" s="38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5"/>
      <c r="AC26" s="2"/>
      <c r="AD26" s="46"/>
      <c r="AE26" s="2"/>
      <c r="AF26" s="2"/>
      <c r="AG26" s="2"/>
      <c r="AH26" s="2"/>
      <c r="AI26" s="2"/>
      <c r="AJ26" s="2"/>
      <c r="AK26" s="2"/>
      <c r="AL26" s="2"/>
      <c r="AM26" s="2"/>
    </row>
    <row collapsed="false" customFormat="false" customHeight="true" hidden="false" ht="14.1" outlineLevel="0" r="27">
      <c r="A27" s="2"/>
      <c r="B27" s="40"/>
      <c r="C27" s="40"/>
      <c r="D27" s="40"/>
      <c r="E27" s="40"/>
      <c r="F27" s="40"/>
      <c r="G27" s="40"/>
      <c r="H27" s="40"/>
      <c r="I27" s="40"/>
      <c r="J27" s="41"/>
      <c r="K27" s="41"/>
      <c r="L27" s="41"/>
      <c r="M27" s="68" t="s">
        <v>14</v>
      </c>
      <c r="N27" s="68"/>
      <c r="O27" s="68"/>
      <c r="P27" s="68"/>
      <c r="Q27" s="68"/>
      <c r="R27" s="68"/>
      <c r="S27" s="68"/>
      <c r="T27" s="68"/>
      <c r="U27" s="68"/>
      <c r="V27" s="68"/>
      <c r="W27" s="41"/>
      <c r="X27" s="41"/>
      <c r="Y27" s="41"/>
      <c r="Z27" s="41"/>
      <c r="AA27" s="41"/>
      <c r="AB27" s="33"/>
      <c r="AC27" s="33"/>
      <c r="AD27" s="32" t="s">
        <v>4</v>
      </c>
      <c r="AE27" s="33"/>
      <c r="AF27" s="33"/>
      <c r="AG27" s="32" t="s">
        <v>4</v>
      </c>
      <c r="AH27" s="33"/>
      <c r="AI27" s="69"/>
      <c r="AJ27" s="41"/>
      <c r="AK27" s="41"/>
      <c r="AL27" s="2"/>
      <c r="AM27" s="2"/>
    </row>
    <row collapsed="false" customFormat="false" customHeight="true" hidden="false" ht="12.75" outlineLevel="0" r="28">
      <c r="A28" s="2"/>
      <c r="B28" s="70" t="s">
        <v>34</v>
      </c>
      <c r="C28" s="70"/>
      <c r="D28" s="70"/>
      <c r="E28" s="70"/>
      <c r="F28" s="70"/>
      <c r="G28" s="70"/>
      <c r="H28" s="70"/>
      <c r="I28" s="70"/>
      <c r="J28" s="70"/>
      <c r="K28" s="70"/>
      <c r="L28" s="70"/>
      <c r="M28" s="70"/>
      <c r="N28" s="70"/>
      <c r="O28" s="70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5"/>
      <c r="AM28" s="5"/>
    </row>
    <row collapsed="false" customFormat="true" customHeight="true" hidden="false" ht="12.75" outlineLevel="0" r="29" s="5">
      <c r="B29" s="42" t="n">
        <f aca="false">'Udaje o fy'!$B$29</f>
        <v>0</v>
      </c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  <c r="AF29" s="42"/>
      <c r="AG29" s="42"/>
      <c r="AH29" s="42"/>
      <c r="AI29" s="42"/>
      <c r="AJ29" s="42"/>
      <c r="AK29" s="42"/>
      <c r="AL29" s="43"/>
      <c r="AM29" s="43"/>
    </row>
    <row collapsed="false" customFormat="true" customHeight="true" hidden="false" ht="12.75" outlineLevel="0" r="30" s="5"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  <c r="AF30" s="42"/>
      <c r="AG30" s="42"/>
      <c r="AH30" s="42"/>
      <c r="AI30" s="42"/>
      <c r="AJ30" s="42"/>
      <c r="AK30" s="42"/>
      <c r="AL30" s="43"/>
      <c r="AM30" s="43"/>
    </row>
    <row collapsed="false" customFormat="true" customHeight="true" hidden="false" ht="14.1" outlineLevel="0" r="31" s="5">
      <c r="B31" s="37" t="s">
        <v>35</v>
      </c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AE31" s="31" t="s">
        <v>36</v>
      </c>
      <c r="AF31" s="31"/>
      <c r="AG31" s="31"/>
    </row>
    <row collapsed="false" customFormat="true" customHeight="true" hidden="false" ht="14.1" outlineLevel="0" r="32" s="5"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E32" s="68"/>
      <c r="AF32" s="68"/>
      <c r="AG32" s="68"/>
    </row>
    <row collapsed="false" customFormat="true" customHeight="true" hidden="false" ht="14.1" outlineLevel="0" r="33" s="5">
      <c r="B33" s="31" t="s">
        <v>37</v>
      </c>
      <c r="C33" s="31"/>
      <c r="D33" s="31"/>
      <c r="E33" s="31"/>
      <c r="F33" s="31"/>
      <c r="G33" s="31"/>
      <c r="H33" s="31" t="s">
        <v>38</v>
      </c>
    </row>
    <row collapsed="false" customFormat="true" customHeight="true" hidden="false" ht="14.1" outlineLevel="0" r="34" s="5">
      <c r="B34" s="45"/>
      <c r="C34" s="45"/>
      <c r="D34" s="45"/>
      <c r="E34" s="45"/>
      <c r="F34" s="45"/>
      <c r="G34" s="31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</row>
    <row collapsed="false" customFormat="false" customHeight="true" hidden="false" ht="14.1" outlineLevel="0" r="35">
      <c r="A35" s="2"/>
      <c r="B35" s="38" t="s">
        <v>39</v>
      </c>
      <c r="C35" s="38"/>
      <c r="D35" s="38"/>
      <c r="E35" s="38"/>
      <c r="F35" s="38"/>
      <c r="G35" s="38"/>
      <c r="H35" s="38"/>
      <c r="I35" s="2"/>
      <c r="J35" s="46" t="s">
        <v>40</v>
      </c>
      <c r="K35" s="2"/>
      <c r="L35" s="2"/>
      <c r="M35" s="2"/>
      <c r="N35" s="2"/>
      <c r="O35" s="2"/>
      <c r="P35" s="2"/>
      <c r="Q35" s="2"/>
      <c r="R35" s="2"/>
      <c r="S35" s="2"/>
      <c r="T35" s="2"/>
      <c r="U35" s="38" t="s">
        <v>41</v>
      </c>
      <c r="V35" s="38"/>
      <c r="W35" s="38"/>
      <c r="X35" s="38"/>
      <c r="Y35" s="38"/>
      <c r="Z35" s="38"/>
      <c r="AA35" s="38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</row>
    <row collapsed="false" customFormat="false" customHeight="true" hidden="false" ht="14.1" outlineLevel="0" r="36">
      <c r="A36" s="2"/>
      <c r="B36" s="45"/>
      <c r="C36" s="45"/>
      <c r="D36" s="45"/>
      <c r="E36" s="45"/>
      <c r="F36" s="47"/>
      <c r="G36" s="47"/>
      <c r="H36" s="47"/>
      <c r="I36" s="47"/>
      <c r="J36" s="45"/>
      <c r="K36" s="45"/>
      <c r="L36" s="45"/>
      <c r="M36" s="45"/>
      <c r="N36" s="45"/>
      <c r="O36" s="45"/>
      <c r="P36" s="45"/>
      <c r="Q36" s="45"/>
      <c r="R36" s="47"/>
      <c r="S36" s="47"/>
      <c r="T36" s="47"/>
      <c r="U36" s="45"/>
      <c r="V36" s="45"/>
      <c r="W36" s="45"/>
      <c r="X36" s="45"/>
      <c r="Y36" s="48"/>
      <c r="Z36" s="49"/>
      <c r="AA36" s="45"/>
      <c r="AB36" s="45"/>
      <c r="AC36" s="45"/>
      <c r="AD36" s="45"/>
      <c r="AE36" s="45"/>
      <c r="AF36" s="45"/>
      <c r="AG36" s="45"/>
      <c r="AH36" s="45"/>
      <c r="AI36" s="45"/>
      <c r="AJ36" s="2"/>
      <c r="AK36" s="2"/>
      <c r="AL36" s="2"/>
      <c r="AM36" s="2"/>
    </row>
    <row collapsed="false" customFormat="false" customHeight="true" hidden="false" ht="12" outlineLevel="0" r="37">
      <c r="A37" s="2"/>
      <c r="B37" s="50" t="s">
        <v>42</v>
      </c>
      <c r="C37" s="50"/>
      <c r="D37" s="50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</row>
    <row collapsed="false" customFormat="false" customHeight="true" hidden="false" ht="12" outlineLevel="0" r="38">
      <c r="A38" s="2"/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2"/>
      <c r="AK38" s="2"/>
      <c r="AL38" s="2"/>
      <c r="AM38" s="2"/>
    </row>
    <row collapsed="false" customFormat="false" customHeight="true" hidden="false" ht="12" outlineLevel="0" r="3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</row>
    <row collapsed="false" customFormat="false" customHeight="true" hidden="false" ht="12.95" outlineLevel="0" r="40">
      <c r="A40" s="2"/>
      <c r="B40" s="52" t="s">
        <v>43</v>
      </c>
      <c r="C40" s="53"/>
      <c r="D40" s="53"/>
      <c r="E40" s="53"/>
      <c r="F40" s="53"/>
      <c r="G40" s="53"/>
      <c r="H40" s="53"/>
      <c r="I40" s="53"/>
      <c r="J40" s="54"/>
      <c r="K40" s="55" t="s">
        <v>44</v>
      </c>
      <c r="L40" s="55"/>
      <c r="M40" s="55"/>
      <c r="N40" s="55"/>
      <c r="O40" s="55"/>
      <c r="P40" s="55"/>
      <c r="Q40" s="55"/>
      <c r="R40" s="55"/>
      <c r="S40" s="55"/>
      <c r="T40" s="55" t="s">
        <v>45</v>
      </c>
      <c r="U40" s="55"/>
      <c r="V40" s="55"/>
      <c r="W40" s="55"/>
      <c r="X40" s="55"/>
      <c r="Y40" s="55"/>
      <c r="Z40" s="55"/>
      <c r="AA40" s="55"/>
      <c r="AB40" s="55"/>
      <c r="AC40" s="55" t="s">
        <v>46</v>
      </c>
      <c r="AD40" s="55"/>
      <c r="AE40" s="55"/>
      <c r="AF40" s="55"/>
      <c r="AG40" s="55"/>
      <c r="AH40" s="55"/>
      <c r="AI40" s="55"/>
      <c r="AJ40" s="55"/>
      <c r="AK40" s="55"/>
      <c r="AL40" s="5"/>
      <c r="AM40" s="2"/>
    </row>
    <row collapsed="false" customFormat="false" customHeight="true" hidden="false" ht="12.95" outlineLevel="0" r="41">
      <c r="A41" s="2"/>
      <c r="B41" s="56"/>
      <c r="C41" s="57"/>
      <c r="D41" s="57"/>
      <c r="E41" s="57"/>
      <c r="F41" s="57"/>
      <c r="G41" s="57"/>
      <c r="H41" s="57"/>
      <c r="I41" s="57"/>
      <c r="J41" s="58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  <c r="AI41" s="55"/>
      <c r="AJ41" s="55"/>
      <c r="AK41" s="55"/>
      <c r="AL41" s="5"/>
      <c r="AM41" s="2"/>
    </row>
    <row collapsed="false" customFormat="false" customHeight="true" hidden="false" ht="12.95" outlineLevel="0" r="42">
      <c r="A42" s="2"/>
      <c r="B42" s="59"/>
      <c r="C42" s="59"/>
      <c r="D42" s="57" t="s">
        <v>4</v>
      </c>
      <c r="E42" s="59"/>
      <c r="F42" s="59"/>
      <c r="G42" s="57" t="s">
        <v>4</v>
      </c>
      <c r="H42" s="59"/>
      <c r="I42" s="59"/>
      <c r="J42" s="59"/>
      <c r="K42" s="55"/>
      <c r="L42" s="55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  <c r="AI42" s="55"/>
      <c r="AJ42" s="55"/>
      <c r="AK42" s="55"/>
      <c r="AL42" s="5"/>
      <c r="AM42" s="2"/>
    </row>
    <row collapsed="false" customFormat="true" customHeight="true" hidden="false" ht="12.95" outlineLevel="0" r="43" s="4">
      <c r="B43" s="60"/>
      <c r="C43" s="61"/>
      <c r="D43" s="61"/>
      <c r="E43" s="61"/>
      <c r="F43" s="61"/>
      <c r="G43" s="61"/>
      <c r="H43" s="61"/>
      <c r="I43" s="61"/>
      <c r="J43" s="62"/>
      <c r="K43" s="55"/>
      <c r="L43" s="55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  <c r="AI43" s="55"/>
      <c r="AJ43" s="55"/>
      <c r="AK43" s="55"/>
      <c r="AL43" s="63"/>
    </row>
    <row collapsed="false" customFormat="false" customHeight="true" hidden="false" ht="12.95" outlineLevel="0" r="44">
      <c r="A44" s="2"/>
      <c r="B44" s="52"/>
      <c r="C44" s="53"/>
      <c r="D44" s="53"/>
      <c r="E44" s="53"/>
      <c r="F44" s="53"/>
      <c r="G44" s="53"/>
      <c r="H44" s="53"/>
      <c r="I44" s="53"/>
      <c r="J44" s="54"/>
      <c r="K44" s="64"/>
      <c r="L44" s="64"/>
      <c r="M44" s="64"/>
      <c r="N44" s="64"/>
      <c r="O44" s="64"/>
      <c r="P44" s="64"/>
      <c r="Q44" s="64"/>
      <c r="R44" s="64"/>
      <c r="S44" s="64"/>
      <c r="T44" s="64"/>
      <c r="U44" s="64"/>
      <c r="V44" s="64"/>
      <c r="W44" s="64"/>
      <c r="X44" s="64"/>
      <c r="Y44" s="64"/>
      <c r="Z44" s="64"/>
      <c r="AA44" s="64"/>
      <c r="AB44" s="64"/>
      <c r="AC44" s="64"/>
      <c r="AD44" s="64"/>
      <c r="AE44" s="64"/>
      <c r="AF44" s="64"/>
      <c r="AG44" s="64"/>
      <c r="AH44" s="64"/>
      <c r="AI44" s="64"/>
      <c r="AJ44" s="64"/>
      <c r="AK44" s="64"/>
      <c r="AL44" s="5"/>
      <c r="AM44" s="2"/>
    </row>
    <row collapsed="false" customFormat="false" customHeight="true" hidden="false" ht="12.95" outlineLevel="0" r="45">
      <c r="A45" s="2"/>
      <c r="B45" s="56"/>
      <c r="C45" s="57"/>
      <c r="D45" s="57"/>
      <c r="E45" s="57"/>
      <c r="F45" s="57"/>
      <c r="G45" s="57"/>
      <c r="H45" s="57"/>
      <c r="I45" s="57"/>
      <c r="J45" s="58"/>
      <c r="K45" s="64"/>
      <c r="L45" s="64"/>
      <c r="M45" s="64"/>
      <c r="N45" s="64"/>
      <c r="O45" s="64"/>
      <c r="P45" s="64"/>
      <c r="Q45" s="64"/>
      <c r="R45" s="64"/>
      <c r="S45" s="64"/>
      <c r="T45" s="64"/>
      <c r="U45" s="64"/>
      <c r="V45" s="64"/>
      <c r="W45" s="64"/>
      <c r="X45" s="64"/>
      <c r="Y45" s="64"/>
      <c r="Z45" s="64"/>
      <c r="AA45" s="64"/>
      <c r="AB45" s="64"/>
      <c r="AC45" s="64"/>
      <c r="AD45" s="64"/>
      <c r="AE45" s="64"/>
      <c r="AF45" s="64"/>
      <c r="AG45" s="64"/>
      <c r="AH45" s="64"/>
      <c r="AI45" s="64"/>
      <c r="AJ45" s="64"/>
      <c r="AK45" s="64"/>
      <c r="AL45" s="5"/>
      <c r="AM45" s="2"/>
    </row>
    <row collapsed="false" customFormat="false" customHeight="true" hidden="false" ht="12.95" outlineLevel="0" r="46">
      <c r="A46" s="2"/>
      <c r="B46" s="59"/>
      <c r="C46" s="59"/>
      <c r="D46" s="57"/>
      <c r="E46" s="59"/>
      <c r="F46" s="59"/>
      <c r="G46" s="57"/>
      <c r="H46" s="59"/>
      <c r="I46" s="59"/>
      <c r="J46" s="59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4"/>
      <c r="AC46" s="64"/>
      <c r="AD46" s="64"/>
      <c r="AE46" s="64"/>
      <c r="AF46" s="64"/>
      <c r="AG46" s="64"/>
      <c r="AH46" s="64"/>
      <c r="AI46" s="64"/>
      <c r="AJ46" s="64"/>
      <c r="AK46" s="64"/>
      <c r="AL46" s="5"/>
      <c r="AM46" s="2"/>
    </row>
    <row collapsed="false" customFormat="false" customHeight="true" hidden="false" ht="12.95" outlineLevel="0" r="47">
      <c r="A47" s="2"/>
      <c r="B47" s="60"/>
      <c r="C47" s="61"/>
      <c r="D47" s="61"/>
      <c r="E47" s="61"/>
      <c r="F47" s="61"/>
      <c r="G47" s="61"/>
      <c r="H47" s="61"/>
      <c r="I47" s="61"/>
      <c r="J47" s="62"/>
      <c r="K47" s="64"/>
      <c r="L47" s="64"/>
      <c r="M47" s="64"/>
      <c r="N47" s="64"/>
      <c r="O47" s="64"/>
      <c r="P47" s="64"/>
      <c r="Q47" s="64"/>
      <c r="R47" s="64"/>
      <c r="S47" s="64"/>
      <c r="T47" s="64"/>
      <c r="U47" s="64"/>
      <c r="V47" s="64"/>
      <c r="W47" s="64"/>
      <c r="X47" s="64"/>
      <c r="Y47" s="64"/>
      <c r="Z47" s="64"/>
      <c r="AA47" s="64"/>
      <c r="AB47" s="64"/>
      <c r="AC47" s="64"/>
      <c r="AD47" s="64"/>
      <c r="AE47" s="64"/>
      <c r="AF47" s="64"/>
      <c r="AG47" s="64"/>
      <c r="AH47" s="64"/>
      <c r="AI47" s="64"/>
      <c r="AJ47" s="64"/>
      <c r="AK47" s="64"/>
      <c r="AL47" s="5"/>
      <c r="AM47" s="2"/>
    </row>
    <row collapsed="false" customFormat="true" customHeight="true" hidden="false" ht="11.25" outlineLevel="0" r="48" s="41"/>
    <row collapsed="false" customFormat="true" customHeight="true" hidden="false" ht="11.25" outlineLevel="0" r="49" s="41">
      <c r="A49" s="71" t="n">
        <f aca="false">$A$53</f>
        <v>0</v>
      </c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</row>
  </sheetData>
  <mergeCells count="54">
    <mergeCell ref="AB5:AM5"/>
    <mergeCell ref="N6:AB6"/>
    <mergeCell ref="N7:R7"/>
    <mergeCell ref="S7:V7"/>
    <mergeCell ref="X7:Z7"/>
    <mergeCell ref="P9:Q10"/>
    <mergeCell ref="Y9:Z10"/>
    <mergeCell ref="S10:V10"/>
    <mergeCell ref="J14:N14"/>
    <mergeCell ref="V14:W14"/>
    <mergeCell ref="G17:N17"/>
    <mergeCell ref="V17:W17"/>
    <mergeCell ref="B20:R20"/>
    <mergeCell ref="X20:AC20"/>
    <mergeCell ref="AG20:AL20"/>
    <mergeCell ref="Y22:AC22"/>
    <mergeCell ref="AH22:AL22"/>
    <mergeCell ref="Y23:AC23"/>
    <mergeCell ref="AH23:AL23"/>
    <mergeCell ref="Y24:AC24"/>
    <mergeCell ref="B26:C26"/>
    <mergeCell ref="M26:O26"/>
    <mergeCell ref="B28:O28"/>
    <mergeCell ref="B29:AK30"/>
    <mergeCell ref="B31:M31"/>
    <mergeCell ref="AE31:AG31"/>
    <mergeCell ref="B32:AC32"/>
    <mergeCell ref="AE32:AG32"/>
    <mergeCell ref="B33:D33"/>
    <mergeCell ref="B34:F34"/>
    <mergeCell ref="H34:AK34"/>
    <mergeCell ref="B35:H35"/>
    <mergeCell ref="U35:AA35"/>
    <mergeCell ref="B36:E36"/>
    <mergeCell ref="F36:I36"/>
    <mergeCell ref="J36:Q36"/>
    <mergeCell ref="R36:T36"/>
    <mergeCell ref="U36:X36"/>
    <mergeCell ref="AA36:AI36"/>
    <mergeCell ref="B37:D37"/>
    <mergeCell ref="B38:AI38"/>
    <mergeCell ref="K40:S43"/>
    <mergeCell ref="T40:AB43"/>
    <mergeCell ref="AC40:AK43"/>
    <mergeCell ref="B42:C42"/>
    <mergeCell ref="E42:F42"/>
    <mergeCell ref="H42:J42"/>
    <mergeCell ref="K44:S47"/>
    <mergeCell ref="T44:AB47"/>
    <mergeCell ref="AC44:AK47"/>
    <mergeCell ref="B46:C46"/>
    <mergeCell ref="E46:F46"/>
    <mergeCell ref="H46:J46"/>
    <mergeCell ref="A49:U49"/>
  </mergeCells>
  <dataValidations count="1">
    <dataValidation allowBlank="false" error="Môže byť iba x" operator="equal" showDropDown="true" showErrorMessage="true" showInputMessage="false" sqref="X25" type="list">
      <formula1>"x"</formula1>
      <formula2>0</formula2>
    </dataValidation>
  </dataValidations>
  <printOptions headings="false" gridLines="false" gridLinesSet="true" horizontalCentered="true" verticalCentered="false"/>
  <pageMargins left="0.472222222222222" right="0.511805555555555" top="1.04027777777778" bottom="1.2" header="0.511805555555555" footer="0.511805555555555"/>
  <pageSetup blackAndWhite="false" cellComments="none" copies="1" draft="false" firstPageNumber="0" fitToHeight="1" fitToWidth="1" horizontalDpi="300" orientation="portrait" pageOrder="downThenOver" paperSize="9" scale="100" useFirstPageNumber="false" usePrinterDefaults="false" verticalDpi="300"/>
  <headerFooter differentFirst="false" differentOddEven="false">
    <oddHeader/>
    <oddFooter>&amp;Lwww.ruz.sk&amp;CBlue Soft s r.o.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X33"/>
  <sheetViews>
    <sheetView colorId="64" defaultGridColor="true" rightToLeft="false" showFormulas="false" showGridLines="true" showOutlineSymbols="true" showRowColHeaders="true" showZeros="fals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sheetFormatPr defaultRowHeight="12.75"/>
  <cols>
    <col collapsed="false" hidden="false" max="1025" min="1" style="0" width="1.70918367346939"/>
  </cols>
  <sheetData>
    <row collapsed="false" customFormat="false" customHeight="true" hidden="false" ht="13.5" outlineLevel="0" r="1">
      <c r="A1" s="408" t="s">
        <v>1169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  <c r="Y1" s="89"/>
      <c r="Z1" s="89"/>
      <c r="AA1" s="89"/>
      <c r="AB1" s="89"/>
      <c r="AC1" s="89"/>
      <c r="AD1" s="89"/>
      <c r="AE1" s="89"/>
      <c r="AF1" s="89"/>
      <c r="AG1" s="89"/>
      <c r="AH1" s="89"/>
      <c r="AI1" s="89"/>
      <c r="AJ1" s="89"/>
      <c r="AK1" s="89"/>
      <c r="AL1" s="89"/>
      <c r="AM1" s="89"/>
      <c r="AN1" s="89"/>
      <c r="AO1" s="89"/>
      <c r="AP1" s="89"/>
      <c r="AQ1" s="89"/>
      <c r="AR1" s="89"/>
      <c r="AS1" s="89"/>
      <c r="AT1" s="89"/>
      <c r="AU1" s="89"/>
      <c r="AV1" s="89"/>
      <c r="AW1" s="89"/>
      <c r="AX1" s="423"/>
    </row>
    <row collapsed="false" customFormat="false" customHeight="true" hidden="false" ht="13.5" outlineLevel="0" r="2">
      <c r="A2" s="408" t="s">
        <v>420</v>
      </c>
      <c r="B2" s="409"/>
      <c r="C2" s="821"/>
      <c r="D2" s="821"/>
      <c r="E2" s="821"/>
      <c r="F2" s="821"/>
      <c r="G2" s="821"/>
      <c r="H2" s="821"/>
      <c r="I2" s="821"/>
      <c r="J2" s="821"/>
      <c r="K2" s="821"/>
      <c r="L2" s="821"/>
      <c r="M2" s="821"/>
      <c r="N2" s="821"/>
      <c r="O2" s="821"/>
      <c r="P2" s="821"/>
      <c r="Q2" s="821"/>
      <c r="R2" s="821"/>
      <c r="S2" s="821"/>
      <c r="T2" s="821"/>
      <c r="U2" s="821"/>
      <c r="V2" s="821"/>
      <c r="W2" s="821"/>
      <c r="X2" s="821"/>
      <c r="Y2" s="821"/>
      <c r="Z2" s="821"/>
      <c r="AA2" s="89"/>
      <c r="AB2" s="89" t="s">
        <v>28</v>
      </c>
      <c r="AC2" s="89"/>
      <c r="AD2" s="705"/>
      <c r="AE2" s="705"/>
      <c r="AF2" s="705"/>
      <c r="AG2" s="705"/>
      <c r="AH2" s="705"/>
      <c r="AI2" s="705"/>
      <c r="AJ2" s="705"/>
      <c r="AK2" s="705"/>
      <c r="AL2" s="89" t="s">
        <v>29</v>
      </c>
      <c r="AM2" s="89"/>
      <c r="AN2" s="822"/>
      <c r="AO2" s="822"/>
      <c r="AP2" s="822"/>
      <c r="AQ2" s="822"/>
      <c r="AR2" s="822"/>
      <c r="AS2" s="822"/>
      <c r="AT2" s="822"/>
      <c r="AU2" s="822"/>
      <c r="AV2" s="822"/>
      <c r="AW2" s="822"/>
      <c r="AX2" s="423"/>
    </row>
    <row collapsed="false" customFormat="false" customHeight="true" hidden="false" ht="13.5" outlineLevel="0" r="3">
      <c r="A3" s="646"/>
      <c r="B3" s="646"/>
      <c r="C3" s="646"/>
      <c r="D3" s="646"/>
      <c r="E3" s="646"/>
      <c r="F3" s="646"/>
      <c r="G3" s="646"/>
      <c r="H3" s="646"/>
      <c r="I3" s="646"/>
      <c r="J3" s="646"/>
      <c r="K3" s="646"/>
      <c r="L3" s="646"/>
      <c r="M3" s="646"/>
      <c r="N3" s="646"/>
      <c r="O3" s="646"/>
      <c r="P3" s="646"/>
      <c r="Q3" s="646"/>
      <c r="R3" s="646"/>
      <c r="S3" s="646"/>
      <c r="T3" s="646"/>
      <c r="U3" s="646"/>
      <c r="V3" s="646"/>
      <c r="W3" s="646"/>
      <c r="X3" s="646"/>
      <c r="Y3" s="646"/>
      <c r="Z3" s="646"/>
      <c r="AA3" s="646"/>
      <c r="AB3" s="646"/>
      <c r="AC3" s="646"/>
      <c r="AD3" s="646"/>
      <c r="AE3" s="646"/>
      <c r="AF3" s="646"/>
      <c r="AG3" s="646"/>
      <c r="AH3" s="646"/>
      <c r="AI3" s="646"/>
      <c r="AJ3" s="646"/>
      <c r="AK3" s="646"/>
      <c r="AL3" s="646"/>
      <c r="AM3" s="646"/>
      <c r="AN3" s="646"/>
      <c r="AO3" s="646"/>
      <c r="AP3" s="646"/>
      <c r="AQ3" s="646"/>
      <c r="AR3" s="646"/>
      <c r="AS3" s="646"/>
      <c r="AT3" s="646"/>
      <c r="AU3" s="646"/>
      <c r="AV3" s="646"/>
      <c r="AW3" s="646"/>
      <c r="AX3" s="423"/>
    </row>
    <row collapsed="false" customFormat="false" customHeight="true" hidden="false" ht="13.5" outlineLevel="0" r="4">
      <c r="A4" s="646" t="s">
        <v>1183</v>
      </c>
      <c r="B4" s="646"/>
      <c r="C4" s="646"/>
      <c r="D4" s="646"/>
      <c r="E4" s="646"/>
      <c r="F4" s="646"/>
      <c r="G4" s="646"/>
      <c r="H4" s="646"/>
      <c r="I4" s="646"/>
      <c r="J4" s="646"/>
      <c r="K4" s="646"/>
      <c r="L4" s="646"/>
      <c r="M4" s="646"/>
      <c r="N4" s="646"/>
      <c r="O4" s="646"/>
      <c r="P4" s="646"/>
      <c r="Q4" s="646"/>
      <c r="R4" s="646"/>
      <c r="S4" s="646"/>
      <c r="T4" s="646"/>
      <c r="U4" s="646"/>
      <c r="V4" s="646"/>
      <c r="W4" s="646"/>
      <c r="X4" s="646"/>
      <c r="Y4" s="646"/>
      <c r="Z4" s="646"/>
      <c r="AA4" s="646"/>
      <c r="AB4" s="646"/>
      <c r="AC4" s="646"/>
      <c r="AD4" s="646"/>
      <c r="AE4" s="646"/>
      <c r="AF4" s="646"/>
      <c r="AG4" s="646"/>
      <c r="AH4" s="646"/>
      <c r="AI4" s="646"/>
      <c r="AJ4" s="646"/>
      <c r="AK4" s="646"/>
      <c r="AL4" s="646"/>
      <c r="AM4" s="646"/>
      <c r="AN4" s="646"/>
      <c r="AO4" s="646"/>
      <c r="AP4" s="646"/>
      <c r="AQ4" s="646"/>
      <c r="AR4" s="646"/>
      <c r="AS4" s="646"/>
      <c r="AT4" s="646"/>
      <c r="AU4" s="646"/>
      <c r="AV4" s="646"/>
      <c r="AW4" s="646"/>
      <c r="AX4" s="423"/>
    </row>
    <row collapsed="false" customFormat="false" customHeight="true" hidden="false" ht="13.5" outlineLevel="0" r="5">
      <c r="A5" s="646" t="s">
        <v>442</v>
      </c>
      <c r="B5" s="832"/>
      <c r="C5" s="832"/>
      <c r="D5" s="832"/>
      <c r="E5" s="832"/>
      <c r="F5" s="832"/>
      <c r="G5" s="832"/>
      <c r="H5" s="832"/>
      <c r="I5" s="832"/>
      <c r="J5" s="832"/>
      <c r="K5" s="832"/>
      <c r="L5" s="832"/>
      <c r="M5" s="832"/>
      <c r="N5" s="832"/>
      <c r="O5" s="832"/>
      <c r="P5" s="832"/>
      <c r="Q5" s="832"/>
      <c r="R5" s="832"/>
      <c r="S5" s="832"/>
      <c r="T5" s="832"/>
      <c r="U5" s="832"/>
      <c r="V5" s="832"/>
      <c r="W5" s="832"/>
      <c r="X5" s="832"/>
      <c r="Y5" s="832"/>
      <c r="Z5" s="832"/>
      <c r="AA5" s="832"/>
      <c r="AB5" s="832"/>
      <c r="AC5" s="832"/>
      <c r="AD5" s="832"/>
      <c r="AE5" s="832"/>
      <c r="AF5" s="832"/>
      <c r="AG5" s="832"/>
      <c r="AH5" s="832"/>
      <c r="AI5" s="832"/>
      <c r="AJ5" s="832"/>
      <c r="AK5" s="832"/>
      <c r="AL5" s="832"/>
      <c r="AM5" s="832"/>
      <c r="AN5" s="832"/>
      <c r="AO5" s="832"/>
      <c r="AP5" s="832"/>
      <c r="AQ5" s="832"/>
      <c r="AR5" s="832"/>
      <c r="AS5" s="832"/>
      <c r="AT5" s="832"/>
      <c r="AU5" s="832"/>
      <c r="AV5" s="832"/>
      <c r="AW5" s="832"/>
      <c r="AX5" s="423"/>
    </row>
    <row collapsed="false" customFormat="false" customHeight="true" hidden="false" ht="13.5" outlineLevel="0" r="6">
      <c r="A6" s="830"/>
      <c r="B6" s="830"/>
      <c r="C6" s="830"/>
      <c r="D6" s="830"/>
      <c r="E6" s="830"/>
      <c r="F6" s="830"/>
      <c r="G6" s="830"/>
      <c r="H6" s="830"/>
      <c r="I6" s="830"/>
      <c r="J6" s="830"/>
      <c r="K6" s="830"/>
      <c r="L6" s="830"/>
      <c r="M6" s="830"/>
      <c r="N6" s="830"/>
      <c r="O6" s="830"/>
      <c r="P6" s="830"/>
      <c r="Q6" s="830"/>
      <c r="R6" s="830"/>
      <c r="S6" s="830"/>
      <c r="T6" s="830"/>
      <c r="U6" s="830"/>
      <c r="V6" s="830"/>
      <c r="W6" s="830"/>
      <c r="X6" s="830"/>
      <c r="Y6" s="830"/>
      <c r="Z6" s="830"/>
      <c r="AA6" s="830"/>
      <c r="AB6" s="830"/>
      <c r="AC6" s="830"/>
      <c r="AD6" s="830"/>
      <c r="AE6" s="830"/>
      <c r="AF6" s="830"/>
      <c r="AG6" s="830"/>
      <c r="AH6" s="830"/>
      <c r="AI6" s="830"/>
      <c r="AJ6" s="830"/>
      <c r="AK6" s="830"/>
      <c r="AL6" s="830"/>
      <c r="AM6" s="830"/>
      <c r="AN6" s="830"/>
      <c r="AO6" s="830"/>
      <c r="AP6" s="830"/>
      <c r="AQ6" s="830"/>
      <c r="AR6" s="830"/>
      <c r="AS6" s="830"/>
      <c r="AT6" s="830"/>
      <c r="AU6" s="830"/>
      <c r="AV6" s="830"/>
      <c r="AW6" s="830"/>
      <c r="AX6" s="423"/>
    </row>
    <row collapsed="false" customFormat="false" customHeight="true" hidden="false" ht="13.5" outlineLevel="0" r="7">
      <c r="A7" s="646" t="s">
        <v>1184</v>
      </c>
      <c r="B7" s="646"/>
      <c r="C7" s="646"/>
      <c r="D7" s="646"/>
      <c r="E7" s="646"/>
      <c r="F7" s="646"/>
      <c r="G7" s="646"/>
      <c r="H7" s="646"/>
      <c r="I7" s="646"/>
      <c r="J7" s="646"/>
      <c r="K7" s="646"/>
      <c r="L7" s="646"/>
      <c r="M7" s="646"/>
      <c r="N7" s="646"/>
      <c r="O7" s="646"/>
      <c r="P7" s="646"/>
      <c r="Q7" s="646"/>
      <c r="R7" s="646"/>
      <c r="S7" s="646"/>
      <c r="T7" s="646"/>
      <c r="U7" s="646"/>
      <c r="V7" s="646"/>
      <c r="W7" s="646"/>
      <c r="X7" s="646"/>
      <c r="Y7" s="646"/>
      <c r="Z7" s="646"/>
      <c r="AA7" s="646"/>
      <c r="AB7" s="646"/>
      <c r="AC7" s="646"/>
      <c r="AD7" s="646"/>
      <c r="AE7" s="646"/>
      <c r="AF7" s="646"/>
      <c r="AG7" s="646"/>
      <c r="AH7" s="646"/>
      <c r="AI7" s="646"/>
      <c r="AJ7" s="646"/>
      <c r="AK7" s="646"/>
      <c r="AL7" s="646"/>
      <c r="AM7" s="646"/>
      <c r="AN7" s="646"/>
      <c r="AO7" s="646"/>
      <c r="AP7" s="646"/>
      <c r="AQ7" s="646"/>
      <c r="AR7" s="646"/>
      <c r="AS7" s="646"/>
      <c r="AT7" s="646"/>
      <c r="AU7" s="646"/>
      <c r="AV7" s="646"/>
      <c r="AW7" s="646"/>
      <c r="AX7" s="423"/>
    </row>
    <row collapsed="false" customFormat="false" customHeight="true" hidden="false" ht="13.5" outlineLevel="0" r="8">
      <c r="A8" s="646" t="s">
        <v>442</v>
      </c>
      <c r="B8" s="832"/>
      <c r="C8" s="832"/>
      <c r="D8" s="832"/>
      <c r="E8" s="832"/>
      <c r="F8" s="832"/>
      <c r="G8" s="832"/>
      <c r="H8" s="832"/>
      <c r="I8" s="832"/>
      <c r="J8" s="832"/>
      <c r="K8" s="832"/>
      <c r="L8" s="832"/>
      <c r="M8" s="832"/>
      <c r="N8" s="832"/>
      <c r="O8" s="832"/>
      <c r="P8" s="832"/>
      <c r="Q8" s="832"/>
      <c r="R8" s="832"/>
      <c r="S8" s="832"/>
      <c r="T8" s="832"/>
      <c r="U8" s="832"/>
      <c r="V8" s="832"/>
      <c r="W8" s="832"/>
      <c r="X8" s="832"/>
      <c r="Y8" s="832"/>
      <c r="Z8" s="832"/>
      <c r="AA8" s="832"/>
      <c r="AB8" s="832"/>
      <c r="AC8" s="832"/>
      <c r="AD8" s="832"/>
      <c r="AE8" s="832"/>
      <c r="AF8" s="832"/>
      <c r="AG8" s="832"/>
      <c r="AH8" s="832"/>
      <c r="AI8" s="832"/>
      <c r="AJ8" s="832"/>
      <c r="AK8" s="832"/>
      <c r="AL8" s="832"/>
      <c r="AM8" s="832"/>
      <c r="AN8" s="832"/>
      <c r="AO8" s="832"/>
      <c r="AP8" s="832"/>
      <c r="AQ8" s="832"/>
      <c r="AR8" s="832"/>
      <c r="AS8" s="832"/>
      <c r="AT8" s="832"/>
      <c r="AU8" s="832"/>
      <c r="AV8" s="832"/>
      <c r="AW8" s="832"/>
      <c r="AX8" s="423"/>
    </row>
    <row collapsed="false" customFormat="false" customHeight="true" hidden="false" ht="60" outlineLevel="0" r="9">
      <c r="A9" s="830"/>
      <c r="B9" s="830"/>
      <c r="C9" s="830"/>
      <c r="D9" s="830"/>
      <c r="E9" s="830"/>
      <c r="F9" s="830"/>
      <c r="G9" s="830"/>
      <c r="H9" s="830"/>
      <c r="I9" s="830"/>
      <c r="J9" s="830"/>
      <c r="K9" s="830"/>
      <c r="L9" s="830"/>
      <c r="M9" s="830"/>
      <c r="N9" s="830"/>
      <c r="O9" s="830"/>
      <c r="P9" s="830"/>
      <c r="Q9" s="830"/>
      <c r="R9" s="830"/>
      <c r="S9" s="830"/>
      <c r="T9" s="830"/>
      <c r="U9" s="830"/>
      <c r="V9" s="830"/>
      <c r="W9" s="830"/>
      <c r="X9" s="830"/>
      <c r="Y9" s="830"/>
      <c r="Z9" s="830"/>
      <c r="AA9" s="830"/>
      <c r="AB9" s="830"/>
      <c r="AC9" s="830"/>
      <c r="AD9" s="830"/>
      <c r="AE9" s="830"/>
      <c r="AF9" s="830"/>
      <c r="AG9" s="830"/>
      <c r="AH9" s="830"/>
      <c r="AI9" s="830"/>
      <c r="AJ9" s="830"/>
      <c r="AK9" s="830"/>
      <c r="AL9" s="830"/>
      <c r="AM9" s="830"/>
      <c r="AN9" s="830"/>
      <c r="AO9" s="830"/>
      <c r="AP9" s="830"/>
      <c r="AQ9" s="830"/>
      <c r="AR9" s="830"/>
      <c r="AS9" s="830"/>
      <c r="AT9" s="830"/>
      <c r="AU9" s="830"/>
      <c r="AV9" s="830"/>
      <c r="AW9" s="830"/>
      <c r="AX9" s="423"/>
    </row>
    <row collapsed="false" customFormat="false" customHeight="true" hidden="false" ht="13.5" outlineLevel="0" r="10">
      <c r="A10" s="646" t="s">
        <v>1185</v>
      </c>
      <c r="B10" s="646"/>
      <c r="C10" s="646"/>
      <c r="D10" s="646"/>
      <c r="E10" s="646"/>
      <c r="F10" s="646"/>
      <c r="G10" s="646" t="s">
        <v>1185</v>
      </c>
      <c r="H10" s="646"/>
      <c r="I10" s="646"/>
      <c r="J10" s="646"/>
      <c r="K10" s="646"/>
      <c r="L10" s="646"/>
      <c r="M10" s="646"/>
      <c r="N10" s="646"/>
      <c r="O10" s="646"/>
      <c r="P10" s="646"/>
      <c r="Q10" s="646"/>
      <c r="R10" s="646"/>
      <c r="S10" s="646"/>
      <c r="T10" s="646"/>
      <c r="U10" s="646"/>
      <c r="V10" s="646"/>
      <c r="W10" s="646"/>
      <c r="X10" s="646"/>
      <c r="Y10" s="646"/>
      <c r="Z10" s="646"/>
      <c r="AA10" s="646"/>
      <c r="AB10" s="646"/>
      <c r="AC10" s="646"/>
      <c r="AD10" s="646"/>
      <c r="AE10" s="646"/>
      <c r="AF10" s="646"/>
      <c r="AG10" s="646"/>
      <c r="AH10" s="646"/>
      <c r="AI10" s="646"/>
      <c r="AJ10" s="646"/>
      <c r="AK10" s="646"/>
      <c r="AL10" s="646"/>
      <c r="AM10" s="646"/>
      <c r="AN10" s="646"/>
      <c r="AO10" s="646"/>
      <c r="AP10" s="646"/>
      <c r="AQ10" s="646"/>
      <c r="AR10" s="646"/>
      <c r="AS10" s="646"/>
      <c r="AT10" s="646"/>
      <c r="AU10" s="646"/>
      <c r="AV10" s="646"/>
      <c r="AW10" s="646"/>
      <c r="AX10" s="423"/>
    </row>
    <row collapsed="false" customFormat="false" customHeight="true" hidden="false" ht="13.5" outlineLevel="0" r="11">
      <c r="A11" s="646" t="s">
        <v>442</v>
      </c>
      <c r="B11" s="832"/>
      <c r="C11" s="832"/>
      <c r="D11" s="832"/>
      <c r="E11" s="832"/>
      <c r="F11" s="832"/>
      <c r="G11" s="832"/>
      <c r="H11" s="832"/>
      <c r="I11" s="832"/>
      <c r="J11" s="832"/>
      <c r="K11" s="832"/>
      <c r="L11" s="832"/>
      <c r="M11" s="832"/>
      <c r="N11" s="832"/>
      <c r="O11" s="832"/>
      <c r="P11" s="832"/>
      <c r="Q11" s="832"/>
      <c r="R11" s="832"/>
      <c r="S11" s="832"/>
      <c r="T11" s="832"/>
      <c r="U11" s="832"/>
      <c r="V11" s="832"/>
      <c r="W11" s="832"/>
      <c r="X11" s="832"/>
      <c r="Y11" s="832"/>
      <c r="Z11" s="832"/>
      <c r="AA11" s="832"/>
      <c r="AB11" s="832"/>
      <c r="AC11" s="832"/>
      <c r="AD11" s="832"/>
      <c r="AE11" s="832"/>
      <c r="AF11" s="832"/>
      <c r="AG11" s="832"/>
      <c r="AH11" s="832"/>
      <c r="AI11" s="832"/>
      <c r="AJ11" s="832"/>
      <c r="AK11" s="832"/>
      <c r="AL11" s="832"/>
      <c r="AM11" s="832"/>
      <c r="AN11" s="832"/>
      <c r="AO11" s="832"/>
      <c r="AP11" s="832"/>
      <c r="AQ11" s="832"/>
      <c r="AR11" s="832"/>
      <c r="AS11" s="832"/>
      <c r="AT11" s="832"/>
      <c r="AU11" s="832"/>
      <c r="AV11" s="832"/>
      <c r="AW11" s="832"/>
      <c r="AX11" s="423"/>
    </row>
    <row collapsed="false" customFormat="false" customHeight="true" hidden="false" ht="60" outlineLevel="0" r="12">
      <c r="A12" s="830"/>
      <c r="B12" s="830"/>
      <c r="C12" s="830"/>
      <c r="D12" s="830"/>
      <c r="E12" s="830"/>
      <c r="F12" s="830"/>
      <c r="G12" s="830"/>
      <c r="H12" s="830"/>
      <c r="I12" s="830"/>
      <c r="J12" s="830"/>
      <c r="K12" s="830"/>
      <c r="L12" s="830"/>
      <c r="M12" s="830"/>
      <c r="N12" s="830"/>
      <c r="O12" s="830"/>
      <c r="P12" s="830"/>
      <c r="Q12" s="830"/>
      <c r="R12" s="830"/>
      <c r="S12" s="830"/>
      <c r="T12" s="830"/>
      <c r="U12" s="830"/>
      <c r="V12" s="830"/>
      <c r="W12" s="830"/>
      <c r="X12" s="830"/>
      <c r="Y12" s="830"/>
      <c r="Z12" s="830"/>
      <c r="AA12" s="830"/>
      <c r="AB12" s="830"/>
      <c r="AC12" s="830"/>
      <c r="AD12" s="830"/>
      <c r="AE12" s="830"/>
      <c r="AF12" s="830"/>
      <c r="AG12" s="830"/>
      <c r="AH12" s="830"/>
      <c r="AI12" s="830"/>
      <c r="AJ12" s="830"/>
      <c r="AK12" s="830"/>
      <c r="AL12" s="830"/>
      <c r="AM12" s="830"/>
      <c r="AN12" s="830"/>
      <c r="AO12" s="830"/>
      <c r="AP12" s="830"/>
      <c r="AQ12" s="830"/>
      <c r="AR12" s="830"/>
      <c r="AS12" s="830"/>
      <c r="AT12" s="830"/>
      <c r="AU12" s="830"/>
      <c r="AV12" s="830"/>
      <c r="AW12" s="830"/>
      <c r="AX12" s="423"/>
    </row>
    <row collapsed="false" customFormat="false" customHeight="true" hidden="false" ht="13.5" outlineLevel="0" r="13">
      <c r="A13" s="645" t="s">
        <v>1186</v>
      </c>
      <c r="B13" s="645"/>
      <c r="C13" s="645"/>
      <c r="D13" s="645"/>
      <c r="E13" s="645"/>
      <c r="F13" s="645"/>
      <c r="G13" s="645"/>
      <c r="H13" s="645"/>
      <c r="I13" s="645"/>
      <c r="J13" s="645"/>
      <c r="K13" s="645"/>
      <c r="L13" s="645"/>
      <c r="M13" s="645"/>
      <c r="N13" s="645"/>
      <c r="O13" s="645"/>
      <c r="P13" s="645"/>
      <c r="Q13" s="645"/>
      <c r="R13" s="645"/>
      <c r="S13" s="645"/>
      <c r="T13" s="645"/>
      <c r="U13" s="645"/>
      <c r="V13" s="645"/>
      <c r="W13" s="645"/>
      <c r="X13" s="645"/>
      <c r="Y13" s="645"/>
      <c r="Z13" s="645"/>
      <c r="AA13" s="645"/>
      <c r="AB13" s="645"/>
      <c r="AC13" s="645"/>
      <c r="AD13" s="645"/>
      <c r="AE13" s="645"/>
      <c r="AF13" s="645"/>
      <c r="AG13" s="645"/>
      <c r="AH13" s="645"/>
      <c r="AI13" s="645"/>
      <c r="AJ13" s="645"/>
      <c r="AK13" s="645"/>
      <c r="AL13" s="645"/>
      <c r="AM13" s="645"/>
      <c r="AN13" s="645"/>
      <c r="AO13" s="645"/>
      <c r="AP13" s="645"/>
      <c r="AQ13" s="645"/>
      <c r="AR13" s="645"/>
      <c r="AS13" s="645"/>
      <c r="AT13" s="645"/>
      <c r="AU13" s="645"/>
      <c r="AV13" s="645"/>
      <c r="AW13" s="645"/>
      <c r="AX13" s="423"/>
    </row>
    <row collapsed="false" customFormat="false" customHeight="true" hidden="false" ht="13.5" outlineLevel="0" r="14">
      <c r="A14" s="710" t="s">
        <v>1187</v>
      </c>
      <c r="B14" s="710"/>
      <c r="C14" s="710"/>
      <c r="D14" s="710"/>
      <c r="E14" s="710"/>
      <c r="F14" s="710"/>
      <c r="G14" s="710"/>
      <c r="H14" s="710"/>
      <c r="I14" s="710"/>
      <c r="J14" s="710"/>
      <c r="K14" s="710"/>
      <c r="L14" s="710"/>
      <c r="M14" s="710"/>
      <c r="N14" s="710"/>
      <c r="O14" s="710"/>
      <c r="P14" s="710"/>
      <c r="Q14" s="710"/>
      <c r="R14" s="710"/>
      <c r="S14" s="710"/>
      <c r="T14" s="710"/>
      <c r="U14" s="711" t="s">
        <v>1188</v>
      </c>
      <c r="V14" s="711"/>
      <c r="W14" s="711"/>
      <c r="X14" s="711"/>
      <c r="Y14" s="711"/>
      <c r="Z14" s="711"/>
      <c r="AA14" s="711"/>
      <c r="AB14" s="711"/>
      <c r="AC14" s="711"/>
      <c r="AD14" s="711" t="s">
        <v>1189</v>
      </c>
      <c r="AE14" s="711"/>
      <c r="AF14" s="711"/>
      <c r="AG14" s="711"/>
      <c r="AH14" s="711"/>
      <c r="AI14" s="712"/>
      <c r="AJ14" s="712"/>
      <c r="AK14" s="712"/>
      <c r="AL14" s="712"/>
      <c r="AM14" s="712"/>
      <c r="AN14" s="712"/>
      <c r="AO14" s="712"/>
      <c r="AP14" s="712"/>
      <c r="AQ14" s="712"/>
      <c r="AR14" s="712"/>
      <c r="AS14" s="712"/>
      <c r="AT14" s="712"/>
      <c r="AU14" s="712"/>
      <c r="AV14" s="832"/>
      <c r="AW14" s="832"/>
      <c r="AX14" s="423"/>
    </row>
    <row collapsed="false" customFormat="false" customHeight="true" hidden="false" ht="13.5" outlineLevel="0" r="15">
      <c r="A15" s="710"/>
      <c r="B15" s="710"/>
      <c r="C15" s="710"/>
      <c r="D15" s="710"/>
      <c r="E15" s="710"/>
      <c r="F15" s="710"/>
      <c r="G15" s="710"/>
      <c r="H15" s="710"/>
      <c r="I15" s="710"/>
      <c r="J15" s="710"/>
      <c r="K15" s="710"/>
      <c r="L15" s="710"/>
      <c r="M15" s="710"/>
      <c r="N15" s="710"/>
      <c r="O15" s="710"/>
      <c r="P15" s="710"/>
      <c r="Q15" s="710"/>
      <c r="R15" s="710"/>
      <c r="S15" s="710"/>
      <c r="T15" s="710"/>
      <c r="U15" s="713" t="s">
        <v>1190</v>
      </c>
      <c r="V15" s="713"/>
      <c r="W15" s="713"/>
      <c r="X15" s="713"/>
      <c r="Y15" s="713"/>
      <c r="Z15" s="713"/>
      <c r="AA15" s="713"/>
      <c r="AB15" s="713"/>
      <c r="AC15" s="713"/>
      <c r="AD15" s="713" t="s">
        <v>1191</v>
      </c>
      <c r="AE15" s="713"/>
      <c r="AF15" s="713"/>
      <c r="AG15" s="713"/>
      <c r="AH15" s="713"/>
      <c r="AI15" s="713" t="s">
        <v>1192</v>
      </c>
      <c r="AJ15" s="713"/>
      <c r="AK15" s="713"/>
      <c r="AL15" s="713"/>
      <c r="AM15" s="713"/>
      <c r="AN15" s="713"/>
      <c r="AO15" s="713"/>
      <c r="AP15" s="713"/>
      <c r="AQ15" s="713"/>
      <c r="AR15" s="713"/>
      <c r="AS15" s="713"/>
      <c r="AT15" s="713"/>
      <c r="AU15" s="713"/>
      <c r="AV15" s="832"/>
      <c r="AW15" s="832"/>
      <c r="AX15" s="423"/>
    </row>
    <row collapsed="false" customFormat="false" customHeight="true" hidden="false" ht="13.5" outlineLevel="0" r="16">
      <c r="A16" s="710"/>
      <c r="B16" s="710"/>
      <c r="C16" s="710"/>
      <c r="D16" s="710"/>
      <c r="E16" s="710"/>
      <c r="F16" s="710"/>
      <c r="G16" s="710"/>
      <c r="H16" s="710"/>
      <c r="I16" s="710"/>
      <c r="J16" s="710"/>
      <c r="K16" s="710"/>
      <c r="L16" s="710"/>
      <c r="M16" s="710"/>
      <c r="N16" s="710"/>
      <c r="O16" s="710"/>
      <c r="P16" s="710"/>
      <c r="Q16" s="710"/>
      <c r="R16" s="710"/>
      <c r="S16" s="710"/>
      <c r="T16" s="710"/>
      <c r="U16" s="714" t="s">
        <v>1193</v>
      </c>
      <c r="V16" s="714"/>
      <c r="W16" s="714"/>
      <c r="X16" s="714"/>
      <c r="Y16" s="714"/>
      <c r="Z16" s="714"/>
      <c r="AA16" s="714"/>
      <c r="AB16" s="714"/>
      <c r="AC16" s="714"/>
      <c r="AD16" s="714" t="s">
        <v>1194</v>
      </c>
      <c r="AE16" s="714"/>
      <c r="AF16" s="714"/>
      <c r="AG16" s="714"/>
      <c r="AH16" s="714"/>
      <c r="AI16" s="714" t="s">
        <v>1195</v>
      </c>
      <c r="AJ16" s="714"/>
      <c r="AK16" s="714"/>
      <c r="AL16" s="714"/>
      <c r="AM16" s="714"/>
      <c r="AN16" s="714"/>
      <c r="AO16" s="714"/>
      <c r="AP16" s="714"/>
      <c r="AQ16" s="714"/>
      <c r="AR16" s="714"/>
      <c r="AS16" s="714"/>
      <c r="AT16" s="714"/>
      <c r="AU16" s="714"/>
      <c r="AV16" s="832"/>
      <c r="AW16" s="832"/>
      <c r="AX16" s="423"/>
    </row>
    <row collapsed="false" customFormat="false" customHeight="true" hidden="false" ht="13.5" outlineLevel="0" r="17">
      <c r="A17" s="715" t="s">
        <v>498</v>
      </c>
      <c r="B17" s="715"/>
      <c r="C17" s="715"/>
      <c r="D17" s="715"/>
      <c r="E17" s="715"/>
      <c r="F17" s="715"/>
      <c r="G17" s="715"/>
      <c r="H17" s="715"/>
      <c r="I17" s="715"/>
      <c r="J17" s="715"/>
      <c r="K17" s="715"/>
      <c r="L17" s="715"/>
      <c r="M17" s="715"/>
      <c r="N17" s="715"/>
      <c r="O17" s="715"/>
      <c r="P17" s="715"/>
      <c r="Q17" s="715"/>
      <c r="R17" s="715"/>
      <c r="S17" s="715"/>
      <c r="T17" s="715"/>
      <c r="U17" s="833"/>
      <c r="V17" s="833"/>
      <c r="W17" s="833"/>
      <c r="X17" s="833"/>
      <c r="Y17" s="833"/>
      <c r="Z17" s="833"/>
      <c r="AA17" s="833"/>
      <c r="AB17" s="833"/>
      <c r="AC17" s="833"/>
      <c r="AD17" s="834"/>
      <c r="AE17" s="834"/>
      <c r="AF17" s="834"/>
      <c r="AG17" s="834"/>
      <c r="AH17" s="834"/>
      <c r="AI17" s="833"/>
      <c r="AJ17" s="833"/>
      <c r="AK17" s="833"/>
      <c r="AL17" s="833"/>
      <c r="AM17" s="833"/>
      <c r="AN17" s="833"/>
      <c r="AO17" s="833"/>
      <c r="AP17" s="833"/>
      <c r="AQ17" s="833"/>
      <c r="AR17" s="833"/>
      <c r="AS17" s="833"/>
      <c r="AT17" s="833"/>
      <c r="AU17" s="833"/>
      <c r="AV17" s="832"/>
      <c r="AW17" s="832"/>
      <c r="AX17" s="423"/>
    </row>
    <row collapsed="false" customFormat="false" customHeight="true" hidden="false" ht="13.5" outlineLevel="0" r="18">
      <c r="A18" s="835"/>
      <c r="B18" s="835"/>
      <c r="C18" s="835"/>
      <c r="D18" s="835"/>
      <c r="E18" s="835"/>
      <c r="F18" s="835"/>
      <c r="G18" s="835"/>
      <c r="H18" s="835"/>
      <c r="I18" s="835"/>
      <c r="J18" s="835"/>
      <c r="K18" s="835"/>
      <c r="L18" s="835"/>
      <c r="M18" s="835"/>
      <c r="N18" s="835"/>
      <c r="O18" s="835"/>
      <c r="P18" s="835"/>
      <c r="Q18" s="835"/>
      <c r="R18" s="835"/>
      <c r="S18" s="835"/>
      <c r="T18" s="835"/>
      <c r="U18" s="836"/>
      <c r="V18" s="836"/>
      <c r="W18" s="836"/>
      <c r="X18" s="836"/>
      <c r="Y18" s="836"/>
      <c r="Z18" s="836"/>
      <c r="AA18" s="836"/>
      <c r="AB18" s="836"/>
      <c r="AC18" s="836"/>
      <c r="AD18" s="836"/>
      <c r="AE18" s="836"/>
      <c r="AF18" s="836"/>
      <c r="AG18" s="836"/>
      <c r="AH18" s="836"/>
      <c r="AI18" s="836"/>
      <c r="AJ18" s="836"/>
      <c r="AK18" s="836"/>
      <c r="AL18" s="836"/>
      <c r="AM18" s="836"/>
      <c r="AN18" s="836"/>
      <c r="AO18" s="836"/>
      <c r="AP18" s="836"/>
      <c r="AQ18" s="836"/>
      <c r="AR18" s="836"/>
      <c r="AS18" s="836"/>
      <c r="AT18" s="836"/>
      <c r="AU18" s="836"/>
      <c r="AV18" s="832"/>
      <c r="AW18" s="832"/>
      <c r="AX18" s="423"/>
    </row>
    <row collapsed="false" customFormat="false" customHeight="true" hidden="false" ht="13.5" outlineLevel="0" r="19">
      <c r="A19" s="835"/>
      <c r="B19" s="835"/>
      <c r="C19" s="835"/>
      <c r="D19" s="835"/>
      <c r="E19" s="835"/>
      <c r="F19" s="835"/>
      <c r="G19" s="835"/>
      <c r="H19" s="835"/>
      <c r="I19" s="835"/>
      <c r="J19" s="835"/>
      <c r="K19" s="835"/>
      <c r="L19" s="835"/>
      <c r="M19" s="835"/>
      <c r="N19" s="835"/>
      <c r="O19" s="835"/>
      <c r="P19" s="835"/>
      <c r="Q19" s="835"/>
      <c r="R19" s="835"/>
      <c r="S19" s="835"/>
      <c r="T19" s="835"/>
      <c r="U19" s="836"/>
      <c r="V19" s="836"/>
      <c r="W19" s="836"/>
      <c r="X19" s="836"/>
      <c r="Y19" s="836"/>
      <c r="Z19" s="836"/>
      <c r="AA19" s="836"/>
      <c r="AB19" s="836"/>
      <c r="AC19" s="836"/>
      <c r="AD19" s="836"/>
      <c r="AE19" s="836"/>
      <c r="AF19" s="836"/>
      <c r="AG19" s="836"/>
      <c r="AH19" s="836"/>
      <c r="AI19" s="836"/>
      <c r="AJ19" s="836"/>
      <c r="AK19" s="836"/>
      <c r="AL19" s="836"/>
      <c r="AM19" s="836"/>
      <c r="AN19" s="836"/>
      <c r="AO19" s="836"/>
      <c r="AP19" s="836"/>
      <c r="AQ19" s="836"/>
      <c r="AR19" s="836"/>
      <c r="AS19" s="836"/>
      <c r="AT19" s="836"/>
      <c r="AU19" s="836"/>
      <c r="AV19" s="832"/>
      <c r="AW19" s="832"/>
      <c r="AX19" s="423"/>
    </row>
    <row collapsed="false" customFormat="false" customHeight="true" hidden="false" ht="13.5" outlineLevel="0" r="20">
      <c r="A20" s="715" t="s">
        <v>542</v>
      </c>
      <c r="B20" s="715"/>
      <c r="C20" s="715"/>
      <c r="D20" s="715"/>
      <c r="E20" s="715"/>
      <c r="F20" s="715"/>
      <c r="G20" s="715"/>
      <c r="H20" s="715"/>
      <c r="I20" s="715"/>
      <c r="J20" s="715"/>
      <c r="K20" s="715"/>
      <c r="L20" s="715"/>
      <c r="M20" s="715"/>
      <c r="N20" s="715"/>
      <c r="O20" s="715"/>
      <c r="P20" s="715"/>
      <c r="Q20" s="715"/>
      <c r="R20" s="715"/>
      <c r="S20" s="715"/>
      <c r="T20" s="715"/>
      <c r="U20" s="423"/>
      <c r="V20" s="423"/>
      <c r="W20" s="423"/>
      <c r="X20" s="423"/>
      <c r="Y20" s="423"/>
      <c r="Z20" s="832"/>
      <c r="AA20" s="832"/>
      <c r="AB20" s="832"/>
      <c r="AC20" s="832"/>
      <c r="AD20" s="832"/>
      <c r="AE20" s="423"/>
      <c r="AF20" s="423"/>
      <c r="AG20" s="423"/>
      <c r="AH20" s="423"/>
      <c r="AI20" s="423"/>
      <c r="AJ20" s="423"/>
      <c r="AK20" s="423"/>
      <c r="AL20" s="423"/>
      <c r="AM20" s="423"/>
      <c r="AN20" s="423"/>
      <c r="AO20" s="423"/>
      <c r="AP20" s="423"/>
      <c r="AQ20" s="423"/>
      <c r="AR20" s="423"/>
      <c r="AS20" s="832"/>
      <c r="AT20" s="832"/>
      <c r="AU20" s="832"/>
      <c r="AV20" s="832"/>
      <c r="AW20" s="832"/>
      <c r="AX20" s="423"/>
    </row>
    <row collapsed="false" customFormat="false" customHeight="true" hidden="false" ht="13.5" outlineLevel="0" r="21">
      <c r="A21" s="835"/>
      <c r="B21" s="835"/>
      <c r="C21" s="835"/>
      <c r="D21" s="835"/>
      <c r="E21" s="835"/>
      <c r="F21" s="835"/>
      <c r="G21" s="835"/>
      <c r="H21" s="835"/>
      <c r="I21" s="835"/>
      <c r="J21" s="835"/>
      <c r="K21" s="835"/>
      <c r="L21" s="835"/>
      <c r="M21" s="835"/>
      <c r="N21" s="835"/>
      <c r="O21" s="835"/>
      <c r="P21" s="835"/>
      <c r="Q21" s="835"/>
      <c r="R21" s="835"/>
      <c r="S21" s="835"/>
      <c r="T21" s="835"/>
      <c r="U21" s="836"/>
      <c r="V21" s="836"/>
      <c r="W21" s="836"/>
      <c r="X21" s="836"/>
      <c r="Y21" s="836"/>
      <c r="Z21" s="836"/>
      <c r="AA21" s="836"/>
      <c r="AB21" s="836"/>
      <c r="AC21" s="836"/>
      <c r="AD21" s="836"/>
      <c r="AE21" s="836"/>
      <c r="AF21" s="836"/>
      <c r="AG21" s="836"/>
      <c r="AH21" s="836"/>
      <c r="AI21" s="836"/>
      <c r="AJ21" s="836"/>
      <c r="AK21" s="836"/>
      <c r="AL21" s="836"/>
      <c r="AM21" s="836"/>
      <c r="AN21" s="836"/>
      <c r="AO21" s="836"/>
      <c r="AP21" s="836"/>
      <c r="AQ21" s="836"/>
      <c r="AR21" s="836"/>
      <c r="AS21" s="836"/>
      <c r="AT21" s="836"/>
      <c r="AU21" s="836"/>
      <c r="AV21" s="832"/>
      <c r="AW21" s="832"/>
      <c r="AX21" s="423"/>
    </row>
    <row collapsed="false" customFormat="false" customHeight="true" hidden="false" ht="13.5" outlineLevel="0" r="22">
      <c r="A22" s="835"/>
      <c r="B22" s="835"/>
      <c r="C22" s="835"/>
      <c r="D22" s="835"/>
      <c r="E22" s="835"/>
      <c r="F22" s="835"/>
      <c r="G22" s="835"/>
      <c r="H22" s="835"/>
      <c r="I22" s="835"/>
      <c r="J22" s="835"/>
      <c r="K22" s="835"/>
      <c r="L22" s="835"/>
      <c r="M22" s="835"/>
      <c r="N22" s="835"/>
      <c r="O22" s="835"/>
      <c r="P22" s="835"/>
      <c r="Q22" s="835"/>
      <c r="R22" s="835"/>
      <c r="S22" s="835"/>
      <c r="T22" s="835"/>
      <c r="U22" s="836"/>
      <c r="V22" s="836"/>
      <c r="W22" s="836"/>
      <c r="X22" s="836"/>
      <c r="Y22" s="836"/>
      <c r="Z22" s="836"/>
      <c r="AA22" s="836"/>
      <c r="AB22" s="836"/>
      <c r="AC22" s="836"/>
      <c r="AD22" s="836"/>
      <c r="AE22" s="836"/>
      <c r="AF22" s="836"/>
      <c r="AG22" s="836"/>
      <c r="AH22" s="836"/>
      <c r="AI22" s="836"/>
      <c r="AJ22" s="836"/>
      <c r="AK22" s="836"/>
      <c r="AL22" s="836"/>
      <c r="AM22" s="836"/>
      <c r="AN22" s="836"/>
      <c r="AO22" s="836"/>
      <c r="AP22" s="836"/>
      <c r="AQ22" s="836"/>
      <c r="AR22" s="836"/>
      <c r="AS22" s="836"/>
      <c r="AT22" s="836"/>
      <c r="AU22" s="836"/>
      <c r="AV22" s="832"/>
      <c r="AW22" s="832"/>
      <c r="AX22" s="423"/>
    </row>
    <row collapsed="false" customFormat="false" customHeight="true" hidden="false" ht="13.5" outlineLevel="0" r="23">
      <c r="A23" s="721"/>
      <c r="B23" s="721"/>
      <c r="C23" s="832"/>
      <c r="D23" s="832"/>
      <c r="E23" s="832"/>
      <c r="F23" s="832"/>
      <c r="G23" s="832"/>
      <c r="H23" s="832"/>
      <c r="I23" s="832"/>
      <c r="J23" s="832"/>
      <c r="K23" s="832"/>
      <c r="L23" s="832"/>
      <c r="M23" s="832"/>
      <c r="N23" s="832"/>
      <c r="O23" s="832"/>
      <c r="P23" s="832"/>
      <c r="Q23" s="832"/>
      <c r="R23" s="832"/>
      <c r="S23" s="832"/>
      <c r="T23" s="832"/>
      <c r="U23" s="832"/>
      <c r="V23" s="832"/>
      <c r="W23" s="832"/>
      <c r="X23" s="832"/>
      <c r="Y23" s="832"/>
      <c r="Z23" s="832"/>
      <c r="AA23" s="832"/>
      <c r="AB23" s="832"/>
      <c r="AC23" s="832"/>
      <c r="AD23" s="832"/>
      <c r="AE23" s="832"/>
      <c r="AF23" s="832"/>
      <c r="AG23" s="423"/>
      <c r="AH23" s="423"/>
      <c r="AI23" s="423"/>
      <c r="AJ23" s="423"/>
      <c r="AK23" s="423"/>
      <c r="AL23" s="832"/>
      <c r="AM23" s="832"/>
      <c r="AN23" s="832"/>
      <c r="AO23" s="832"/>
      <c r="AP23" s="832"/>
      <c r="AQ23" s="832"/>
      <c r="AR23" s="832"/>
      <c r="AS23" s="832"/>
      <c r="AT23" s="832"/>
      <c r="AU23" s="832"/>
      <c r="AV23" s="832"/>
      <c r="AW23" s="832"/>
      <c r="AX23" s="423"/>
    </row>
    <row collapsed="false" customFormat="false" customHeight="true" hidden="false" ht="13.5" outlineLevel="0" r="24">
      <c r="A24" s="645" t="s">
        <v>1196</v>
      </c>
      <c r="B24" s="645"/>
      <c r="C24" s="645"/>
      <c r="D24" s="645"/>
      <c r="E24" s="645"/>
      <c r="F24" s="645"/>
      <c r="G24" s="645"/>
      <c r="H24" s="645"/>
      <c r="I24" s="645"/>
      <c r="J24" s="645"/>
      <c r="K24" s="645"/>
      <c r="L24" s="645"/>
      <c r="M24" s="645"/>
      <c r="N24" s="645"/>
      <c r="O24" s="645"/>
      <c r="P24" s="645"/>
      <c r="Q24" s="645"/>
      <c r="R24" s="645"/>
      <c r="S24" s="645"/>
      <c r="T24" s="645"/>
      <c r="U24" s="645"/>
      <c r="V24" s="645"/>
      <c r="W24" s="645"/>
      <c r="X24" s="645"/>
      <c r="Y24" s="645"/>
      <c r="Z24" s="645"/>
      <c r="AA24" s="645"/>
      <c r="AB24" s="645"/>
      <c r="AC24" s="645"/>
      <c r="AD24" s="645"/>
      <c r="AE24" s="645"/>
      <c r="AF24" s="645"/>
      <c r="AG24" s="645"/>
      <c r="AH24" s="645"/>
      <c r="AI24" s="645"/>
      <c r="AJ24" s="645"/>
      <c r="AK24" s="645"/>
      <c r="AL24" s="645"/>
      <c r="AM24" s="645"/>
      <c r="AN24" s="645"/>
      <c r="AO24" s="645"/>
      <c r="AP24" s="645"/>
      <c r="AQ24" s="645"/>
      <c r="AR24" s="645"/>
      <c r="AS24" s="645"/>
      <c r="AT24" s="645"/>
      <c r="AU24" s="645"/>
      <c r="AV24" s="645"/>
      <c r="AW24" s="645"/>
      <c r="AX24" s="423"/>
    </row>
    <row collapsed="false" customFormat="false" customHeight="true" hidden="false" ht="13.5" outlineLevel="0" r="25">
      <c r="A25" s="646" t="s">
        <v>1197</v>
      </c>
      <c r="B25" s="646"/>
      <c r="C25" s="646"/>
      <c r="D25" s="646"/>
      <c r="E25" s="646"/>
      <c r="F25" s="646"/>
      <c r="G25" s="646"/>
      <c r="H25" s="646"/>
      <c r="I25" s="646"/>
      <c r="J25" s="646"/>
      <c r="K25" s="646"/>
      <c r="L25" s="646"/>
      <c r="M25" s="646"/>
      <c r="N25" s="646"/>
      <c r="O25" s="646"/>
      <c r="P25" s="646"/>
      <c r="Q25" s="646"/>
      <c r="R25" s="646"/>
      <c r="S25" s="646"/>
      <c r="T25" s="646"/>
      <c r="U25" s="646"/>
      <c r="V25" s="646"/>
      <c r="W25" s="646"/>
      <c r="X25" s="646"/>
      <c r="Y25" s="646"/>
      <c r="Z25" s="646"/>
      <c r="AA25" s="646"/>
      <c r="AB25" s="646"/>
      <c r="AC25" s="646"/>
      <c r="AD25" s="646"/>
      <c r="AE25" s="646"/>
      <c r="AF25" s="646"/>
      <c r="AG25" s="646"/>
      <c r="AH25" s="646"/>
      <c r="AI25" s="646"/>
      <c r="AJ25" s="646"/>
      <c r="AK25" s="646"/>
      <c r="AL25" s="646"/>
      <c r="AM25" s="646"/>
      <c r="AN25" s="646"/>
      <c r="AO25" s="646"/>
      <c r="AP25" s="646"/>
      <c r="AQ25" s="646"/>
      <c r="AR25" s="646"/>
      <c r="AS25" s="646"/>
      <c r="AT25" s="646"/>
      <c r="AU25" s="646"/>
      <c r="AV25" s="646"/>
      <c r="AW25" s="646"/>
      <c r="AX25" s="423"/>
    </row>
    <row collapsed="false" customFormat="false" customHeight="true" hidden="false" ht="13.5" outlineLevel="0" r="26">
      <c r="A26" s="646" t="s">
        <v>442</v>
      </c>
      <c r="B26" s="646"/>
      <c r="C26" s="646"/>
      <c r="D26" s="646"/>
      <c r="E26" s="646"/>
      <c r="F26" s="646"/>
      <c r="G26" s="646"/>
      <c r="H26" s="646"/>
      <c r="I26" s="646"/>
      <c r="J26" s="646"/>
      <c r="K26" s="646"/>
      <c r="L26" s="646"/>
      <c r="M26" s="646"/>
      <c r="N26" s="646"/>
      <c r="O26" s="646"/>
      <c r="P26" s="646"/>
      <c r="Q26" s="646"/>
      <c r="R26" s="646"/>
      <c r="S26" s="646"/>
      <c r="T26" s="646"/>
      <c r="U26" s="646"/>
      <c r="V26" s="646"/>
      <c r="W26" s="646"/>
      <c r="X26" s="646"/>
      <c r="Y26" s="646"/>
      <c r="Z26" s="646"/>
      <c r="AA26" s="646"/>
      <c r="AB26" s="646"/>
      <c r="AC26" s="646"/>
      <c r="AD26" s="646"/>
      <c r="AE26" s="646"/>
      <c r="AF26" s="646"/>
      <c r="AG26" s="646"/>
      <c r="AH26" s="646"/>
      <c r="AI26" s="646"/>
      <c r="AJ26" s="646"/>
      <c r="AK26" s="646"/>
      <c r="AL26" s="646"/>
      <c r="AM26" s="646"/>
      <c r="AN26" s="646"/>
      <c r="AO26" s="646"/>
      <c r="AP26" s="646"/>
      <c r="AQ26" s="646"/>
      <c r="AR26" s="646"/>
      <c r="AS26" s="646"/>
      <c r="AT26" s="646"/>
      <c r="AU26" s="646"/>
      <c r="AV26" s="646"/>
      <c r="AW26" s="646"/>
      <c r="AX26" s="423"/>
    </row>
    <row collapsed="false" customFormat="false" customHeight="true" hidden="false" ht="60" outlineLevel="0" r="27">
      <c r="A27" s="830"/>
      <c r="B27" s="830"/>
      <c r="C27" s="830"/>
      <c r="D27" s="830"/>
      <c r="E27" s="830"/>
      <c r="F27" s="830"/>
      <c r="G27" s="830"/>
      <c r="H27" s="830"/>
      <c r="I27" s="830"/>
      <c r="J27" s="830"/>
      <c r="K27" s="830"/>
      <c r="L27" s="830"/>
      <c r="M27" s="830"/>
      <c r="N27" s="830"/>
      <c r="O27" s="830"/>
      <c r="P27" s="830"/>
      <c r="Q27" s="830"/>
      <c r="R27" s="830"/>
      <c r="S27" s="830"/>
      <c r="T27" s="830"/>
      <c r="U27" s="830"/>
      <c r="V27" s="830"/>
      <c r="W27" s="830"/>
      <c r="X27" s="830"/>
      <c r="Y27" s="830"/>
      <c r="Z27" s="830"/>
      <c r="AA27" s="830"/>
      <c r="AB27" s="830"/>
      <c r="AC27" s="830"/>
      <c r="AD27" s="830"/>
      <c r="AE27" s="830"/>
      <c r="AF27" s="830"/>
      <c r="AG27" s="830"/>
      <c r="AH27" s="830"/>
      <c r="AI27" s="830"/>
      <c r="AJ27" s="830"/>
      <c r="AK27" s="830"/>
      <c r="AL27" s="830"/>
      <c r="AM27" s="830"/>
      <c r="AN27" s="830"/>
      <c r="AO27" s="830"/>
      <c r="AP27" s="830"/>
      <c r="AQ27" s="830"/>
      <c r="AR27" s="830"/>
      <c r="AS27" s="830"/>
      <c r="AT27" s="830"/>
      <c r="AU27" s="830"/>
      <c r="AV27" s="830"/>
      <c r="AW27" s="830"/>
      <c r="AX27" s="423"/>
    </row>
    <row collapsed="false" customFormat="false" customHeight="true" hidden="false" ht="13.5" outlineLevel="0" r="28">
      <c r="A28" s="646" t="s">
        <v>1198</v>
      </c>
      <c r="B28" s="646"/>
      <c r="C28" s="646"/>
      <c r="D28" s="646"/>
      <c r="E28" s="646"/>
      <c r="F28" s="646"/>
      <c r="G28" s="646"/>
      <c r="H28" s="646"/>
      <c r="I28" s="646"/>
      <c r="J28" s="646"/>
      <c r="K28" s="646"/>
      <c r="L28" s="646"/>
      <c r="M28" s="646"/>
      <c r="N28" s="646"/>
      <c r="O28" s="646"/>
      <c r="P28" s="646"/>
      <c r="Q28" s="646"/>
      <c r="R28" s="646"/>
      <c r="S28" s="646"/>
      <c r="T28" s="646"/>
      <c r="U28" s="646"/>
      <c r="V28" s="646"/>
      <c r="W28" s="646"/>
      <c r="X28" s="646"/>
      <c r="Y28" s="646"/>
      <c r="Z28" s="646"/>
      <c r="AA28" s="646"/>
      <c r="AB28" s="646"/>
      <c r="AC28" s="646"/>
      <c r="AD28" s="646"/>
      <c r="AE28" s="646"/>
      <c r="AF28" s="646"/>
      <c r="AG28" s="646"/>
      <c r="AH28" s="646"/>
      <c r="AI28" s="646"/>
      <c r="AJ28" s="646"/>
      <c r="AK28" s="646"/>
      <c r="AL28" s="646"/>
      <c r="AM28" s="646"/>
      <c r="AN28" s="646"/>
      <c r="AO28" s="646"/>
      <c r="AP28" s="646"/>
      <c r="AQ28" s="646"/>
      <c r="AR28" s="646"/>
      <c r="AS28" s="646"/>
      <c r="AT28" s="646"/>
      <c r="AU28" s="646"/>
      <c r="AV28" s="646"/>
      <c r="AW28" s="646"/>
      <c r="AX28" s="423"/>
    </row>
    <row collapsed="false" customFormat="false" customHeight="true" hidden="false" ht="13.5" outlineLevel="0" r="29">
      <c r="A29" s="646" t="s">
        <v>442</v>
      </c>
      <c r="B29" s="646"/>
      <c r="C29" s="646"/>
      <c r="D29" s="646"/>
      <c r="E29" s="646"/>
      <c r="F29" s="646"/>
      <c r="G29" s="646"/>
      <c r="H29" s="646"/>
      <c r="I29" s="646"/>
      <c r="J29" s="646"/>
      <c r="K29" s="646"/>
      <c r="L29" s="646"/>
      <c r="M29" s="646"/>
      <c r="N29" s="646"/>
      <c r="O29" s="646"/>
      <c r="P29" s="646"/>
      <c r="Q29" s="646"/>
      <c r="R29" s="646"/>
      <c r="S29" s="646"/>
      <c r="T29" s="646"/>
      <c r="U29" s="646"/>
      <c r="V29" s="646"/>
      <c r="W29" s="646"/>
      <c r="X29" s="646"/>
      <c r="Y29" s="646"/>
      <c r="Z29" s="646"/>
      <c r="AA29" s="646"/>
      <c r="AB29" s="646"/>
      <c r="AC29" s="646"/>
      <c r="AD29" s="646"/>
      <c r="AE29" s="646"/>
      <c r="AF29" s="646"/>
      <c r="AG29" s="646"/>
      <c r="AH29" s="646"/>
      <c r="AI29" s="646"/>
      <c r="AJ29" s="646"/>
      <c r="AK29" s="646"/>
      <c r="AL29" s="646"/>
      <c r="AM29" s="646"/>
      <c r="AN29" s="646"/>
      <c r="AO29" s="646"/>
      <c r="AP29" s="646"/>
      <c r="AQ29" s="646"/>
      <c r="AR29" s="646"/>
      <c r="AS29" s="646"/>
      <c r="AT29" s="646"/>
      <c r="AU29" s="646"/>
      <c r="AV29" s="646"/>
      <c r="AW29" s="646"/>
      <c r="AX29" s="423"/>
    </row>
    <row collapsed="false" customFormat="false" customHeight="true" hidden="false" ht="60" outlineLevel="0" r="30">
      <c r="A30" s="830"/>
      <c r="B30" s="830"/>
      <c r="C30" s="830"/>
      <c r="D30" s="830"/>
      <c r="E30" s="830"/>
      <c r="F30" s="830"/>
      <c r="G30" s="830"/>
      <c r="H30" s="830"/>
      <c r="I30" s="830"/>
      <c r="J30" s="830"/>
      <c r="K30" s="830"/>
      <c r="L30" s="830"/>
      <c r="M30" s="830"/>
      <c r="N30" s="830"/>
      <c r="O30" s="830"/>
      <c r="P30" s="830"/>
      <c r="Q30" s="830"/>
      <c r="R30" s="830"/>
      <c r="S30" s="830"/>
      <c r="T30" s="830"/>
      <c r="U30" s="830"/>
      <c r="V30" s="830"/>
      <c r="W30" s="830"/>
      <c r="X30" s="830"/>
      <c r="Y30" s="830"/>
      <c r="Z30" s="830"/>
      <c r="AA30" s="830"/>
      <c r="AB30" s="830"/>
      <c r="AC30" s="830"/>
      <c r="AD30" s="830"/>
      <c r="AE30" s="830"/>
      <c r="AF30" s="830"/>
      <c r="AG30" s="830"/>
      <c r="AH30" s="830"/>
      <c r="AI30" s="830"/>
      <c r="AJ30" s="830"/>
      <c r="AK30" s="830"/>
      <c r="AL30" s="830"/>
      <c r="AM30" s="830"/>
      <c r="AN30" s="830"/>
      <c r="AO30" s="830"/>
      <c r="AP30" s="830"/>
      <c r="AQ30" s="830"/>
      <c r="AR30" s="830"/>
      <c r="AS30" s="830"/>
      <c r="AT30" s="830"/>
      <c r="AU30" s="830"/>
      <c r="AV30" s="830"/>
      <c r="AW30" s="830"/>
      <c r="AX30" s="423"/>
    </row>
    <row collapsed="false" customFormat="false" customHeight="true" hidden="false" ht="13.5" outlineLevel="0" r="31">
      <c r="A31" s="646" t="s">
        <v>1199</v>
      </c>
      <c r="B31" s="646"/>
      <c r="C31" s="646"/>
      <c r="D31" s="646"/>
      <c r="E31" s="646"/>
      <c r="F31" s="646"/>
      <c r="G31" s="646"/>
      <c r="H31" s="646"/>
      <c r="I31" s="646"/>
      <c r="J31" s="646"/>
      <c r="K31" s="646"/>
      <c r="L31" s="646"/>
      <c r="M31" s="646"/>
      <c r="N31" s="646"/>
      <c r="O31" s="646"/>
      <c r="P31" s="646"/>
      <c r="Q31" s="646"/>
      <c r="R31" s="646"/>
      <c r="S31" s="646"/>
      <c r="T31" s="646"/>
      <c r="U31" s="646"/>
      <c r="V31" s="646"/>
      <c r="W31" s="646"/>
      <c r="X31" s="646"/>
      <c r="Y31" s="646"/>
      <c r="Z31" s="646"/>
      <c r="AA31" s="646"/>
      <c r="AB31" s="646"/>
      <c r="AC31" s="646"/>
      <c r="AD31" s="646"/>
      <c r="AE31" s="646"/>
      <c r="AF31" s="646"/>
      <c r="AG31" s="646"/>
      <c r="AH31" s="646"/>
      <c r="AI31" s="646"/>
      <c r="AJ31" s="646"/>
      <c r="AK31" s="646"/>
      <c r="AL31" s="646"/>
      <c r="AM31" s="646"/>
      <c r="AN31" s="646"/>
      <c r="AO31" s="646"/>
      <c r="AP31" s="646"/>
      <c r="AQ31" s="646"/>
      <c r="AR31" s="646"/>
      <c r="AS31" s="646"/>
      <c r="AT31" s="646"/>
      <c r="AU31" s="646"/>
      <c r="AV31" s="646"/>
      <c r="AW31" s="646"/>
      <c r="AX31" s="423"/>
    </row>
    <row collapsed="false" customFormat="false" customHeight="true" hidden="false" ht="13.5" outlineLevel="0" r="32">
      <c r="A32" s="646" t="s">
        <v>442</v>
      </c>
      <c r="B32" s="646"/>
      <c r="C32" s="646"/>
      <c r="D32" s="646"/>
      <c r="E32" s="646"/>
      <c r="F32" s="646"/>
      <c r="G32" s="646"/>
      <c r="H32" s="646"/>
      <c r="I32" s="646"/>
      <c r="J32" s="646"/>
      <c r="K32" s="646"/>
      <c r="L32" s="646"/>
      <c r="M32" s="646"/>
      <c r="N32" s="646"/>
      <c r="O32" s="646"/>
      <c r="P32" s="646"/>
      <c r="Q32" s="646"/>
      <c r="R32" s="646"/>
      <c r="S32" s="646"/>
      <c r="T32" s="646"/>
      <c r="U32" s="646"/>
      <c r="V32" s="646"/>
      <c r="W32" s="646"/>
      <c r="X32" s="646"/>
      <c r="Y32" s="646"/>
      <c r="Z32" s="646"/>
      <c r="AA32" s="646"/>
      <c r="AB32" s="646"/>
      <c r="AC32" s="646"/>
      <c r="AD32" s="646"/>
      <c r="AE32" s="646"/>
      <c r="AF32" s="646"/>
      <c r="AG32" s="646"/>
      <c r="AH32" s="646"/>
      <c r="AI32" s="646"/>
      <c r="AJ32" s="646"/>
      <c r="AK32" s="646"/>
      <c r="AL32" s="646"/>
      <c r="AM32" s="646"/>
      <c r="AN32" s="646"/>
      <c r="AO32" s="646"/>
      <c r="AP32" s="646"/>
      <c r="AQ32" s="646"/>
      <c r="AR32" s="646"/>
      <c r="AS32" s="646"/>
      <c r="AT32" s="646"/>
      <c r="AU32" s="646"/>
      <c r="AV32" s="646"/>
      <c r="AW32" s="646"/>
      <c r="AX32" s="423"/>
    </row>
    <row collapsed="false" customFormat="false" customHeight="true" hidden="false" ht="60.75" outlineLevel="0" r="33">
      <c r="A33" s="830"/>
      <c r="B33" s="830"/>
      <c r="C33" s="830"/>
      <c r="D33" s="830"/>
      <c r="E33" s="830"/>
      <c r="F33" s="830"/>
      <c r="G33" s="830"/>
      <c r="H33" s="830"/>
      <c r="I33" s="830"/>
      <c r="J33" s="830"/>
      <c r="K33" s="830"/>
      <c r="L33" s="830"/>
      <c r="M33" s="830"/>
      <c r="N33" s="830"/>
      <c r="O33" s="830"/>
      <c r="P33" s="830"/>
      <c r="Q33" s="830"/>
      <c r="R33" s="830"/>
      <c r="S33" s="830"/>
      <c r="T33" s="830"/>
      <c r="U33" s="830"/>
      <c r="V33" s="830"/>
      <c r="W33" s="830"/>
      <c r="X33" s="830"/>
      <c r="Y33" s="830"/>
      <c r="Z33" s="830"/>
      <c r="AA33" s="830"/>
      <c r="AB33" s="830"/>
      <c r="AC33" s="830"/>
      <c r="AD33" s="830"/>
      <c r="AE33" s="830"/>
      <c r="AF33" s="830"/>
      <c r="AG33" s="830"/>
      <c r="AH33" s="830"/>
      <c r="AI33" s="830"/>
      <c r="AJ33" s="830"/>
      <c r="AK33" s="830"/>
      <c r="AL33" s="830"/>
      <c r="AM33" s="830"/>
      <c r="AN33" s="830"/>
      <c r="AO33" s="830"/>
      <c r="AP33" s="830"/>
      <c r="AQ33" s="830"/>
      <c r="AR33" s="830"/>
      <c r="AS33" s="830"/>
      <c r="AT33" s="830"/>
      <c r="AU33" s="830"/>
      <c r="AV33" s="830"/>
      <c r="AW33" s="830"/>
      <c r="AX33" s="423"/>
    </row>
  </sheetData>
  <mergeCells count="46">
    <mergeCell ref="C2:Z2"/>
    <mergeCell ref="AD2:AK2"/>
    <mergeCell ref="AN2:AW2"/>
    <mergeCell ref="A4:AW4"/>
    <mergeCell ref="A6:AW6"/>
    <mergeCell ref="A7:AW7"/>
    <mergeCell ref="A9:AW9"/>
    <mergeCell ref="A10:AW10"/>
    <mergeCell ref="A12:AW12"/>
    <mergeCell ref="A13:AW13"/>
    <mergeCell ref="A14:T16"/>
    <mergeCell ref="U14:AC14"/>
    <mergeCell ref="AD14:AH14"/>
    <mergeCell ref="AI14:AU14"/>
    <mergeCell ref="U15:AC15"/>
    <mergeCell ref="AD15:AH15"/>
    <mergeCell ref="AI15:AU15"/>
    <mergeCell ref="U16:AC16"/>
    <mergeCell ref="AD16:AH16"/>
    <mergeCell ref="AI16:AU16"/>
    <mergeCell ref="A17:T17"/>
    <mergeCell ref="U17:AC17"/>
    <mergeCell ref="AD17:AH17"/>
    <mergeCell ref="AI17:AU17"/>
    <mergeCell ref="A18:T18"/>
    <mergeCell ref="U18:AC18"/>
    <mergeCell ref="AD18:AH18"/>
    <mergeCell ref="AI18:AU18"/>
    <mergeCell ref="A19:T19"/>
    <mergeCell ref="U19:AC19"/>
    <mergeCell ref="AD19:AH19"/>
    <mergeCell ref="AI19:AU19"/>
    <mergeCell ref="A20:T20"/>
    <mergeCell ref="A21:T21"/>
    <mergeCell ref="U21:AC21"/>
    <mergeCell ref="AD21:AH21"/>
    <mergeCell ref="AI21:AU21"/>
    <mergeCell ref="A22:T22"/>
    <mergeCell ref="U22:AC22"/>
    <mergeCell ref="AD22:AH22"/>
    <mergeCell ref="AI22:AU22"/>
    <mergeCell ref="A23:B23"/>
    <mergeCell ref="A24:AW24"/>
    <mergeCell ref="A27:AW27"/>
    <mergeCell ref="A30:AW30"/>
    <mergeCell ref="A33:AW33"/>
  </mergeCells>
  <printOptions headings="false" gridLines="false" gridLinesSet="true" horizontalCentered="false" verticalCentered="false"/>
  <pageMargins left="0.7" right="0.7" top="0.7875" bottom="0.7875" header="0.511805555555555" footer="0.511805555555555"/>
  <pageSetup blackAndWhite="false" cellComments="none" copies="1" draft="false" firstPageNumber="0" fitToHeight="1" fitToWidth="1" horizontalDpi="300" orientation="portrait" pageOrder="downThenOver" paperSize="9" scale="100" useFirstPageNumber="false" usePrinterDefaults="false" verticalDpi="300"/>
  <headerFooter differentFirst="false" differentOddEven="false">
    <oddHeader/>
    <oddFooter/>
  </headerFooter>
</worksheet>
</file>

<file path=xl/worksheets/sheet2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X47"/>
  <sheetViews>
    <sheetView colorId="64" defaultGridColor="true" rightToLeft="false" showFormulas="false" showGridLines="true" showOutlineSymbols="true" showRowColHeaders="true" showZeros="fals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sheetFormatPr defaultRowHeight="12.75"/>
  <cols>
    <col collapsed="false" hidden="false" max="49" min="1" style="0" width="1.70918367346939"/>
    <col collapsed="false" hidden="false" max="50" min="50" style="0" width="5.00510204081633"/>
    <col collapsed="false" hidden="false" max="1025" min="51" style="0" width="1.70918367346939"/>
  </cols>
  <sheetData>
    <row collapsed="false" customFormat="false" customHeight="true" hidden="false" ht="13.5" outlineLevel="0" r="1">
      <c r="A1" s="408" t="s">
        <v>1169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  <c r="Y1" s="89"/>
      <c r="Z1" s="89"/>
      <c r="AA1" s="89"/>
      <c r="AB1" s="89"/>
      <c r="AC1" s="89"/>
      <c r="AD1" s="89"/>
      <c r="AE1" s="89"/>
      <c r="AF1" s="89"/>
      <c r="AG1" s="89"/>
      <c r="AH1" s="89"/>
      <c r="AI1" s="89"/>
      <c r="AJ1" s="89"/>
      <c r="AK1" s="89"/>
      <c r="AL1" s="89"/>
      <c r="AM1" s="89"/>
      <c r="AN1" s="89"/>
      <c r="AO1" s="89"/>
      <c r="AP1" s="89"/>
      <c r="AQ1" s="89"/>
      <c r="AR1" s="89"/>
      <c r="AS1" s="89"/>
      <c r="AT1" s="89"/>
      <c r="AU1" s="89"/>
      <c r="AV1" s="89"/>
      <c r="AW1" s="89"/>
      <c r="AX1" s="423"/>
    </row>
    <row collapsed="false" customFormat="false" customHeight="true" hidden="false" ht="13.5" outlineLevel="0" r="2">
      <c r="A2" s="408" t="s">
        <v>420</v>
      </c>
      <c r="B2" s="409"/>
      <c r="C2" s="821"/>
      <c r="D2" s="821"/>
      <c r="E2" s="821"/>
      <c r="F2" s="821"/>
      <c r="G2" s="821"/>
      <c r="H2" s="821"/>
      <c r="I2" s="821"/>
      <c r="J2" s="821"/>
      <c r="K2" s="821"/>
      <c r="L2" s="821"/>
      <c r="M2" s="821"/>
      <c r="N2" s="821"/>
      <c r="O2" s="821"/>
      <c r="P2" s="821"/>
      <c r="Q2" s="821"/>
      <c r="R2" s="821"/>
      <c r="S2" s="821"/>
      <c r="T2" s="821"/>
      <c r="U2" s="821"/>
      <c r="V2" s="821"/>
      <c r="W2" s="821"/>
      <c r="X2" s="821"/>
      <c r="Y2" s="821"/>
      <c r="Z2" s="821"/>
      <c r="AA2" s="89"/>
      <c r="AB2" s="89" t="s">
        <v>28</v>
      </c>
      <c r="AC2" s="89"/>
      <c r="AD2" s="705"/>
      <c r="AE2" s="705"/>
      <c r="AF2" s="705"/>
      <c r="AG2" s="705"/>
      <c r="AH2" s="705"/>
      <c r="AI2" s="705"/>
      <c r="AJ2" s="705"/>
      <c r="AK2" s="705"/>
      <c r="AL2" s="89" t="s">
        <v>29</v>
      </c>
      <c r="AM2" s="89"/>
      <c r="AN2" s="822"/>
      <c r="AO2" s="822"/>
      <c r="AP2" s="822"/>
      <c r="AQ2" s="822"/>
      <c r="AR2" s="822"/>
      <c r="AS2" s="822"/>
      <c r="AT2" s="822"/>
      <c r="AU2" s="822"/>
      <c r="AV2" s="822"/>
      <c r="AW2" s="822"/>
      <c r="AX2" s="423"/>
    </row>
    <row collapsed="false" customFormat="false" customHeight="true" hidden="false" ht="13.5" outlineLevel="0" r="3">
      <c r="A3" s="645"/>
      <c r="B3" s="646"/>
      <c r="C3" s="646"/>
      <c r="D3" s="646"/>
      <c r="E3" s="646"/>
      <c r="F3" s="646"/>
      <c r="G3" s="646"/>
      <c r="H3" s="646"/>
      <c r="I3" s="646"/>
      <c r="J3" s="646"/>
      <c r="K3" s="646"/>
      <c r="L3" s="646"/>
      <c r="M3" s="646"/>
      <c r="N3" s="646"/>
      <c r="O3" s="646"/>
      <c r="P3" s="646"/>
      <c r="Q3" s="646"/>
      <c r="R3" s="646"/>
      <c r="S3" s="646"/>
      <c r="T3" s="646"/>
      <c r="U3" s="646"/>
      <c r="V3" s="646"/>
      <c r="W3" s="646"/>
      <c r="X3" s="646"/>
      <c r="Y3" s="646"/>
      <c r="Z3" s="646"/>
      <c r="AA3" s="646"/>
      <c r="AB3" s="646"/>
      <c r="AC3" s="646"/>
      <c r="AD3" s="646"/>
      <c r="AE3" s="646"/>
      <c r="AF3" s="646"/>
      <c r="AG3" s="646"/>
      <c r="AH3" s="646"/>
      <c r="AI3" s="646"/>
      <c r="AJ3" s="646"/>
      <c r="AK3" s="646"/>
      <c r="AL3" s="646"/>
      <c r="AM3" s="646"/>
      <c r="AN3" s="646"/>
      <c r="AO3" s="646"/>
      <c r="AP3" s="646"/>
      <c r="AQ3" s="646"/>
      <c r="AR3" s="646"/>
      <c r="AS3" s="646"/>
      <c r="AT3" s="646"/>
      <c r="AU3" s="646"/>
      <c r="AV3" s="646"/>
      <c r="AW3" s="646"/>
      <c r="AX3" s="423"/>
    </row>
    <row collapsed="false" customFormat="false" customHeight="true" hidden="false" ht="13.5" outlineLevel="0" r="4">
      <c r="A4" s="645" t="s">
        <v>1200</v>
      </c>
      <c r="B4" s="646"/>
      <c r="C4" s="646"/>
      <c r="D4" s="646"/>
      <c r="E4" s="646"/>
      <c r="F4" s="646"/>
      <c r="G4" s="646"/>
      <c r="H4" s="646"/>
      <c r="I4" s="646"/>
      <c r="J4" s="646"/>
      <c r="K4" s="646"/>
      <c r="L4" s="646"/>
      <c r="M4" s="646"/>
      <c r="N4" s="646"/>
      <c r="O4" s="646"/>
      <c r="P4" s="646"/>
      <c r="Q4" s="646"/>
      <c r="R4" s="646"/>
      <c r="S4" s="646"/>
      <c r="T4" s="646"/>
      <c r="U4" s="646"/>
      <c r="V4" s="646"/>
      <c r="W4" s="646"/>
      <c r="X4" s="646"/>
      <c r="Y4" s="646"/>
      <c r="Z4" s="646"/>
      <c r="AA4" s="646"/>
      <c r="AB4" s="646"/>
      <c r="AC4" s="646"/>
      <c r="AD4" s="646"/>
      <c r="AE4" s="646"/>
      <c r="AF4" s="646"/>
      <c r="AG4" s="646"/>
      <c r="AH4" s="646"/>
      <c r="AI4" s="646"/>
      <c r="AJ4" s="646"/>
      <c r="AK4" s="646"/>
      <c r="AL4" s="646"/>
      <c r="AM4" s="646"/>
      <c r="AN4" s="646"/>
      <c r="AO4" s="646"/>
      <c r="AP4" s="646"/>
      <c r="AQ4" s="646"/>
      <c r="AR4" s="646"/>
      <c r="AS4" s="646"/>
      <c r="AT4" s="646"/>
      <c r="AU4" s="646"/>
      <c r="AV4" s="646"/>
      <c r="AW4" s="646"/>
      <c r="AX4" s="423"/>
    </row>
    <row collapsed="false" customFormat="false" customHeight="true" hidden="false" ht="13.5" outlineLevel="0" r="5">
      <c r="A5" s="646" t="s">
        <v>442</v>
      </c>
      <c r="B5" s="646"/>
      <c r="C5" s="646"/>
      <c r="D5" s="646"/>
      <c r="E5" s="646"/>
      <c r="F5" s="646"/>
      <c r="G5" s="646"/>
      <c r="H5" s="646"/>
      <c r="I5" s="646"/>
      <c r="J5" s="646"/>
      <c r="K5" s="646"/>
      <c r="L5" s="646"/>
      <c r="M5" s="646"/>
      <c r="N5" s="646"/>
      <c r="O5" s="646"/>
      <c r="P5" s="646"/>
      <c r="Q5" s="646"/>
      <c r="R5" s="646"/>
      <c r="S5" s="646"/>
      <c r="T5" s="646"/>
      <c r="U5" s="646"/>
      <c r="V5" s="646"/>
      <c r="W5" s="646"/>
      <c r="X5" s="646"/>
      <c r="Y5" s="646"/>
      <c r="Z5" s="646"/>
      <c r="AA5" s="646"/>
      <c r="AB5" s="646"/>
      <c r="AC5" s="646"/>
      <c r="AD5" s="646"/>
      <c r="AE5" s="646"/>
      <c r="AF5" s="646"/>
      <c r="AG5" s="646"/>
      <c r="AH5" s="646"/>
      <c r="AI5" s="646"/>
      <c r="AJ5" s="646"/>
      <c r="AK5" s="646"/>
      <c r="AL5" s="646"/>
      <c r="AM5" s="646"/>
      <c r="AN5" s="646"/>
      <c r="AO5" s="646"/>
      <c r="AP5" s="646"/>
      <c r="AQ5" s="646"/>
      <c r="AR5" s="646"/>
      <c r="AS5" s="646"/>
      <c r="AT5" s="646"/>
      <c r="AU5" s="646"/>
      <c r="AV5" s="646"/>
      <c r="AW5" s="646"/>
      <c r="AX5" s="423"/>
    </row>
    <row collapsed="false" customFormat="false" customHeight="true" hidden="false" ht="45" outlineLevel="0" r="6">
      <c r="A6" s="830"/>
      <c r="B6" s="830"/>
      <c r="C6" s="830"/>
      <c r="D6" s="830"/>
      <c r="E6" s="830"/>
      <c r="F6" s="830"/>
      <c r="G6" s="830"/>
      <c r="H6" s="830"/>
      <c r="I6" s="830"/>
      <c r="J6" s="830"/>
      <c r="K6" s="830"/>
      <c r="L6" s="830"/>
      <c r="M6" s="830"/>
      <c r="N6" s="830"/>
      <c r="O6" s="830"/>
      <c r="P6" s="830"/>
      <c r="Q6" s="830"/>
      <c r="R6" s="830"/>
      <c r="S6" s="830"/>
      <c r="T6" s="830"/>
      <c r="U6" s="830"/>
      <c r="V6" s="830"/>
      <c r="W6" s="830"/>
      <c r="X6" s="830"/>
      <c r="Y6" s="830"/>
      <c r="Z6" s="830"/>
      <c r="AA6" s="830"/>
      <c r="AB6" s="830"/>
      <c r="AC6" s="830"/>
      <c r="AD6" s="830"/>
      <c r="AE6" s="830"/>
      <c r="AF6" s="830"/>
      <c r="AG6" s="830"/>
      <c r="AH6" s="830"/>
      <c r="AI6" s="830"/>
      <c r="AJ6" s="830"/>
      <c r="AK6" s="830"/>
      <c r="AL6" s="830"/>
      <c r="AM6" s="830"/>
      <c r="AN6" s="830"/>
      <c r="AO6" s="830"/>
      <c r="AP6" s="830"/>
      <c r="AQ6" s="830"/>
      <c r="AR6" s="830"/>
      <c r="AS6" s="830"/>
      <c r="AT6" s="830"/>
      <c r="AU6" s="830"/>
      <c r="AV6" s="830"/>
      <c r="AW6" s="830"/>
      <c r="AX6" s="423"/>
    </row>
    <row collapsed="false" customFormat="false" customHeight="true" hidden="false" ht="13.5" outlineLevel="0" r="7">
      <c r="A7" s="645" t="s">
        <v>1201</v>
      </c>
      <c r="B7" s="646"/>
      <c r="C7" s="646"/>
      <c r="D7" s="646"/>
      <c r="E7" s="646"/>
      <c r="F7" s="646"/>
      <c r="G7" s="646"/>
      <c r="H7" s="646"/>
      <c r="I7" s="646"/>
      <c r="J7" s="646"/>
      <c r="K7" s="646"/>
      <c r="L7" s="646"/>
      <c r="M7" s="646"/>
      <c r="N7" s="646"/>
      <c r="O7" s="646"/>
      <c r="P7" s="646"/>
      <c r="Q7" s="646"/>
      <c r="R7" s="646"/>
      <c r="S7" s="646"/>
      <c r="T7" s="646"/>
      <c r="U7" s="646"/>
      <c r="V7" s="646"/>
      <c r="W7" s="646"/>
      <c r="X7" s="646"/>
      <c r="Y7" s="646"/>
      <c r="Z7" s="646"/>
      <c r="AA7" s="646"/>
      <c r="AB7" s="646"/>
      <c r="AC7" s="646"/>
      <c r="AD7" s="646"/>
      <c r="AE7" s="646"/>
      <c r="AF7" s="646"/>
      <c r="AG7" s="646"/>
      <c r="AH7" s="646"/>
      <c r="AI7" s="646"/>
      <c r="AJ7" s="646"/>
      <c r="AK7" s="646"/>
      <c r="AL7" s="646"/>
      <c r="AM7" s="646"/>
      <c r="AN7" s="646"/>
      <c r="AO7" s="646"/>
      <c r="AP7" s="646"/>
      <c r="AQ7" s="646"/>
      <c r="AR7" s="646"/>
      <c r="AS7" s="646"/>
      <c r="AT7" s="646"/>
      <c r="AU7" s="646"/>
      <c r="AV7" s="646"/>
      <c r="AW7" s="646"/>
      <c r="AX7" s="423"/>
    </row>
    <row collapsed="false" customFormat="false" customHeight="true" hidden="false" ht="13.5" outlineLevel="0" r="8">
      <c r="A8" s="645" t="s">
        <v>1202</v>
      </c>
      <c r="B8" s="646"/>
      <c r="C8" s="646"/>
      <c r="D8" s="646"/>
      <c r="E8" s="646"/>
      <c r="F8" s="646"/>
      <c r="G8" s="646"/>
      <c r="H8" s="646"/>
      <c r="I8" s="646"/>
      <c r="J8" s="646"/>
      <c r="K8" s="646"/>
      <c r="L8" s="646"/>
      <c r="M8" s="646"/>
      <c r="N8" s="646"/>
      <c r="O8" s="646"/>
      <c r="P8" s="646"/>
      <c r="Q8" s="646"/>
      <c r="R8" s="646"/>
      <c r="S8" s="646"/>
      <c r="T8" s="646"/>
      <c r="U8" s="646"/>
      <c r="V8" s="646"/>
      <c r="W8" s="646"/>
      <c r="X8" s="646"/>
      <c r="Y8" s="646"/>
      <c r="Z8" s="646"/>
      <c r="AA8" s="646"/>
      <c r="AB8" s="646"/>
      <c r="AC8" s="646"/>
      <c r="AD8" s="646"/>
      <c r="AE8" s="646"/>
      <c r="AF8" s="646"/>
      <c r="AG8" s="646"/>
      <c r="AH8" s="646"/>
      <c r="AI8" s="646"/>
      <c r="AJ8" s="646"/>
      <c r="AK8" s="646"/>
      <c r="AL8" s="646"/>
      <c r="AM8" s="646"/>
      <c r="AN8" s="646"/>
      <c r="AO8" s="646"/>
      <c r="AP8" s="646"/>
      <c r="AQ8" s="646"/>
      <c r="AR8" s="646"/>
      <c r="AS8" s="646"/>
      <c r="AT8" s="646"/>
      <c r="AU8" s="646"/>
      <c r="AV8" s="646"/>
      <c r="AW8" s="646"/>
      <c r="AX8" s="423"/>
    </row>
    <row collapsed="false" customFormat="false" customHeight="true" hidden="false" ht="13.5" outlineLevel="0" r="9">
      <c r="A9" s="646" t="s">
        <v>442</v>
      </c>
      <c r="B9" s="646"/>
      <c r="C9" s="646"/>
      <c r="D9" s="646"/>
      <c r="E9" s="646"/>
      <c r="F9" s="646"/>
      <c r="G9" s="646"/>
      <c r="H9" s="646"/>
      <c r="I9" s="646"/>
      <c r="J9" s="646"/>
      <c r="K9" s="646"/>
      <c r="L9" s="646"/>
      <c r="M9" s="646"/>
      <c r="N9" s="646"/>
      <c r="O9" s="646"/>
      <c r="P9" s="646"/>
      <c r="Q9" s="646"/>
      <c r="R9" s="646"/>
      <c r="S9" s="646"/>
      <c r="T9" s="646"/>
      <c r="U9" s="646"/>
      <c r="V9" s="646"/>
      <c r="W9" s="646"/>
      <c r="X9" s="646"/>
      <c r="Y9" s="646"/>
      <c r="Z9" s="646"/>
      <c r="AA9" s="646"/>
      <c r="AB9" s="646"/>
      <c r="AC9" s="646"/>
      <c r="AD9" s="646"/>
      <c r="AE9" s="646"/>
      <c r="AF9" s="646"/>
      <c r="AG9" s="646"/>
      <c r="AH9" s="646"/>
      <c r="AI9" s="646"/>
      <c r="AJ9" s="646"/>
      <c r="AK9" s="646"/>
      <c r="AL9" s="646"/>
      <c r="AM9" s="646"/>
      <c r="AN9" s="646"/>
      <c r="AO9" s="646"/>
      <c r="AP9" s="646"/>
      <c r="AQ9" s="646"/>
      <c r="AR9" s="646"/>
      <c r="AS9" s="646"/>
      <c r="AT9" s="646"/>
      <c r="AU9" s="646"/>
      <c r="AV9" s="646"/>
      <c r="AW9" s="646"/>
      <c r="AX9" s="423"/>
    </row>
    <row collapsed="false" customFormat="false" customHeight="true" hidden="false" ht="45" outlineLevel="0" r="10">
      <c r="A10" s="830"/>
      <c r="B10" s="830"/>
      <c r="C10" s="830"/>
      <c r="D10" s="830"/>
      <c r="E10" s="830"/>
      <c r="F10" s="830"/>
      <c r="G10" s="830"/>
      <c r="H10" s="830"/>
      <c r="I10" s="830"/>
      <c r="J10" s="830"/>
      <c r="K10" s="830"/>
      <c r="L10" s="830"/>
      <c r="M10" s="830"/>
      <c r="N10" s="830"/>
      <c r="O10" s="830"/>
      <c r="P10" s="830"/>
      <c r="Q10" s="830"/>
      <c r="R10" s="830"/>
      <c r="S10" s="830"/>
      <c r="T10" s="830"/>
      <c r="U10" s="830"/>
      <c r="V10" s="830"/>
      <c r="W10" s="830"/>
      <c r="X10" s="830"/>
      <c r="Y10" s="830"/>
      <c r="Z10" s="830"/>
      <c r="AA10" s="830"/>
      <c r="AB10" s="830"/>
      <c r="AC10" s="830"/>
      <c r="AD10" s="830"/>
      <c r="AE10" s="830"/>
      <c r="AF10" s="830"/>
      <c r="AG10" s="830"/>
      <c r="AH10" s="830"/>
      <c r="AI10" s="830"/>
      <c r="AJ10" s="830"/>
      <c r="AK10" s="830"/>
      <c r="AL10" s="830"/>
      <c r="AM10" s="830"/>
      <c r="AN10" s="830"/>
      <c r="AO10" s="830"/>
      <c r="AP10" s="830"/>
      <c r="AQ10" s="830"/>
      <c r="AR10" s="830"/>
      <c r="AS10" s="830"/>
      <c r="AT10" s="830"/>
      <c r="AU10" s="830"/>
      <c r="AV10" s="830"/>
      <c r="AW10" s="830"/>
      <c r="AX10" s="423"/>
    </row>
    <row collapsed="false" customFormat="false" customHeight="true" hidden="false" ht="13.5" outlineLevel="0" r="11">
      <c r="A11" s="707" t="s">
        <v>1203</v>
      </c>
      <c r="B11" s="707"/>
      <c r="C11" s="707"/>
      <c r="D11" s="707"/>
      <c r="E11" s="707"/>
      <c r="F11" s="707"/>
      <c r="G11" s="707"/>
      <c r="H11" s="707"/>
      <c r="I11" s="707"/>
      <c r="J11" s="707"/>
      <c r="K11" s="707"/>
      <c r="L11" s="707"/>
      <c r="M11" s="707"/>
      <c r="N11" s="707"/>
      <c r="O11" s="707"/>
      <c r="P11" s="707"/>
      <c r="Q11" s="707"/>
      <c r="R11" s="707"/>
      <c r="S11" s="707"/>
      <c r="T11" s="707"/>
      <c r="U11" s="707"/>
      <c r="V11" s="707"/>
      <c r="W11" s="707"/>
      <c r="X11" s="707"/>
      <c r="Y11" s="707"/>
      <c r="Z11" s="707"/>
      <c r="AA11" s="707"/>
      <c r="AB11" s="707"/>
      <c r="AC11" s="707"/>
      <c r="AD11" s="707"/>
      <c r="AE11" s="707"/>
      <c r="AF11" s="707"/>
      <c r="AG11" s="707"/>
      <c r="AH11" s="707"/>
      <c r="AI11" s="707"/>
      <c r="AJ11" s="707"/>
      <c r="AK11" s="707"/>
      <c r="AL11" s="707"/>
      <c r="AM11" s="707"/>
      <c r="AN11" s="707"/>
      <c r="AO11" s="707"/>
      <c r="AP11" s="707"/>
      <c r="AQ11" s="707"/>
      <c r="AR11" s="707"/>
      <c r="AS11" s="707"/>
      <c r="AT11" s="707"/>
      <c r="AU11" s="707"/>
      <c r="AV11" s="707"/>
      <c r="AW11" s="707"/>
      <c r="AX11" s="423"/>
    </row>
    <row collapsed="false" customFormat="false" customHeight="true" hidden="false" ht="13.5" outlineLevel="0" r="12">
      <c r="A12" s="707"/>
      <c r="B12" s="837"/>
      <c r="C12" s="837"/>
      <c r="D12" s="837"/>
      <c r="E12" s="837"/>
      <c r="F12" s="837"/>
      <c r="G12" s="837"/>
      <c r="H12" s="837"/>
      <c r="I12" s="837"/>
      <c r="J12" s="837"/>
      <c r="K12" s="837"/>
      <c r="L12" s="837"/>
      <c r="M12" s="837"/>
      <c r="N12" s="837"/>
      <c r="O12" s="837"/>
      <c r="P12" s="837"/>
      <c r="Q12" s="837"/>
      <c r="R12" s="837"/>
      <c r="S12" s="837"/>
      <c r="T12" s="837"/>
      <c r="U12" s="837"/>
      <c r="V12" s="837"/>
      <c r="W12" s="837"/>
      <c r="X12" s="837"/>
      <c r="Y12" s="837"/>
      <c r="Z12" s="837"/>
      <c r="AA12" s="837"/>
      <c r="AB12" s="837"/>
      <c r="AC12" s="837"/>
      <c r="AD12" s="837"/>
      <c r="AE12" s="837"/>
      <c r="AF12" s="837"/>
      <c r="AG12" s="837"/>
      <c r="AH12" s="837"/>
      <c r="AI12" s="837"/>
      <c r="AJ12" s="837"/>
      <c r="AK12" s="837"/>
      <c r="AL12" s="837"/>
      <c r="AM12" s="837"/>
      <c r="AN12" s="837"/>
      <c r="AO12" s="837"/>
      <c r="AP12" s="837"/>
      <c r="AQ12" s="837"/>
      <c r="AR12" s="837"/>
      <c r="AS12" s="837"/>
      <c r="AT12" s="837"/>
      <c r="AU12" s="837"/>
      <c r="AV12" s="837"/>
      <c r="AW12" s="837"/>
      <c r="AX12" s="423"/>
    </row>
    <row collapsed="false" customFormat="false" customHeight="true" hidden="false" ht="13.5" outlineLevel="0" r="13">
      <c r="A13" s="645" t="s">
        <v>1204</v>
      </c>
      <c r="B13" s="646"/>
      <c r="C13" s="646"/>
      <c r="D13" s="646"/>
      <c r="E13" s="646"/>
      <c r="F13" s="646"/>
      <c r="G13" s="646"/>
      <c r="H13" s="646"/>
      <c r="I13" s="646"/>
      <c r="J13" s="646"/>
      <c r="K13" s="646"/>
      <c r="L13" s="646"/>
      <c r="M13" s="646"/>
      <c r="N13" s="646"/>
      <c r="O13" s="646"/>
      <c r="P13" s="646"/>
      <c r="Q13" s="646"/>
      <c r="R13" s="646"/>
      <c r="S13" s="646"/>
      <c r="T13" s="646"/>
      <c r="U13" s="646"/>
      <c r="V13" s="646"/>
      <c r="W13" s="646"/>
      <c r="X13" s="646"/>
      <c r="Y13" s="646"/>
      <c r="Z13" s="646"/>
      <c r="AA13" s="646"/>
      <c r="AB13" s="646"/>
      <c r="AC13" s="646"/>
      <c r="AD13" s="646"/>
      <c r="AE13" s="646"/>
      <c r="AF13" s="646"/>
      <c r="AG13" s="646"/>
      <c r="AH13" s="646"/>
      <c r="AI13" s="646"/>
      <c r="AJ13" s="646"/>
      <c r="AK13" s="646"/>
      <c r="AL13" s="646"/>
      <c r="AM13" s="646"/>
      <c r="AN13" s="646"/>
      <c r="AO13" s="646"/>
      <c r="AP13" s="646"/>
      <c r="AQ13" s="646"/>
      <c r="AR13" s="646"/>
      <c r="AS13" s="646"/>
      <c r="AT13" s="646"/>
      <c r="AU13" s="646"/>
      <c r="AV13" s="646"/>
      <c r="AW13" s="646"/>
      <c r="AX13" s="423"/>
    </row>
    <row collapsed="false" customFormat="false" customHeight="true" hidden="false" ht="13.5" outlineLevel="0" r="14">
      <c r="A14" s="646" t="s">
        <v>442</v>
      </c>
      <c r="B14" s="646"/>
      <c r="C14" s="646"/>
      <c r="D14" s="646"/>
      <c r="E14" s="646"/>
      <c r="F14" s="646"/>
      <c r="G14" s="646"/>
      <c r="H14" s="646"/>
      <c r="I14" s="646"/>
      <c r="J14" s="646"/>
      <c r="K14" s="646"/>
      <c r="L14" s="646"/>
      <c r="M14" s="646"/>
      <c r="N14" s="646"/>
      <c r="O14" s="646"/>
      <c r="P14" s="646"/>
      <c r="Q14" s="646"/>
      <c r="R14" s="646"/>
      <c r="S14" s="646"/>
      <c r="T14" s="646"/>
      <c r="U14" s="646"/>
      <c r="V14" s="646"/>
      <c r="W14" s="646"/>
      <c r="X14" s="646"/>
      <c r="Y14" s="646"/>
      <c r="Z14" s="646"/>
      <c r="AA14" s="646"/>
      <c r="AB14" s="646"/>
      <c r="AC14" s="646"/>
      <c r="AD14" s="646"/>
      <c r="AE14" s="646"/>
      <c r="AF14" s="646"/>
      <c r="AG14" s="646"/>
      <c r="AH14" s="646"/>
      <c r="AI14" s="646"/>
      <c r="AJ14" s="646"/>
      <c r="AK14" s="646"/>
      <c r="AL14" s="646"/>
      <c r="AM14" s="646"/>
      <c r="AN14" s="646"/>
      <c r="AO14" s="646"/>
      <c r="AP14" s="646"/>
      <c r="AQ14" s="646"/>
      <c r="AR14" s="646"/>
      <c r="AS14" s="646"/>
      <c r="AT14" s="646"/>
      <c r="AU14" s="646"/>
      <c r="AV14" s="646"/>
      <c r="AW14" s="646"/>
      <c r="AX14" s="423"/>
    </row>
    <row collapsed="false" customFormat="false" customHeight="true" hidden="false" ht="45" outlineLevel="0" r="15">
      <c r="A15" s="830"/>
      <c r="B15" s="830"/>
      <c r="C15" s="830"/>
      <c r="D15" s="830"/>
      <c r="E15" s="830"/>
      <c r="F15" s="830"/>
      <c r="G15" s="830"/>
      <c r="H15" s="830"/>
      <c r="I15" s="830"/>
      <c r="J15" s="830"/>
      <c r="K15" s="830"/>
      <c r="L15" s="830"/>
      <c r="M15" s="830"/>
      <c r="N15" s="830"/>
      <c r="O15" s="830"/>
      <c r="P15" s="830"/>
      <c r="Q15" s="830"/>
      <c r="R15" s="830"/>
      <c r="S15" s="830"/>
      <c r="T15" s="830"/>
      <c r="U15" s="830"/>
      <c r="V15" s="830"/>
      <c r="W15" s="830"/>
      <c r="X15" s="830"/>
      <c r="Y15" s="830"/>
      <c r="Z15" s="830"/>
      <c r="AA15" s="830"/>
      <c r="AB15" s="830"/>
      <c r="AC15" s="830"/>
      <c r="AD15" s="830"/>
      <c r="AE15" s="830"/>
      <c r="AF15" s="830"/>
      <c r="AG15" s="830"/>
      <c r="AH15" s="830"/>
      <c r="AI15" s="830"/>
      <c r="AJ15" s="830"/>
      <c r="AK15" s="830"/>
      <c r="AL15" s="830"/>
      <c r="AM15" s="830"/>
      <c r="AN15" s="830"/>
      <c r="AO15" s="830"/>
      <c r="AP15" s="830"/>
      <c r="AQ15" s="830"/>
      <c r="AR15" s="830"/>
      <c r="AS15" s="830"/>
      <c r="AT15" s="830"/>
      <c r="AU15" s="830"/>
      <c r="AV15" s="830"/>
      <c r="AW15" s="830"/>
      <c r="AX15" s="423"/>
    </row>
    <row collapsed="false" customFormat="false" customHeight="true" hidden="false" ht="13.5" outlineLevel="0" r="16">
      <c r="A16" s="645" t="s">
        <v>1205</v>
      </c>
      <c r="B16" s="646"/>
      <c r="C16" s="646"/>
      <c r="D16" s="646"/>
      <c r="E16" s="646"/>
      <c r="F16" s="646"/>
      <c r="G16" s="646"/>
      <c r="H16" s="646"/>
      <c r="I16" s="646"/>
      <c r="J16" s="646"/>
      <c r="K16" s="646"/>
      <c r="L16" s="646"/>
      <c r="M16" s="646"/>
      <c r="N16" s="646"/>
      <c r="O16" s="646"/>
      <c r="P16" s="646"/>
      <c r="Q16" s="646"/>
      <c r="R16" s="646"/>
      <c r="S16" s="646"/>
      <c r="T16" s="646"/>
      <c r="U16" s="646"/>
      <c r="V16" s="646"/>
      <c r="W16" s="646"/>
      <c r="X16" s="646"/>
      <c r="Y16" s="646"/>
      <c r="Z16" s="646"/>
      <c r="AA16" s="646"/>
      <c r="AB16" s="646"/>
      <c r="AC16" s="646"/>
      <c r="AD16" s="646"/>
      <c r="AE16" s="646"/>
      <c r="AF16" s="646"/>
      <c r="AG16" s="646"/>
      <c r="AH16" s="646"/>
      <c r="AI16" s="646"/>
      <c r="AJ16" s="646"/>
      <c r="AK16" s="646"/>
      <c r="AL16" s="646"/>
      <c r="AM16" s="646"/>
      <c r="AN16" s="646"/>
      <c r="AO16" s="646"/>
      <c r="AP16" s="646"/>
      <c r="AQ16" s="646"/>
      <c r="AR16" s="646"/>
      <c r="AS16" s="646"/>
      <c r="AT16" s="646"/>
      <c r="AU16" s="646"/>
      <c r="AV16" s="646"/>
      <c r="AW16" s="646"/>
      <c r="AX16" s="423"/>
    </row>
    <row collapsed="false" customFormat="false" customHeight="true" hidden="false" ht="13.5" outlineLevel="0" r="17">
      <c r="A17" s="646" t="s">
        <v>1206</v>
      </c>
      <c r="B17" s="646"/>
      <c r="C17" s="646"/>
      <c r="D17" s="646"/>
      <c r="E17" s="646"/>
      <c r="F17" s="646"/>
      <c r="G17" s="646"/>
      <c r="H17" s="646"/>
      <c r="I17" s="646"/>
      <c r="J17" s="646"/>
      <c r="K17" s="646"/>
      <c r="L17" s="646"/>
      <c r="M17" s="646"/>
      <c r="N17" s="646"/>
      <c r="O17" s="646"/>
      <c r="P17" s="646"/>
      <c r="Q17" s="646"/>
      <c r="R17" s="646"/>
      <c r="S17" s="646"/>
      <c r="T17" s="646"/>
      <c r="U17" s="646"/>
      <c r="V17" s="646"/>
      <c r="W17" s="646"/>
      <c r="X17" s="646"/>
      <c r="Y17" s="646"/>
      <c r="Z17" s="646"/>
      <c r="AA17" s="646"/>
      <c r="AB17" s="646"/>
      <c r="AC17" s="646"/>
      <c r="AD17" s="646"/>
      <c r="AE17" s="646"/>
      <c r="AF17" s="646"/>
      <c r="AG17" s="646"/>
      <c r="AH17" s="646"/>
      <c r="AI17" s="646"/>
      <c r="AJ17" s="646"/>
      <c r="AK17" s="646"/>
      <c r="AL17" s="646"/>
      <c r="AM17" s="646"/>
      <c r="AN17" s="646"/>
      <c r="AO17" s="646"/>
      <c r="AP17" s="646"/>
      <c r="AQ17" s="646"/>
      <c r="AR17" s="646"/>
      <c r="AS17" s="646"/>
      <c r="AT17" s="646"/>
      <c r="AU17" s="646"/>
      <c r="AV17" s="646"/>
      <c r="AW17" s="646"/>
      <c r="AX17" s="423"/>
    </row>
    <row collapsed="false" customFormat="false" customHeight="true" hidden="false" ht="13.5" outlineLevel="0" r="18">
      <c r="A18" s="556"/>
      <c r="B18" s="557"/>
      <c r="C18" s="557"/>
      <c r="D18" s="557"/>
      <c r="E18" s="557"/>
      <c r="F18" s="557"/>
      <c r="G18" s="557"/>
      <c r="H18" s="557"/>
      <c r="I18" s="557"/>
      <c r="J18" s="557"/>
      <c r="K18" s="557"/>
      <c r="L18" s="557"/>
      <c r="M18" s="557"/>
      <c r="N18" s="557"/>
      <c r="O18" s="557"/>
      <c r="P18" s="557"/>
      <c r="Q18" s="557"/>
      <c r="R18" s="557"/>
      <c r="S18" s="558"/>
      <c r="T18" s="556"/>
      <c r="U18" s="557"/>
      <c r="V18" s="557"/>
      <c r="W18" s="557"/>
      <c r="X18" s="557"/>
      <c r="Y18" s="557"/>
      <c r="Z18" s="557"/>
      <c r="AA18" s="557"/>
      <c r="AB18" s="557"/>
      <c r="AC18" s="557"/>
      <c r="AD18" s="557"/>
      <c r="AE18" s="557"/>
      <c r="AF18" s="558"/>
      <c r="AG18" s="427" t="s">
        <v>741</v>
      </c>
      <c r="AH18" s="427"/>
      <c r="AI18" s="427"/>
      <c r="AJ18" s="427"/>
      <c r="AK18" s="427"/>
      <c r="AL18" s="427"/>
      <c r="AM18" s="427"/>
      <c r="AN18" s="427"/>
      <c r="AO18" s="427"/>
      <c r="AP18" s="427"/>
      <c r="AQ18" s="427"/>
      <c r="AR18" s="427"/>
      <c r="AS18" s="427"/>
      <c r="AT18" s="427"/>
      <c r="AU18" s="427"/>
      <c r="AV18" s="427"/>
      <c r="AW18" s="427"/>
      <c r="AX18" s="423"/>
    </row>
    <row collapsed="false" customFormat="false" customHeight="true" hidden="false" ht="13.5" outlineLevel="0" r="19">
      <c r="A19" s="459" t="s">
        <v>434</v>
      </c>
      <c r="B19" s="459"/>
      <c r="C19" s="459"/>
      <c r="D19" s="459"/>
      <c r="E19" s="459"/>
      <c r="F19" s="459"/>
      <c r="G19" s="459"/>
      <c r="H19" s="459"/>
      <c r="I19" s="459"/>
      <c r="J19" s="459"/>
      <c r="K19" s="459"/>
      <c r="L19" s="459"/>
      <c r="M19" s="459"/>
      <c r="N19" s="459"/>
      <c r="O19" s="459"/>
      <c r="P19" s="459"/>
      <c r="Q19" s="459"/>
      <c r="R19" s="459"/>
      <c r="S19" s="459"/>
      <c r="T19" s="459" t="s">
        <v>435</v>
      </c>
      <c r="U19" s="459"/>
      <c r="V19" s="459"/>
      <c r="W19" s="459"/>
      <c r="X19" s="459"/>
      <c r="Y19" s="459"/>
      <c r="Z19" s="459"/>
      <c r="AA19" s="459"/>
      <c r="AB19" s="459"/>
      <c r="AC19" s="459"/>
      <c r="AD19" s="459"/>
      <c r="AE19" s="459"/>
      <c r="AF19" s="459"/>
      <c r="AG19" s="459" t="s">
        <v>742</v>
      </c>
      <c r="AH19" s="459"/>
      <c r="AI19" s="459"/>
      <c r="AJ19" s="459"/>
      <c r="AK19" s="459"/>
      <c r="AL19" s="459"/>
      <c r="AM19" s="459"/>
      <c r="AN19" s="459"/>
      <c r="AO19" s="459"/>
      <c r="AP19" s="459"/>
      <c r="AQ19" s="459"/>
      <c r="AR19" s="459"/>
      <c r="AS19" s="459"/>
      <c r="AT19" s="459"/>
      <c r="AU19" s="459"/>
      <c r="AV19" s="459"/>
      <c r="AW19" s="459"/>
      <c r="AX19" s="423"/>
    </row>
    <row collapsed="false" customFormat="false" customHeight="true" hidden="false" ht="13.5" outlineLevel="0" r="20">
      <c r="A20" s="580"/>
      <c r="B20" s="581"/>
      <c r="C20" s="581"/>
      <c r="D20" s="581"/>
      <c r="E20" s="581"/>
      <c r="F20" s="581"/>
      <c r="G20" s="581"/>
      <c r="H20" s="581"/>
      <c r="I20" s="581"/>
      <c r="J20" s="581"/>
      <c r="K20" s="581"/>
      <c r="L20" s="581"/>
      <c r="M20" s="581"/>
      <c r="N20" s="581"/>
      <c r="O20" s="581"/>
      <c r="P20" s="581"/>
      <c r="Q20" s="581"/>
      <c r="R20" s="581"/>
      <c r="S20" s="582"/>
      <c r="T20" s="580"/>
      <c r="U20" s="581"/>
      <c r="V20" s="581"/>
      <c r="W20" s="581"/>
      <c r="X20" s="581"/>
      <c r="Y20" s="581"/>
      <c r="Z20" s="581"/>
      <c r="AA20" s="581"/>
      <c r="AB20" s="581"/>
      <c r="AC20" s="581"/>
      <c r="AD20" s="581"/>
      <c r="AE20" s="581"/>
      <c r="AF20" s="582"/>
      <c r="AG20" s="428" t="s">
        <v>500</v>
      </c>
      <c r="AH20" s="428"/>
      <c r="AI20" s="428"/>
      <c r="AJ20" s="428"/>
      <c r="AK20" s="428"/>
      <c r="AL20" s="428"/>
      <c r="AM20" s="428"/>
      <c r="AN20" s="428"/>
      <c r="AO20" s="428"/>
      <c r="AP20" s="428"/>
      <c r="AQ20" s="428"/>
      <c r="AR20" s="428"/>
      <c r="AS20" s="428"/>
      <c r="AT20" s="428"/>
      <c r="AU20" s="428"/>
      <c r="AV20" s="428"/>
      <c r="AW20" s="428"/>
      <c r="AX20" s="423"/>
    </row>
    <row collapsed="false" customFormat="false" customHeight="true" hidden="false" ht="13.5" outlineLevel="0" r="21">
      <c r="A21" s="621" t="s">
        <v>847</v>
      </c>
      <c r="B21" s="621"/>
      <c r="C21" s="621"/>
      <c r="D21" s="621"/>
      <c r="E21" s="621"/>
      <c r="F21" s="621"/>
      <c r="G21" s="621"/>
      <c r="H21" s="621"/>
      <c r="I21" s="621"/>
      <c r="J21" s="621"/>
      <c r="K21" s="621"/>
      <c r="L21" s="621"/>
      <c r="M21" s="621"/>
      <c r="N21" s="621"/>
      <c r="O21" s="621"/>
      <c r="P21" s="621"/>
      <c r="Q21" s="621"/>
      <c r="R21" s="621"/>
      <c r="S21" s="621"/>
      <c r="T21" s="521"/>
      <c r="U21" s="521"/>
      <c r="V21" s="521"/>
      <c r="W21" s="521"/>
      <c r="X21" s="521"/>
      <c r="Y21" s="521"/>
      <c r="Z21" s="521"/>
      <c r="AA21" s="521"/>
      <c r="AB21" s="521"/>
      <c r="AC21" s="521"/>
      <c r="AD21" s="521"/>
      <c r="AE21" s="521"/>
      <c r="AF21" s="521"/>
      <c r="AG21" s="622"/>
      <c r="AH21" s="622"/>
      <c r="AI21" s="622"/>
      <c r="AJ21" s="622"/>
      <c r="AK21" s="622"/>
      <c r="AL21" s="622"/>
      <c r="AM21" s="622"/>
      <c r="AN21" s="622"/>
      <c r="AO21" s="622"/>
      <c r="AP21" s="622"/>
      <c r="AQ21" s="622"/>
      <c r="AR21" s="622"/>
      <c r="AS21" s="622"/>
      <c r="AT21" s="622"/>
      <c r="AU21" s="622"/>
      <c r="AV21" s="622"/>
      <c r="AW21" s="622"/>
      <c r="AX21" s="423"/>
    </row>
    <row collapsed="false" customFormat="false" customHeight="true" hidden="false" ht="13.5" outlineLevel="0" r="22">
      <c r="A22" s="435" t="s">
        <v>848</v>
      </c>
      <c r="B22" s="436"/>
      <c r="C22" s="436"/>
      <c r="D22" s="436"/>
      <c r="E22" s="436"/>
      <c r="F22" s="436"/>
      <c r="G22" s="436"/>
      <c r="H22" s="436"/>
      <c r="I22" s="436"/>
      <c r="J22" s="436"/>
      <c r="K22" s="436"/>
      <c r="L22" s="436"/>
      <c r="M22" s="436"/>
      <c r="N22" s="436"/>
      <c r="O22" s="436"/>
      <c r="P22" s="436"/>
      <c r="Q22" s="436"/>
      <c r="R22" s="436"/>
      <c r="S22" s="437"/>
      <c r="T22" s="521"/>
      <c r="U22" s="521"/>
      <c r="V22" s="521"/>
      <c r="W22" s="521"/>
      <c r="X22" s="521"/>
      <c r="Y22" s="521"/>
      <c r="Z22" s="521"/>
      <c r="AA22" s="521"/>
      <c r="AB22" s="521"/>
      <c r="AC22" s="521"/>
      <c r="AD22" s="521"/>
      <c r="AE22" s="521"/>
      <c r="AF22" s="521"/>
      <c r="AG22" s="521"/>
      <c r="AH22" s="521"/>
      <c r="AI22" s="521"/>
      <c r="AJ22" s="521"/>
      <c r="AK22" s="521"/>
      <c r="AL22" s="521"/>
      <c r="AM22" s="521"/>
      <c r="AN22" s="521"/>
      <c r="AO22" s="521"/>
      <c r="AP22" s="521"/>
      <c r="AQ22" s="521"/>
      <c r="AR22" s="521"/>
      <c r="AS22" s="521"/>
      <c r="AT22" s="521"/>
      <c r="AU22" s="521"/>
      <c r="AV22" s="521"/>
      <c r="AW22" s="521"/>
      <c r="AX22" s="423"/>
    </row>
    <row collapsed="false" customFormat="false" customHeight="true" hidden="false" ht="13.5" outlineLevel="0" r="23">
      <c r="A23" s="438" t="s">
        <v>849</v>
      </c>
      <c r="B23" s="439"/>
      <c r="C23" s="439"/>
      <c r="D23" s="439"/>
      <c r="E23" s="439"/>
      <c r="F23" s="439"/>
      <c r="G23" s="439"/>
      <c r="H23" s="439"/>
      <c r="I23" s="439"/>
      <c r="J23" s="439"/>
      <c r="K23" s="439"/>
      <c r="L23" s="439"/>
      <c r="M23" s="439"/>
      <c r="N23" s="439"/>
      <c r="O23" s="439"/>
      <c r="P23" s="439"/>
      <c r="Q23" s="439"/>
      <c r="R23" s="439"/>
      <c r="S23" s="440"/>
      <c r="T23" s="521"/>
      <c r="U23" s="521"/>
      <c r="V23" s="521"/>
      <c r="W23" s="521"/>
      <c r="X23" s="521"/>
      <c r="Y23" s="521"/>
      <c r="Z23" s="521"/>
      <c r="AA23" s="521"/>
      <c r="AB23" s="521"/>
      <c r="AC23" s="521"/>
      <c r="AD23" s="521"/>
      <c r="AE23" s="521"/>
      <c r="AF23" s="521"/>
      <c r="AG23" s="521"/>
      <c r="AH23" s="521"/>
      <c r="AI23" s="521"/>
      <c r="AJ23" s="521"/>
      <c r="AK23" s="521"/>
      <c r="AL23" s="521"/>
      <c r="AM23" s="521"/>
      <c r="AN23" s="521"/>
      <c r="AO23" s="521"/>
      <c r="AP23" s="521"/>
      <c r="AQ23" s="521"/>
      <c r="AR23" s="521"/>
      <c r="AS23" s="521"/>
      <c r="AT23" s="521"/>
      <c r="AU23" s="521"/>
      <c r="AV23" s="521"/>
      <c r="AW23" s="521"/>
      <c r="AX23" s="423"/>
    </row>
    <row collapsed="false" customFormat="false" customHeight="true" hidden="false" ht="13.5" outlineLevel="0" r="24">
      <c r="A24" s="435" t="s">
        <v>848</v>
      </c>
      <c r="B24" s="436"/>
      <c r="C24" s="436"/>
      <c r="D24" s="436"/>
      <c r="E24" s="436"/>
      <c r="F24" s="436"/>
      <c r="G24" s="436"/>
      <c r="H24" s="436"/>
      <c r="I24" s="436"/>
      <c r="J24" s="436"/>
      <c r="K24" s="436"/>
      <c r="L24" s="436"/>
      <c r="M24" s="436"/>
      <c r="N24" s="436"/>
      <c r="O24" s="436"/>
      <c r="P24" s="436"/>
      <c r="Q24" s="436"/>
      <c r="R24" s="436"/>
      <c r="S24" s="437"/>
      <c r="T24" s="521"/>
      <c r="U24" s="521"/>
      <c r="V24" s="521"/>
      <c r="W24" s="521"/>
      <c r="X24" s="521"/>
      <c r="Y24" s="521"/>
      <c r="Z24" s="521"/>
      <c r="AA24" s="521"/>
      <c r="AB24" s="521"/>
      <c r="AC24" s="521"/>
      <c r="AD24" s="521"/>
      <c r="AE24" s="521"/>
      <c r="AF24" s="521"/>
      <c r="AG24" s="521"/>
      <c r="AH24" s="521"/>
      <c r="AI24" s="521"/>
      <c r="AJ24" s="521"/>
      <c r="AK24" s="521"/>
      <c r="AL24" s="521"/>
      <c r="AM24" s="521"/>
      <c r="AN24" s="521"/>
      <c r="AO24" s="521"/>
      <c r="AP24" s="521"/>
      <c r="AQ24" s="521"/>
      <c r="AR24" s="521"/>
      <c r="AS24" s="521"/>
      <c r="AT24" s="521"/>
      <c r="AU24" s="521"/>
      <c r="AV24" s="521"/>
      <c r="AW24" s="521"/>
      <c r="AX24" s="423"/>
    </row>
    <row collapsed="false" customFormat="false" customHeight="true" hidden="false" ht="13.5" outlineLevel="0" r="25">
      <c r="A25" s="438" t="s">
        <v>850</v>
      </c>
      <c r="B25" s="439"/>
      <c r="C25" s="439"/>
      <c r="D25" s="439"/>
      <c r="E25" s="439"/>
      <c r="F25" s="439"/>
      <c r="G25" s="439"/>
      <c r="H25" s="439"/>
      <c r="I25" s="439"/>
      <c r="J25" s="439"/>
      <c r="K25" s="439"/>
      <c r="L25" s="439"/>
      <c r="M25" s="439"/>
      <c r="N25" s="439"/>
      <c r="O25" s="439"/>
      <c r="P25" s="439"/>
      <c r="Q25" s="439"/>
      <c r="R25" s="439"/>
      <c r="S25" s="440"/>
      <c r="T25" s="521"/>
      <c r="U25" s="521"/>
      <c r="V25" s="521"/>
      <c r="W25" s="521"/>
      <c r="X25" s="521"/>
      <c r="Y25" s="521"/>
      <c r="Z25" s="521"/>
      <c r="AA25" s="521"/>
      <c r="AB25" s="521"/>
      <c r="AC25" s="521"/>
      <c r="AD25" s="521"/>
      <c r="AE25" s="521"/>
      <c r="AF25" s="521"/>
      <c r="AG25" s="521"/>
      <c r="AH25" s="521"/>
      <c r="AI25" s="521"/>
      <c r="AJ25" s="521"/>
      <c r="AK25" s="521"/>
      <c r="AL25" s="521"/>
      <c r="AM25" s="521"/>
      <c r="AN25" s="521"/>
      <c r="AO25" s="521"/>
      <c r="AP25" s="521"/>
      <c r="AQ25" s="521"/>
      <c r="AR25" s="521"/>
      <c r="AS25" s="521"/>
      <c r="AT25" s="521"/>
      <c r="AU25" s="521"/>
      <c r="AV25" s="521"/>
      <c r="AW25" s="521"/>
      <c r="AX25" s="423"/>
    </row>
    <row collapsed="false" customFormat="false" customHeight="true" hidden="false" ht="13.5" outlineLevel="0" r="26">
      <c r="A26" s="646" t="s">
        <v>1207</v>
      </c>
      <c r="B26" s="646"/>
      <c r="C26" s="646"/>
      <c r="D26" s="646"/>
      <c r="E26" s="646"/>
      <c r="F26" s="646"/>
      <c r="G26" s="646"/>
      <c r="H26" s="646"/>
      <c r="I26" s="646"/>
      <c r="J26" s="646"/>
      <c r="K26" s="646"/>
      <c r="L26" s="646"/>
      <c r="M26" s="646"/>
      <c r="N26" s="646"/>
      <c r="O26" s="646"/>
      <c r="P26" s="646"/>
      <c r="Q26" s="646"/>
      <c r="R26" s="646"/>
      <c r="S26" s="646"/>
      <c r="T26" s="646"/>
      <c r="U26" s="646"/>
      <c r="V26" s="646"/>
      <c r="W26" s="646"/>
      <c r="X26" s="646"/>
      <c r="Y26" s="646"/>
      <c r="Z26" s="646"/>
      <c r="AA26" s="646"/>
      <c r="AB26" s="646"/>
      <c r="AC26" s="646"/>
      <c r="AD26" s="646"/>
      <c r="AE26" s="646"/>
      <c r="AF26" s="646"/>
      <c r="AG26" s="646"/>
      <c r="AH26" s="646"/>
      <c r="AI26" s="646"/>
      <c r="AJ26" s="646"/>
      <c r="AK26" s="646"/>
      <c r="AL26" s="646"/>
      <c r="AM26" s="646"/>
      <c r="AN26" s="646"/>
      <c r="AO26" s="646"/>
      <c r="AP26" s="646"/>
      <c r="AQ26" s="646"/>
      <c r="AR26" s="646"/>
      <c r="AS26" s="646"/>
      <c r="AT26" s="646"/>
      <c r="AU26" s="646"/>
      <c r="AV26" s="646"/>
      <c r="AW26" s="646"/>
      <c r="AX26" s="423"/>
    </row>
    <row collapsed="false" customFormat="false" customHeight="true" hidden="false" ht="13.5" outlineLevel="0" r="27">
      <c r="A27" s="646" t="s">
        <v>442</v>
      </c>
      <c r="B27" s="646"/>
      <c r="C27" s="646"/>
      <c r="D27" s="646"/>
      <c r="E27" s="646"/>
      <c r="F27" s="646"/>
      <c r="G27" s="646"/>
      <c r="H27" s="646"/>
      <c r="I27" s="646"/>
      <c r="J27" s="646"/>
      <c r="K27" s="646"/>
      <c r="L27" s="646"/>
      <c r="M27" s="646"/>
      <c r="N27" s="646"/>
      <c r="O27" s="646"/>
      <c r="P27" s="646"/>
      <c r="Q27" s="646"/>
      <c r="R27" s="646"/>
      <c r="S27" s="646"/>
      <c r="T27" s="646"/>
      <c r="U27" s="646"/>
      <c r="V27" s="646"/>
      <c r="W27" s="646"/>
      <c r="X27" s="646"/>
      <c r="Y27" s="646"/>
      <c r="Z27" s="646"/>
      <c r="AA27" s="646"/>
      <c r="AB27" s="646"/>
      <c r="AC27" s="646"/>
      <c r="AD27" s="646"/>
      <c r="AE27" s="646"/>
      <c r="AF27" s="646"/>
      <c r="AG27" s="646"/>
      <c r="AH27" s="646"/>
      <c r="AI27" s="646"/>
      <c r="AJ27" s="646"/>
      <c r="AK27" s="646"/>
      <c r="AL27" s="646"/>
      <c r="AM27" s="646"/>
      <c r="AN27" s="646"/>
      <c r="AO27" s="646"/>
      <c r="AP27" s="646"/>
      <c r="AQ27" s="646"/>
      <c r="AR27" s="646"/>
      <c r="AS27" s="646"/>
      <c r="AT27" s="646"/>
      <c r="AU27" s="646"/>
      <c r="AV27" s="646"/>
      <c r="AW27" s="646"/>
      <c r="AX27" s="423"/>
    </row>
    <row collapsed="false" customFormat="false" customHeight="true" hidden="false" ht="45" outlineLevel="0" r="28">
      <c r="A28" s="830"/>
      <c r="B28" s="830"/>
      <c r="C28" s="830"/>
      <c r="D28" s="830"/>
      <c r="E28" s="830"/>
      <c r="F28" s="830"/>
      <c r="G28" s="830"/>
      <c r="H28" s="830"/>
      <c r="I28" s="830"/>
      <c r="J28" s="830"/>
      <c r="K28" s="830"/>
      <c r="L28" s="830"/>
      <c r="M28" s="830"/>
      <c r="N28" s="830"/>
      <c r="O28" s="830"/>
      <c r="P28" s="830"/>
      <c r="Q28" s="830"/>
      <c r="R28" s="830"/>
      <c r="S28" s="830"/>
      <c r="T28" s="830"/>
      <c r="U28" s="830"/>
      <c r="V28" s="830"/>
      <c r="W28" s="830"/>
      <c r="X28" s="830"/>
      <c r="Y28" s="830"/>
      <c r="Z28" s="830"/>
      <c r="AA28" s="830"/>
      <c r="AB28" s="830"/>
      <c r="AC28" s="830"/>
      <c r="AD28" s="830"/>
      <c r="AE28" s="830"/>
      <c r="AF28" s="830"/>
      <c r="AG28" s="830"/>
      <c r="AH28" s="830"/>
      <c r="AI28" s="830"/>
      <c r="AJ28" s="830"/>
      <c r="AK28" s="830"/>
      <c r="AL28" s="830"/>
      <c r="AM28" s="830"/>
      <c r="AN28" s="830"/>
      <c r="AO28" s="830"/>
      <c r="AP28" s="830"/>
      <c r="AQ28" s="830"/>
      <c r="AR28" s="830"/>
      <c r="AS28" s="830"/>
      <c r="AT28" s="830"/>
      <c r="AU28" s="830"/>
      <c r="AV28" s="830"/>
      <c r="AW28" s="830"/>
      <c r="AX28" s="423"/>
    </row>
    <row collapsed="false" customFormat="false" customHeight="true" hidden="false" ht="13.5" outlineLevel="0" r="29">
      <c r="A29" s="645" t="s">
        <v>1208</v>
      </c>
      <c r="B29" s="646"/>
      <c r="C29" s="646"/>
      <c r="D29" s="646"/>
      <c r="E29" s="646"/>
      <c r="F29" s="646"/>
      <c r="G29" s="646"/>
      <c r="H29" s="646"/>
      <c r="I29" s="646"/>
      <c r="J29" s="646"/>
      <c r="K29" s="646"/>
      <c r="L29" s="646"/>
      <c r="M29" s="646"/>
      <c r="N29" s="646"/>
      <c r="O29" s="646"/>
      <c r="P29" s="646"/>
      <c r="Q29" s="646"/>
      <c r="R29" s="646"/>
      <c r="S29" s="646"/>
      <c r="T29" s="646"/>
      <c r="U29" s="646"/>
      <c r="V29" s="646"/>
      <c r="W29" s="646"/>
      <c r="X29" s="646"/>
      <c r="Y29" s="646"/>
      <c r="Z29" s="646"/>
      <c r="AA29" s="646"/>
      <c r="AB29" s="646"/>
      <c r="AC29" s="646"/>
      <c r="AD29" s="646"/>
      <c r="AE29" s="646"/>
      <c r="AF29" s="646"/>
      <c r="AG29" s="646"/>
      <c r="AH29" s="646"/>
      <c r="AI29" s="646"/>
      <c r="AJ29" s="646"/>
      <c r="AK29" s="646"/>
      <c r="AL29" s="646"/>
      <c r="AM29" s="646"/>
      <c r="AN29" s="646"/>
      <c r="AO29" s="646"/>
      <c r="AP29" s="646"/>
      <c r="AQ29" s="646"/>
      <c r="AR29" s="646"/>
      <c r="AS29" s="646"/>
      <c r="AT29" s="646"/>
      <c r="AU29" s="646"/>
      <c r="AV29" s="646"/>
      <c r="AW29" s="646"/>
      <c r="AX29" s="423"/>
    </row>
    <row collapsed="false" customFormat="false" customHeight="true" hidden="false" ht="13.5" outlineLevel="0" r="30">
      <c r="A30" s="646" t="s">
        <v>1209</v>
      </c>
      <c r="B30" s="646"/>
      <c r="C30" s="646"/>
      <c r="D30" s="646"/>
      <c r="E30" s="646"/>
      <c r="F30" s="646"/>
      <c r="G30" s="646"/>
      <c r="H30" s="646"/>
      <c r="I30" s="646"/>
      <c r="J30" s="646"/>
      <c r="K30" s="646"/>
      <c r="L30" s="646"/>
      <c r="M30" s="646"/>
      <c r="N30" s="646"/>
      <c r="O30" s="646"/>
      <c r="P30" s="646"/>
      <c r="Q30" s="646"/>
      <c r="R30" s="646"/>
      <c r="S30" s="646"/>
      <c r="T30" s="646"/>
      <c r="U30" s="646"/>
      <c r="V30" s="646"/>
      <c r="W30" s="646"/>
      <c r="X30" s="646"/>
      <c r="Y30" s="646"/>
      <c r="Z30" s="646"/>
      <c r="AA30" s="646"/>
      <c r="AB30" s="646"/>
      <c r="AC30" s="646"/>
      <c r="AD30" s="646"/>
      <c r="AE30" s="646"/>
      <c r="AF30" s="646"/>
      <c r="AG30" s="646"/>
      <c r="AH30" s="646"/>
      <c r="AI30" s="646"/>
      <c r="AJ30" s="646"/>
      <c r="AK30" s="646"/>
      <c r="AL30" s="646"/>
      <c r="AM30" s="646"/>
      <c r="AN30" s="646"/>
      <c r="AO30" s="646"/>
      <c r="AP30" s="646"/>
      <c r="AQ30" s="646"/>
      <c r="AR30" s="646"/>
      <c r="AS30" s="646"/>
      <c r="AT30" s="646"/>
      <c r="AU30" s="646"/>
      <c r="AV30" s="646"/>
      <c r="AW30" s="646"/>
      <c r="AX30" s="423"/>
    </row>
    <row collapsed="false" customFormat="false" customHeight="true" hidden="false" ht="13.5" outlineLevel="0" r="31">
      <c r="A31" s="530"/>
      <c r="B31" s="530"/>
      <c r="C31" s="530"/>
      <c r="D31" s="530"/>
      <c r="E31" s="530"/>
      <c r="F31" s="530"/>
      <c r="G31" s="530"/>
      <c r="H31" s="530"/>
      <c r="I31" s="436"/>
      <c r="J31" s="557"/>
      <c r="K31" s="557"/>
      <c r="L31" s="557"/>
      <c r="M31" s="558"/>
      <c r="N31" s="556"/>
      <c r="O31" s="436"/>
      <c r="P31" s="557"/>
      <c r="Q31" s="558"/>
      <c r="R31" s="556"/>
      <c r="S31" s="557"/>
      <c r="T31" s="557"/>
      <c r="U31" s="557"/>
      <c r="V31" s="558"/>
      <c r="W31" s="427"/>
      <c r="X31" s="427"/>
      <c r="Y31" s="427"/>
      <c r="Z31" s="427"/>
      <c r="AA31" s="427"/>
      <c r="AB31" s="427"/>
      <c r="AC31" s="427"/>
      <c r="AD31" s="427"/>
      <c r="AE31" s="427"/>
      <c r="AF31" s="427"/>
      <c r="AG31" s="427"/>
      <c r="AH31" s="427"/>
      <c r="AI31" s="427"/>
      <c r="AJ31" s="427"/>
      <c r="AK31" s="427"/>
      <c r="AL31" s="427"/>
      <c r="AM31" s="427"/>
      <c r="AN31" s="427"/>
      <c r="AO31" s="427"/>
      <c r="AP31" s="427"/>
      <c r="AQ31" s="722"/>
      <c r="AR31" s="722"/>
      <c r="AS31" s="722"/>
      <c r="AT31" s="722"/>
      <c r="AU31" s="722"/>
      <c r="AV31" s="722"/>
      <c r="AW31" s="722"/>
      <c r="AX31" s="423"/>
    </row>
    <row collapsed="false" customFormat="false" customHeight="true" hidden="false" ht="13.5" outlineLevel="0" r="32">
      <c r="A32" s="459" t="s">
        <v>434</v>
      </c>
      <c r="B32" s="459"/>
      <c r="C32" s="459"/>
      <c r="D32" s="459"/>
      <c r="E32" s="459"/>
      <c r="F32" s="459"/>
      <c r="G32" s="459"/>
      <c r="H32" s="459"/>
      <c r="I32" s="459"/>
      <c r="J32" s="459"/>
      <c r="K32" s="459"/>
      <c r="L32" s="459"/>
      <c r="M32" s="459"/>
      <c r="N32" s="459" t="s">
        <v>898</v>
      </c>
      <c r="O32" s="459"/>
      <c r="P32" s="459"/>
      <c r="Q32" s="459"/>
      <c r="R32" s="459"/>
      <c r="S32" s="459"/>
      <c r="T32" s="459"/>
      <c r="U32" s="459"/>
      <c r="V32" s="459"/>
      <c r="W32" s="459" t="s">
        <v>885</v>
      </c>
      <c r="X32" s="459"/>
      <c r="Y32" s="459"/>
      <c r="Z32" s="459"/>
      <c r="AA32" s="459"/>
      <c r="AB32" s="459"/>
      <c r="AC32" s="459" t="s">
        <v>884</v>
      </c>
      <c r="AD32" s="459"/>
      <c r="AE32" s="459"/>
      <c r="AF32" s="459"/>
      <c r="AG32" s="459"/>
      <c r="AH32" s="459"/>
      <c r="AI32" s="459" t="s">
        <v>937</v>
      </c>
      <c r="AJ32" s="459"/>
      <c r="AK32" s="459"/>
      <c r="AL32" s="459"/>
      <c r="AM32" s="459"/>
      <c r="AN32" s="459"/>
      <c r="AO32" s="459"/>
      <c r="AP32" s="459"/>
      <c r="AQ32" s="722"/>
      <c r="AR32" s="722"/>
      <c r="AS32" s="722"/>
      <c r="AT32" s="722"/>
      <c r="AU32" s="722"/>
      <c r="AV32" s="722"/>
      <c r="AW32" s="722"/>
      <c r="AX32" s="423"/>
    </row>
    <row collapsed="false" customFormat="false" customHeight="true" hidden="false" ht="13.5" outlineLevel="0" r="33">
      <c r="A33" s="484"/>
      <c r="B33" s="408"/>
      <c r="C33" s="408"/>
      <c r="D33" s="408"/>
      <c r="E33" s="408"/>
      <c r="F33" s="408"/>
      <c r="G33" s="408"/>
      <c r="H33" s="408"/>
      <c r="I33" s="408"/>
      <c r="J33" s="408"/>
      <c r="K33" s="408"/>
      <c r="L33" s="408"/>
      <c r="M33" s="463"/>
      <c r="N33" s="484"/>
      <c r="O33" s="408"/>
      <c r="P33" s="408"/>
      <c r="Q33" s="463"/>
      <c r="R33" s="459" t="s">
        <v>903</v>
      </c>
      <c r="S33" s="459"/>
      <c r="T33" s="459"/>
      <c r="U33" s="459"/>
      <c r="V33" s="459"/>
      <c r="W33" s="459" t="s">
        <v>1210</v>
      </c>
      <c r="X33" s="459"/>
      <c r="Y33" s="459"/>
      <c r="Z33" s="459"/>
      <c r="AA33" s="459"/>
      <c r="AB33" s="459"/>
      <c r="AC33" s="459" t="s">
        <v>587</v>
      </c>
      <c r="AD33" s="459"/>
      <c r="AE33" s="459"/>
      <c r="AF33" s="459"/>
      <c r="AG33" s="459"/>
      <c r="AH33" s="459"/>
      <c r="AI33" s="459" t="s">
        <v>904</v>
      </c>
      <c r="AJ33" s="459"/>
      <c r="AK33" s="459"/>
      <c r="AL33" s="459"/>
      <c r="AM33" s="459"/>
      <c r="AN33" s="459"/>
      <c r="AO33" s="459"/>
      <c r="AP33" s="459"/>
      <c r="AQ33" s="722"/>
      <c r="AR33" s="722"/>
      <c r="AS33" s="722"/>
      <c r="AT33" s="722"/>
      <c r="AU33" s="722"/>
      <c r="AV33" s="722"/>
      <c r="AW33" s="722"/>
      <c r="AX33" s="423"/>
    </row>
    <row collapsed="false" customFormat="false" customHeight="true" hidden="false" ht="13.5" outlineLevel="0" r="34">
      <c r="A34" s="484"/>
      <c r="B34" s="408"/>
      <c r="C34" s="408"/>
      <c r="D34" s="408"/>
      <c r="E34" s="408"/>
      <c r="F34" s="408"/>
      <c r="G34" s="408"/>
      <c r="H34" s="408"/>
      <c r="I34" s="408"/>
      <c r="J34" s="408"/>
      <c r="K34" s="408"/>
      <c r="L34" s="408"/>
      <c r="M34" s="463"/>
      <c r="N34" s="484"/>
      <c r="O34" s="408"/>
      <c r="P34" s="408"/>
      <c r="Q34" s="463"/>
      <c r="R34" s="459" t="s">
        <v>589</v>
      </c>
      <c r="S34" s="459"/>
      <c r="T34" s="459"/>
      <c r="U34" s="459"/>
      <c r="V34" s="459"/>
      <c r="W34" s="484"/>
      <c r="X34" s="408"/>
      <c r="Y34" s="408"/>
      <c r="Z34" s="408"/>
      <c r="AA34" s="408"/>
      <c r="AB34" s="463"/>
      <c r="AC34" s="459"/>
      <c r="AD34" s="459"/>
      <c r="AE34" s="459"/>
      <c r="AF34" s="459"/>
      <c r="AG34" s="459"/>
      <c r="AH34" s="459"/>
      <c r="AI34" s="459" t="s">
        <v>500</v>
      </c>
      <c r="AJ34" s="459"/>
      <c r="AK34" s="459"/>
      <c r="AL34" s="459"/>
      <c r="AM34" s="459"/>
      <c r="AN34" s="459"/>
      <c r="AO34" s="459"/>
      <c r="AP34" s="459"/>
      <c r="AQ34" s="722"/>
      <c r="AR34" s="722"/>
      <c r="AS34" s="722"/>
      <c r="AT34" s="722"/>
      <c r="AU34" s="722"/>
      <c r="AV34" s="722"/>
      <c r="AW34" s="722"/>
      <c r="AX34" s="423"/>
    </row>
    <row collapsed="false" customFormat="false" customHeight="true" hidden="false" ht="13.5" outlineLevel="0" r="35">
      <c r="A35" s="428" t="s">
        <v>475</v>
      </c>
      <c r="B35" s="428"/>
      <c r="C35" s="428"/>
      <c r="D35" s="428"/>
      <c r="E35" s="428"/>
      <c r="F35" s="428"/>
      <c r="G35" s="428"/>
      <c r="H35" s="428"/>
      <c r="I35" s="428"/>
      <c r="J35" s="428"/>
      <c r="K35" s="428"/>
      <c r="L35" s="428"/>
      <c r="M35" s="428"/>
      <c r="N35" s="428" t="s">
        <v>476</v>
      </c>
      <c r="O35" s="428"/>
      <c r="P35" s="428"/>
      <c r="Q35" s="428"/>
      <c r="R35" s="428" t="s">
        <v>477</v>
      </c>
      <c r="S35" s="428"/>
      <c r="T35" s="428"/>
      <c r="U35" s="428"/>
      <c r="V35" s="428"/>
      <c r="W35" s="428" t="s">
        <v>478</v>
      </c>
      <c r="X35" s="428"/>
      <c r="Y35" s="428"/>
      <c r="Z35" s="428"/>
      <c r="AA35" s="428"/>
      <c r="AB35" s="428"/>
      <c r="AC35" s="428" t="s">
        <v>479</v>
      </c>
      <c r="AD35" s="428"/>
      <c r="AE35" s="428"/>
      <c r="AF35" s="428"/>
      <c r="AG35" s="428"/>
      <c r="AH35" s="428"/>
      <c r="AI35" s="428" t="s">
        <v>480</v>
      </c>
      <c r="AJ35" s="428"/>
      <c r="AK35" s="428"/>
      <c r="AL35" s="428"/>
      <c r="AM35" s="428"/>
      <c r="AN35" s="428"/>
      <c r="AO35" s="428"/>
      <c r="AP35" s="428"/>
      <c r="AQ35" s="722"/>
      <c r="AR35" s="722"/>
      <c r="AS35" s="722"/>
      <c r="AT35" s="722"/>
      <c r="AU35" s="722"/>
      <c r="AV35" s="722"/>
      <c r="AW35" s="722"/>
      <c r="AX35" s="423"/>
    </row>
    <row collapsed="false" customFormat="false" customHeight="true" hidden="false" ht="13.5" outlineLevel="0" r="36">
      <c r="A36" s="543" t="s">
        <v>1211</v>
      </c>
      <c r="B36" s="543"/>
      <c r="C36" s="543"/>
      <c r="D36" s="543"/>
      <c r="E36" s="543"/>
      <c r="F36" s="543"/>
      <c r="G36" s="543"/>
      <c r="H36" s="543"/>
      <c r="I36" s="543"/>
      <c r="J36" s="543"/>
      <c r="K36" s="543"/>
      <c r="L36" s="543"/>
      <c r="M36" s="543"/>
      <c r="N36" s="627"/>
      <c r="O36" s="627"/>
      <c r="P36" s="627"/>
      <c r="Q36" s="627"/>
      <c r="R36" s="627"/>
      <c r="S36" s="627"/>
      <c r="T36" s="627"/>
      <c r="U36" s="627"/>
      <c r="V36" s="627"/>
      <c r="W36" s="627"/>
      <c r="X36" s="627"/>
      <c r="Y36" s="627"/>
      <c r="Z36" s="627"/>
      <c r="AA36" s="627"/>
      <c r="AB36" s="627"/>
      <c r="AC36" s="627"/>
      <c r="AD36" s="627"/>
      <c r="AE36" s="627"/>
      <c r="AF36" s="627"/>
      <c r="AG36" s="627"/>
      <c r="AH36" s="627"/>
      <c r="AI36" s="723"/>
      <c r="AJ36" s="723"/>
      <c r="AK36" s="723"/>
      <c r="AL36" s="723"/>
      <c r="AM36" s="723"/>
      <c r="AN36" s="723"/>
      <c r="AO36" s="723"/>
      <c r="AP36" s="723"/>
      <c r="AQ36" s="724"/>
      <c r="AR36" s="724"/>
      <c r="AS36" s="724"/>
      <c r="AT36" s="724"/>
      <c r="AU36" s="724"/>
      <c r="AV36" s="724"/>
      <c r="AW36" s="724"/>
      <c r="AX36" s="423"/>
    </row>
    <row collapsed="false" customFormat="false" customHeight="true" hidden="false" ht="13.5" outlineLevel="0" r="37">
      <c r="A37" s="548"/>
      <c r="B37" s="548"/>
      <c r="C37" s="548"/>
      <c r="D37" s="548"/>
      <c r="E37" s="548"/>
      <c r="F37" s="548"/>
      <c r="G37" s="548"/>
      <c r="H37" s="548"/>
      <c r="I37" s="548"/>
      <c r="J37" s="548"/>
      <c r="K37" s="548"/>
      <c r="L37" s="548"/>
      <c r="M37" s="548"/>
      <c r="N37" s="521"/>
      <c r="O37" s="521"/>
      <c r="P37" s="521"/>
      <c r="Q37" s="521"/>
      <c r="R37" s="521"/>
      <c r="S37" s="521"/>
      <c r="T37" s="521"/>
      <c r="U37" s="521"/>
      <c r="V37" s="521"/>
      <c r="W37" s="838"/>
      <c r="X37" s="838"/>
      <c r="Y37" s="838"/>
      <c r="Z37" s="838"/>
      <c r="AA37" s="838"/>
      <c r="AB37" s="838"/>
      <c r="AC37" s="521"/>
      <c r="AD37" s="521"/>
      <c r="AE37" s="521"/>
      <c r="AF37" s="521"/>
      <c r="AG37" s="521"/>
      <c r="AH37" s="521"/>
      <c r="AI37" s="521"/>
      <c r="AJ37" s="521"/>
      <c r="AK37" s="521"/>
      <c r="AL37" s="521"/>
      <c r="AM37" s="521"/>
      <c r="AN37" s="521"/>
      <c r="AO37" s="521"/>
      <c r="AP37" s="521"/>
      <c r="AQ37" s="492"/>
      <c r="AR37" s="492"/>
      <c r="AS37" s="492"/>
      <c r="AT37" s="492"/>
      <c r="AU37" s="492"/>
      <c r="AV37" s="492"/>
      <c r="AW37" s="492"/>
      <c r="AX37" s="423"/>
    </row>
    <row collapsed="false" customFormat="false" customHeight="true" hidden="false" ht="13.5" outlineLevel="0" r="38">
      <c r="A38" s="548"/>
      <c r="B38" s="548"/>
      <c r="C38" s="548"/>
      <c r="D38" s="548"/>
      <c r="E38" s="548"/>
      <c r="F38" s="548"/>
      <c r="G38" s="548"/>
      <c r="H38" s="548"/>
      <c r="I38" s="548"/>
      <c r="J38" s="548"/>
      <c r="K38" s="548"/>
      <c r="L38" s="548"/>
      <c r="M38" s="548"/>
      <c r="N38" s="521"/>
      <c r="O38" s="521"/>
      <c r="P38" s="521"/>
      <c r="Q38" s="521"/>
      <c r="R38" s="521"/>
      <c r="S38" s="521"/>
      <c r="T38" s="521"/>
      <c r="U38" s="521"/>
      <c r="V38" s="521"/>
      <c r="W38" s="838"/>
      <c r="X38" s="838"/>
      <c r="Y38" s="838"/>
      <c r="Z38" s="838"/>
      <c r="AA38" s="838"/>
      <c r="AB38" s="838"/>
      <c r="AC38" s="521"/>
      <c r="AD38" s="521"/>
      <c r="AE38" s="521"/>
      <c r="AF38" s="521"/>
      <c r="AG38" s="521"/>
      <c r="AH38" s="521"/>
      <c r="AI38" s="521"/>
      <c r="AJ38" s="521"/>
      <c r="AK38" s="521"/>
      <c r="AL38" s="521"/>
      <c r="AM38" s="521"/>
      <c r="AN38" s="521"/>
      <c r="AO38" s="521"/>
      <c r="AP38" s="521"/>
      <c r="AQ38" s="492"/>
      <c r="AR38" s="492"/>
      <c r="AS38" s="492"/>
      <c r="AT38" s="492"/>
      <c r="AU38" s="492"/>
      <c r="AV38" s="492"/>
      <c r="AW38" s="492"/>
      <c r="AX38" s="423"/>
    </row>
    <row collapsed="false" customFormat="false" customHeight="true" hidden="false" ht="13.5" outlineLevel="0" r="39">
      <c r="A39" s="548"/>
      <c r="B39" s="548"/>
      <c r="C39" s="548"/>
      <c r="D39" s="548"/>
      <c r="E39" s="548"/>
      <c r="F39" s="548"/>
      <c r="G39" s="548"/>
      <c r="H39" s="548"/>
      <c r="I39" s="548"/>
      <c r="J39" s="548"/>
      <c r="K39" s="548"/>
      <c r="L39" s="548"/>
      <c r="M39" s="548"/>
      <c r="N39" s="521"/>
      <c r="O39" s="521"/>
      <c r="P39" s="521"/>
      <c r="Q39" s="521"/>
      <c r="R39" s="521"/>
      <c r="S39" s="521"/>
      <c r="T39" s="521"/>
      <c r="U39" s="521"/>
      <c r="V39" s="521"/>
      <c r="W39" s="838"/>
      <c r="X39" s="838"/>
      <c r="Y39" s="838"/>
      <c r="Z39" s="838"/>
      <c r="AA39" s="838"/>
      <c r="AB39" s="838"/>
      <c r="AC39" s="521"/>
      <c r="AD39" s="521"/>
      <c r="AE39" s="521"/>
      <c r="AF39" s="521"/>
      <c r="AG39" s="521"/>
      <c r="AH39" s="521"/>
      <c r="AI39" s="521"/>
      <c r="AJ39" s="521"/>
      <c r="AK39" s="521"/>
      <c r="AL39" s="521"/>
      <c r="AM39" s="521"/>
      <c r="AN39" s="521"/>
      <c r="AO39" s="521"/>
      <c r="AP39" s="521"/>
      <c r="AQ39" s="492"/>
      <c r="AR39" s="492"/>
      <c r="AS39" s="492"/>
      <c r="AT39" s="492"/>
      <c r="AU39" s="492"/>
      <c r="AV39" s="492"/>
      <c r="AW39" s="492"/>
      <c r="AX39" s="423"/>
    </row>
    <row collapsed="false" customFormat="false" customHeight="true" hidden="false" ht="13.5" outlineLevel="0" r="40">
      <c r="A40" s="543" t="s">
        <v>1212</v>
      </c>
      <c r="B40" s="543"/>
      <c r="C40" s="543"/>
      <c r="D40" s="543"/>
      <c r="E40" s="543"/>
      <c r="F40" s="543"/>
      <c r="G40" s="543"/>
      <c r="H40" s="543"/>
      <c r="I40" s="543"/>
      <c r="J40" s="543"/>
      <c r="K40" s="543"/>
      <c r="L40" s="543"/>
      <c r="M40" s="543"/>
      <c r="N40" s="627"/>
      <c r="O40" s="627"/>
      <c r="P40" s="627"/>
      <c r="Q40" s="627"/>
      <c r="R40" s="627"/>
      <c r="S40" s="627"/>
      <c r="T40" s="627"/>
      <c r="U40" s="627"/>
      <c r="V40" s="627"/>
      <c r="W40" s="627"/>
      <c r="X40" s="627"/>
      <c r="Y40" s="627"/>
      <c r="Z40" s="627"/>
      <c r="AA40" s="627"/>
      <c r="AB40" s="627"/>
      <c r="AC40" s="627"/>
      <c r="AD40" s="627"/>
      <c r="AE40" s="627"/>
      <c r="AF40" s="627"/>
      <c r="AG40" s="627"/>
      <c r="AH40" s="627"/>
      <c r="AI40" s="723"/>
      <c r="AJ40" s="723"/>
      <c r="AK40" s="723"/>
      <c r="AL40" s="723"/>
      <c r="AM40" s="723"/>
      <c r="AN40" s="723"/>
      <c r="AO40" s="723"/>
      <c r="AP40" s="723"/>
      <c r="AQ40" s="724"/>
      <c r="AR40" s="724"/>
      <c r="AS40" s="724"/>
      <c r="AT40" s="724"/>
      <c r="AU40" s="724"/>
      <c r="AV40" s="724"/>
      <c r="AW40" s="724"/>
      <c r="AX40" s="423"/>
    </row>
    <row collapsed="false" customFormat="false" customHeight="true" hidden="false" ht="13.5" outlineLevel="0" r="41">
      <c r="A41" s="548"/>
      <c r="B41" s="548"/>
      <c r="C41" s="548"/>
      <c r="D41" s="548"/>
      <c r="E41" s="548"/>
      <c r="F41" s="548"/>
      <c r="G41" s="548"/>
      <c r="H41" s="548"/>
      <c r="I41" s="548"/>
      <c r="J41" s="548"/>
      <c r="K41" s="548"/>
      <c r="L41" s="548"/>
      <c r="M41" s="548"/>
      <c r="N41" s="521"/>
      <c r="O41" s="521"/>
      <c r="P41" s="521"/>
      <c r="Q41" s="521"/>
      <c r="R41" s="521"/>
      <c r="S41" s="521"/>
      <c r="T41" s="521"/>
      <c r="U41" s="521"/>
      <c r="V41" s="521"/>
      <c r="W41" s="838"/>
      <c r="X41" s="838"/>
      <c r="Y41" s="838"/>
      <c r="Z41" s="838"/>
      <c r="AA41" s="838"/>
      <c r="AB41" s="838"/>
      <c r="AC41" s="521"/>
      <c r="AD41" s="521"/>
      <c r="AE41" s="521"/>
      <c r="AF41" s="521"/>
      <c r="AG41" s="521"/>
      <c r="AH41" s="521"/>
      <c r="AI41" s="521"/>
      <c r="AJ41" s="521"/>
      <c r="AK41" s="521"/>
      <c r="AL41" s="521"/>
      <c r="AM41" s="521"/>
      <c r="AN41" s="521"/>
      <c r="AO41" s="521"/>
      <c r="AP41" s="521"/>
      <c r="AQ41" s="492"/>
      <c r="AR41" s="492"/>
      <c r="AS41" s="492"/>
      <c r="AT41" s="492"/>
      <c r="AU41" s="492"/>
      <c r="AV41" s="492"/>
      <c r="AW41" s="492"/>
      <c r="AX41" s="423"/>
    </row>
    <row collapsed="false" customFormat="false" customHeight="true" hidden="false" ht="13.5" outlineLevel="0" r="42">
      <c r="A42" s="548"/>
      <c r="B42" s="548"/>
      <c r="C42" s="548"/>
      <c r="D42" s="548"/>
      <c r="E42" s="548"/>
      <c r="F42" s="548"/>
      <c r="G42" s="548"/>
      <c r="H42" s="548"/>
      <c r="I42" s="548"/>
      <c r="J42" s="548"/>
      <c r="K42" s="548"/>
      <c r="L42" s="548"/>
      <c r="M42" s="548"/>
      <c r="N42" s="521"/>
      <c r="O42" s="521"/>
      <c r="P42" s="521"/>
      <c r="Q42" s="521"/>
      <c r="R42" s="521"/>
      <c r="S42" s="521"/>
      <c r="T42" s="521"/>
      <c r="U42" s="521"/>
      <c r="V42" s="521"/>
      <c r="W42" s="838"/>
      <c r="X42" s="838"/>
      <c r="Y42" s="838"/>
      <c r="Z42" s="838"/>
      <c r="AA42" s="838"/>
      <c r="AB42" s="838"/>
      <c r="AC42" s="521"/>
      <c r="AD42" s="521"/>
      <c r="AE42" s="521"/>
      <c r="AF42" s="521"/>
      <c r="AG42" s="521"/>
      <c r="AH42" s="521"/>
      <c r="AI42" s="521"/>
      <c r="AJ42" s="521"/>
      <c r="AK42" s="521"/>
      <c r="AL42" s="521"/>
      <c r="AM42" s="521"/>
      <c r="AN42" s="521"/>
      <c r="AO42" s="521"/>
      <c r="AP42" s="521"/>
      <c r="AQ42" s="492"/>
      <c r="AR42" s="492"/>
      <c r="AS42" s="492"/>
      <c r="AT42" s="492"/>
      <c r="AU42" s="492"/>
      <c r="AV42" s="492"/>
      <c r="AW42" s="492"/>
      <c r="AX42" s="423"/>
    </row>
    <row collapsed="false" customFormat="false" customHeight="true" hidden="false" ht="13.5" outlineLevel="0" r="43">
      <c r="A43" s="548"/>
      <c r="B43" s="548"/>
      <c r="C43" s="548"/>
      <c r="D43" s="548"/>
      <c r="E43" s="548"/>
      <c r="F43" s="548"/>
      <c r="G43" s="548"/>
      <c r="H43" s="548"/>
      <c r="I43" s="548"/>
      <c r="J43" s="548"/>
      <c r="K43" s="548"/>
      <c r="L43" s="548"/>
      <c r="M43" s="548"/>
      <c r="N43" s="521"/>
      <c r="O43" s="521"/>
      <c r="P43" s="521"/>
      <c r="Q43" s="521"/>
      <c r="R43" s="521"/>
      <c r="S43" s="521"/>
      <c r="T43" s="521"/>
      <c r="U43" s="521"/>
      <c r="V43" s="521"/>
      <c r="W43" s="838"/>
      <c r="X43" s="838"/>
      <c r="Y43" s="838"/>
      <c r="Z43" s="838"/>
      <c r="AA43" s="838"/>
      <c r="AB43" s="838"/>
      <c r="AC43" s="521"/>
      <c r="AD43" s="521"/>
      <c r="AE43" s="521"/>
      <c r="AF43" s="521"/>
      <c r="AG43" s="521"/>
      <c r="AH43" s="521"/>
      <c r="AI43" s="521"/>
      <c r="AJ43" s="521"/>
      <c r="AK43" s="521"/>
      <c r="AL43" s="521"/>
      <c r="AM43" s="521"/>
      <c r="AN43" s="521"/>
      <c r="AO43" s="521"/>
      <c r="AP43" s="521"/>
      <c r="AQ43" s="492"/>
      <c r="AR43" s="492"/>
      <c r="AS43" s="492"/>
      <c r="AT43" s="492"/>
      <c r="AU43" s="492"/>
      <c r="AV43" s="492"/>
      <c r="AW43" s="492"/>
      <c r="AX43" s="423"/>
    </row>
    <row collapsed="false" customFormat="false" customHeight="true" hidden="false" ht="13.5" outlineLevel="0" r="44">
      <c r="A44" s="647" t="s">
        <v>1213</v>
      </c>
      <c r="B44" s="629"/>
      <c r="C44" s="629"/>
      <c r="D44" s="629"/>
      <c r="E44" s="629"/>
      <c r="F44" s="629"/>
      <c r="G44" s="629"/>
      <c r="H44" s="629"/>
      <c r="I44" s="629"/>
      <c r="J44" s="629"/>
      <c r="K44" s="629"/>
      <c r="L44" s="629"/>
      <c r="M44" s="629"/>
      <c r="N44" s="646"/>
      <c r="O44" s="646"/>
      <c r="P44" s="646"/>
      <c r="Q44" s="646"/>
      <c r="R44" s="646"/>
      <c r="S44" s="646"/>
      <c r="T44" s="646"/>
      <c r="U44" s="646"/>
      <c r="V44" s="646"/>
      <c r="W44" s="646"/>
      <c r="X44" s="646"/>
      <c r="Y44" s="646"/>
      <c r="Z44" s="646"/>
      <c r="AA44" s="646"/>
      <c r="AB44" s="646"/>
      <c r="AC44" s="646"/>
      <c r="AD44" s="646"/>
      <c r="AE44" s="646"/>
      <c r="AF44" s="646"/>
      <c r="AG44" s="646"/>
      <c r="AH44" s="646"/>
      <c r="AI44" s="646"/>
      <c r="AJ44" s="646"/>
      <c r="AK44" s="646"/>
      <c r="AL44" s="646"/>
      <c r="AM44" s="646"/>
      <c r="AN44" s="646"/>
      <c r="AO44" s="646"/>
      <c r="AP44" s="646"/>
      <c r="AQ44" s="646"/>
      <c r="AR44" s="646"/>
      <c r="AS44" s="646"/>
      <c r="AT44" s="646"/>
      <c r="AU44" s="646"/>
      <c r="AV44" s="646"/>
      <c r="AW44" s="646"/>
      <c r="AX44" s="423"/>
    </row>
    <row collapsed="false" customFormat="false" customHeight="true" hidden="false" ht="13.5" outlineLevel="0" r="45">
      <c r="A45" s="548"/>
      <c r="B45" s="548"/>
      <c r="C45" s="548"/>
      <c r="D45" s="548"/>
      <c r="E45" s="548"/>
      <c r="F45" s="548"/>
      <c r="G45" s="548"/>
      <c r="H45" s="548"/>
      <c r="I45" s="548"/>
      <c r="J45" s="548"/>
      <c r="K45" s="548"/>
      <c r="L45" s="548"/>
      <c r="M45" s="548"/>
      <c r="N45" s="521"/>
      <c r="O45" s="521"/>
      <c r="P45" s="521"/>
      <c r="Q45" s="521"/>
      <c r="R45" s="521"/>
      <c r="S45" s="521"/>
      <c r="T45" s="521"/>
      <c r="U45" s="521"/>
      <c r="V45" s="521"/>
      <c r="W45" s="838"/>
      <c r="X45" s="838"/>
      <c r="Y45" s="838"/>
      <c r="Z45" s="838"/>
      <c r="AA45" s="838"/>
      <c r="AB45" s="838"/>
      <c r="AC45" s="521"/>
      <c r="AD45" s="521"/>
      <c r="AE45" s="521"/>
      <c r="AF45" s="521"/>
      <c r="AG45" s="521"/>
      <c r="AH45" s="521"/>
      <c r="AI45" s="521"/>
      <c r="AJ45" s="521"/>
      <c r="AK45" s="521"/>
      <c r="AL45" s="521"/>
      <c r="AM45" s="521"/>
      <c r="AN45" s="521"/>
      <c r="AO45" s="521"/>
      <c r="AP45" s="521"/>
      <c r="AQ45" s="646"/>
      <c r="AR45" s="646"/>
      <c r="AS45" s="646"/>
      <c r="AT45" s="646"/>
      <c r="AU45" s="646"/>
      <c r="AV45" s="646"/>
      <c r="AW45" s="646"/>
      <c r="AX45" s="423"/>
    </row>
    <row collapsed="false" customFormat="false" customHeight="true" hidden="false" ht="13.5" outlineLevel="0" r="46">
      <c r="A46" s="548"/>
      <c r="B46" s="548"/>
      <c r="C46" s="548"/>
      <c r="D46" s="548"/>
      <c r="E46" s="548"/>
      <c r="F46" s="548"/>
      <c r="G46" s="548"/>
      <c r="H46" s="548"/>
      <c r="I46" s="548"/>
      <c r="J46" s="548"/>
      <c r="K46" s="548"/>
      <c r="L46" s="548"/>
      <c r="M46" s="548"/>
      <c r="N46" s="521"/>
      <c r="O46" s="521"/>
      <c r="P46" s="521"/>
      <c r="Q46" s="521"/>
      <c r="R46" s="521"/>
      <c r="S46" s="521"/>
      <c r="T46" s="521"/>
      <c r="U46" s="521"/>
      <c r="V46" s="521"/>
      <c r="W46" s="838"/>
      <c r="X46" s="838"/>
      <c r="Y46" s="838"/>
      <c r="Z46" s="838"/>
      <c r="AA46" s="838"/>
      <c r="AB46" s="838"/>
      <c r="AC46" s="521"/>
      <c r="AD46" s="521"/>
      <c r="AE46" s="521"/>
      <c r="AF46" s="521"/>
      <c r="AG46" s="521"/>
      <c r="AH46" s="521"/>
      <c r="AI46" s="521"/>
      <c r="AJ46" s="521"/>
      <c r="AK46" s="521"/>
      <c r="AL46" s="521"/>
      <c r="AM46" s="521"/>
      <c r="AN46" s="521"/>
      <c r="AO46" s="521"/>
      <c r="AP46" s="521"/>
      <c r="AQ46" s="646"/>
      <c r="AR46" s="646"/>
      <c r="AS46" s="646"/>
      <c r="AT46" s="646"/>
      <c r="AU46" s="646"/>
      <c r="AV46" s="646"/>
      <c r="AW46" s="646"/>
      <c r="AX46" s="423"/>
    </row>
    <row collapsed="false" customFormat="false" customHeight="true" hidden="false" ht="13.5" outlineLevel="0" r="47">
      <c r="A47" s="548"/>
      <c r="B47" s="548"/>
      <c r="C47" s="548"/>
      <c r="D47" s="548"/>
      <c r="E47" s="548"/>
      <c r="F47" s="548"/>
      <c r="G47" s="548"/>
      <c r="H47" s="548"/>
      <c r="I47" s="548"/>
      <c r="J47" s="548"/>
      <c r="K47" s="548"/>
      <c r="L47" s="548"/>
      <c r="M47" s="548"/>
      <c r="N47" s="521"/>
      <c r="O47" s="521"/>
      <c r="P47" s="521"/>
      <c r="Q47" s="521"/>
      <c r="R47" s="521"/>
      <c r="S47" s="521"/>
      <c r="T47" s="521"/>
      <c r="U47" s="521"/>
      <c r="V47" s="521"/>
      <c r="W47" s="838"/>
      <c r="X47" s="838"/>
      <c r="Y47" s="838"/>
      <c r="Z47" s="838"/>
      <c r="AA47" s="838"/>
      <c r="AB47" s="838"/>
      <c r="AC47" s="521"/>
      <c r="AD47" s="521"/>
      <c r="AE47" s="521"/>
      <c r="AF47" s="521"/>
      <c r="AG47" s="521"/>
      <c r="AH47" s="521"/>
      <c r="AI47" s="521"/>
      <c r="AJ47" s="521"/>
      <c r="AK47" s="521"/>
      <c r="AL47" s="521"/>
      <c r="AM47" s="521"/>
      <c r="AN47" s="521"/>
      <c r="AO47" s="521"/>
      <c r="AP47" s="521"/>
      <c r="AQ47" s="646"/>
      <c r="AR47" s="646"/>
      <c r="AS47" s="646"/>
      <c r="AT47" s="646"/>
      <c r="AU47" s="646"/>
      <c r="AV47" s="646"/>
      <c r="AW47" s="646"/>
      <c r="AX47" s="423"/>
    </row>
  </sheetData>
  <mergeCells count="122">
    <mergeCell ref="C2:Z2"/>
    <mergeCell ref="AD2:AK2"/>
    <mergeCell ref="AN2:AW2"/>
    <mergeCell ref="A6:AW6"/>
    <mergeCell ref="A10:AW10"/>
    <mergeCell ref="A11:AW11"/>
    <mergeCell ref="A15:AW15"/>
    <mergeCell ref="AG18:AW18"/>
    <mergeCell ref="A19:S19"/>
    <mergeCell ref="T19:AF19"/>
    <mergeCell ref="AG19:AW19"/>
    <mergeCell ref="AG20:AW20"/>
    <mergeCell ref="A21:S21"/>
    <mergeCell ref="T21:AF21"/>
    <mergeCell ref="AG21:AW21"/>
    <mergeCell ref="T22:AF23"/>
    <mergeCell ref="AG22:AW23"/>
    <mergeCell ref="T24:AF25"/>
    <mergeCell ref="AG24:AW25"/>
    <mergeCell ref="A28:AW28"/>
    <mergeCell ref="A31:H31"/>
    <mergeCell ref="W31:AB31"/>
    <mergeCell ref="AC31:AH31"/>
    <mergeCell ref="AI31:AP31"/>
    <mergeCell ref="AQ31:AW31"/>
    <mergeCell ref="A32:M32"/>
    <mergeCell ref="N32:Q32"/>
    <mergeCell ref="R32:V32"/>
    <mergeCell ref="W32:AB32"/>
    <mergeCell ref="AC32:AH32"/>
    <mergeCell ref="AI32:AP32"/>
    <mergeCell ref="AQ32:AW32"/>
    <mergeCell ref="R33:V33"/>
    <mergeCell ref="W33:AB33"/>
    <mergeCell ref="AC33:AH33"/>
    <mergeCell ref="AI33:AP33"/>
    <mergeCell ref="AQ33:AW33"/>
    <mergeCell ref="R34:V34"/>
    <mergeCell ref="AC34:AH34"/>
    <mergeCell ref="AI34:AP34"/>
    <mergeCell ref="AQ34:AW34"/>
    <mergeCell ref="A35:M35"/>
    <mergeCell ref="N35:Q35"/>
    <mergeCell ref="R35:V35"/>
    <mergeCell ref="W35:AB35"/>
    <mergeCell ref="AC35:AH35"/>
    <mergeCell ref="AI35:AP35"/>
    <mergeCell ref="AQ35:AW35"/>
    <mergeCell ref="A36:M36"/>
    <mergeCell ref="N36:Q36"/>
    <mergeCell ref="R36:V36"/>
    <mergeCell ref="W36:AB36"/>
    <mergeCell ref="AC36:AH36"/>
    <mergeCell ref="AI36:AP36"/>
    <mergeCell ref="AQ36:AW36"/>
    <mergeCell ref="A37:M37"/>
    <mergeCell ref="N37:Q37"/>
    <mergeCell ref="R37:V37"/>
    <mergeCell ref="W37:AB37"/>
    <mergeCell ref="AC37:AH37"/>
    <mergeCell ref="AI37:AP37"/>
    <mergeCell ref="AQ37:AW37"/>
    <mergeCell ref="A38:M38"/>
    <mergeCell ref="N38:Q38"/>
    <mergeCell ref="R38:V38"/>
    <mergeCell ref="W38:AB38"/>
    <mergeCell ref="AC38:AH38"/>
    <mergeCell ref="AI38:AP38"/>
    <mergeCell ref="AQ38:AW38"/>
    <mergeCell ref="A39:M39"/>
    <mergeCell ref="N39:Q39"/>
    <mergeCell ref="R39:V39"/>
    <mergeCell ref="W39:AB39"/>
    <mergeCell ref="AC39:AH39"/>
    <mergeCell ref="AI39:AP39"/>
    <mergeCell ref="AQ39:AW39"/>
    <mergeCell ref="A40:M40"/>
    <mergeCell ref="N40:Q40"/>
    <mergeCell ref="R40:V40"/>
    <mergeCell ref="W40:AB40"/>
    <mergeCell ref="AC40:AH40"/>
    <mergeCell ref="AI40:AP40"/>
    <mergeCell ref="AQ40:AW40"/>
    <mergeCell ref="A41:M41"/>
    <mergeCell ref="N41:Q41"/>
    <mergeCell ref="R41:V41"/>
    <mergeCell ref="W41:AB41"/>
    <mergeCell ref="AC41:AH41"/>
    <mergeCell ref="AI41:AP41"/>
    <mergeCell ref="AQ41:AW41"/>
    <mergeCell ref="A42:M42"/>
    <mergeCell ref="N42:Q42"/>
    <mergeCell ref="R42:V42"/>
    <mergeCell ref="W42:AB42"/>
    <mergeCell ref="AC42:AH42"/>
    <mergeCell ref="AI42:AP42"/>
    <mergeCell ref="AQ42:AW42"/>
    <mergeCell ref="A43:M43"/>
    <mergeCell ref="N43:Q43"/>
    <mergeCell ref="R43:V43"/>
    <mergeCell ref="W43:AB43"/>
    <mergeCell ref="AC43:AH43"/>
    <mergeCell ref="AI43:AP43"/>
    <mergeCell ref="AQ43:AW43"/>
    <mergeCell ref="A45:M45"/>
    <mergeCell ref="N45:Q45"/>
    <mergeCell ref="R45:V45"/>
    <mergeCell ref="W45:AB45"/>
    <mergeCell ref="AC45:AH45"/>
    <mergeCell ref="AI45:AP45"/>
    <mergeCell ref="A46:M46"/>
    <mergeCell ref="N46:Q46"/>
    <mergeCell ref="R46:V46"/>
    <mergeCell ref="W46:AB46"/>
    <mergeCell ref="AC46:AH46"/>
    <mergeCell ref="AI46:AP46"/>
    <mergeCell ref="A47:M47"/>
    <mergeCell ref="N47:Q47"/>
    <mergeCell ref="R47:V47"/>
    <mergeCell ref="W47:AB47"/>
    <mergeCell ref="AC47:AH47"/>
    <mergeCell ref="AI47:AP47"/>
  </mergeCells>
  <printOptions headings="false" gridLines="false" gridLinesSet="true" horizontalCentered="false" verticalCentered="false"/>
  <pageMargins left="0.7" right="0.7" top="0.7875" bottom="0.7875" header="0.511805555555555" footer="0.511805555555555"/>
  <pageSetup blackAndWhite="false" cellComments="none" copies="1" draft="false" firstPageNumber="0" fitToHeight="1" fitToWidth="1" horizontalDpi="300" orientation="portrait" pageOrder="downThenOver" paperSize="9" scale="100" useFirstPageNumber="false" usePrinterDefaults="false" verticalDpi="300"/>
  <headerFooter differentFirst="false" differentOddEven="false">
    <oddHeader/>
    <oddFooter/>
  </headerFooter>
</worksheet>
</file>

<file path=xl/worksheets/sheet2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X50"/>
  <sheetViews>
    <sheetView colorId="64" defaultGridColor="true" rightToLeft="false" showFormulas="false" showGridLines="true" showOutlineSymbols="true" showRowColHeaders="true" showZeros="fals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sheetFormatPr defaultRowHeight="12.75"/>
  <cols>
    <col collapsed="false" hidden="false" max="1025" min="1" style="0" width="1.70918367346939"/>
  </cols>
  <sheetData>
    <row collapsed="false" customFormat="false" customHeight="true" hidden="false" ht="13.5" outlineLevel="0" r="1">
      <c r="A1" s="408" t="s">
        <v>1169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  <c r="Y1" s="89"/>
      <c r="Z1" s="89"/>
      <c r="AA1" s="89"/>
      <c r="AB1" s="89"/>
      <c r="AC1" s="89"/>
      <c r="AD1" s="89"/>
      <c r="AE1" s="89"/>
      <c r="AF1" s="89"/>
      <c r="AG1" s="89"/>
      <c r="AH1" s="89"/>
      <c r="AI1" s="89"/>
      <c r="AJ1" s="89"/>
      <c r="AK1" s="89"/>
      <c r="AL1" s="89"/>
      <c r="AM1" s="89"/>
      <c r="AN1" s="89"/>
      <c r="AO1" s="89"/>
      <c r="AP1" s="89"/>
      <c r="AQ1" s="89"/>
      <c r="AR1" s="89"/>
      <c r="AS1" s="89"/>
      <c r="AT1" s="89"/>
      <c r="AU1" s="89"/>
      <c r="AV1" s="89"/>
      <c r="AW1" s="89"/>
      <c r="AX1" s="423"/>
    </row>
    <row collapsed="false" customFormat="false" customHeight="true" hidden="false" ht="13.5" outlineLevel="0" r="2">
      <c r="A2" s="408" t="s">
        <v>420</v>
      </c>
      <c r="B2" s="409"/>
      <c r="C2" s="821"/>
      <c r="D2" s="821"/>
      <c r="E2" s="821"/>
      <c r="F2" s="821"/>
      <c r="G2" s="821"/>
      <c r="H2" s="821"/>
      <c r="I2" s="821"/>
      <c r="J2" s="821"/>
      <c r="K2" s="821"/>
      <c r="L2" s="821"/>
      <c r="M2" s="821"/>
      <c r="N2" s="821"/>
      <c r="O2" s="821"/>
      <c r="P2" s="821"/>
      <c r="Q2" s="821"/>
      <c r="R2" s="821"/>
      <c r="S2" s="821"/>
      <c r="T2" s="821"/>
      <c r="U2" s="821"/>
      <c r="V2" s="821"/>
      <c r="W2" s="821"/>
      <c r="X2" s="821"/>
      <c r="Y2" s="821"/>
      <c r="Z2" s="821"/>
      <c r="AA2" s="89"/>
      <c r="AB2" s="89" t="s">
        <v>28</v>
      </c>
      <c r="AC2" s="89"/>
      <c r="AD2" s="705"/>
      <c r="AE2" s="705"/>
      <c r="AF2" s="705"/>
      <c r="AG2" s="705"/>
      <c r="AH2" s="705"/>
      <c r="AI2" s="705"/>
      <c r="AJ2" s="705"/>
      <c r="AK2" s="705"/>
      <c r="AL2" s="89" t="s">
        <v>29</v>
      </c>
      <c r="AM2" s="89"/>
      <c r="AN2" s="822"/>
      <c r="AO2" s="822"/>
      <c r="AP2" s="822"/>
      <c r="AQ2" s="822"/>
      <c r="AR2" s="822"/>
      <c r="AS2" s="822"/>
      <c r="AT2" s="822"/>
      <c r="AU2" s="822"/>
      <c r="AV2" s="822"/>
      <c r="AW2" s="822"/>
      <c r="AX2" s="423"/>
    </row>
    <row collapsed="false" customFormat="false" customHeight="true" hidden="false" ht="13.5" outlineLevel="0" r="3">
      <c r="A3" s="646"/>
      <c r="B3" s="646"/>
      <c r="C3" s="646"/>
      <c r="D3" s="646"/>
      <c r="E3" s="646"/>
      <c r="F3" s="646"/>
      <c r="G3" s="646"/>
      <c r="H3" s="646"/>
      <c r="I3" s="646"/>
      <c r="J3" s="646"/>
      <c r="K3" s="646"/>
      <c r="L3" s="646"/>
      <c r="M3" s="646"/>
      <c r="N3" s="646"/>
      <c r="O3" s="646"/>
      <c r="P3" s="646"/>
      <c r="Q3" s="646"/>
      <c r="R3" s="646"/>
      <c r="S3" s="646"/>
      <c r="T3" s="646"/>
      <c r="U3" s="646"/>
      <c r="V3" s="646"/>
      <c r="W3" s="646"/>
      <c r="X3" s="646"/>
      <c r="Y3" s="646"/>
      <c r="Z3" s="646"/>
      <c r="AA3" s="646"/>
      <c r="AB3" s="646"/>
      <c r="AC3" s="646"/>
      <c r="AD3" s="646"/>
      <c r="AE3" s="646"/>
      <c r="AF3" s="646"/>
      <c r="AG3" s="646"/>
      <c r="AH3" s="646"/>
      <c r="AI3" s="646"/>
      <c r="AJ3" s="646"/>
      <c r="AK3" s="646"/>
      <c r="AL3" s="646"/>
      <c r="AM3" s="646"/>
      <c r="AN3" s="646"/>
      <c r="AO3" s="646"/>
      <c r="AP3" s="646"/>
      <c r="AQ3" s="646"/>
      <c r="AR3" s="646"/>
      <c r="AS3" s="646"/>
      <c r="AT3" s="646"/>
      <c r="AU3" s="646"/>
      <c r="AV3" s="646"/>
      <c r="AW3" s="646"/>
      <c r="AX3" s="423"/>
    </row>
    <row collapsed="false" customFormat="false" customHeight="true" hidden="false" ht="13.5" outlineLevel="0" r="4">
      <c r="A4" s="645" t="s">
        <v>1214</v>
      </c>
      <c r="B4" s="646"/>
      <c r="C4" s="646"/>
      <c r="D4" s="646"/>
      <c r="E4" s="646"/>
      <c r="F4" s="646"/>
      <c r="G4" s="646"/>
      <c r="H4" s="646"/>
      <c r="I4" s="646"/>
      <c r="J4" s="646"/>
      <c r="K4" s="646"/>
      <c r="L4" s="646"/>
      <c r="M4" s="646"/>
      <c r="N4" s="646"/>
      <c r="O4" s="646"/>
      <c r="P4" s="646"/>
      <c r="Q4" s="646"/>
      <c r="R4" s="646"/>
      <c r="S4" s="646"/>
      <c r="T4" s="646"/>
      <c r="U4" s="646"/>
      <c r="V4" s="646"/>
      <c r="W4" s="646"/>
      <c r="X4" s="646"/>
      <c r="Y4" s="646"/>
      <c r="Z4" s="646"/>
      <c r="AA4" s="646"/>
      <c r="AB4" s="646"/>
      <c r="AC4" s="646"/>
      <c r="AD4" s="646"/>
      <c r="AE4" s="646"/>
      <c r="AF4" s="646"/>
      <c r="AG4" s="646"/>
      <c r="AH4" s="646"/>
      <c r="AI4" s="646"/>
      <c r="AJ4" s="646"/>
      <c r="AK4" s="646"/>
      <c r="AL4" s="646"/>
      <c r="AM4" s="646"/>
      <c r="AN4" s="646"/>
      <c r="AO4" s="646"/>
      <c r="AP4" s="646"/>
      <c r="AQ4" s="646"/>
      <c r="AR4" s="646"/>
      <c r="AS4" s="646"/>
      <c r="AT4" s="646"/>
      <c r="AU4" s="646"/>
      <c r="AV4" s="646"/>
      <c r="AW4" s="646"/>
      <c r="AX4" s="423"/>
    </row>
    <row collapsed="false" customFormat="false" customHeight="true" hidden="false" ht="28.5" outlineLevel="0" r="5">
      <c r="A5" s="494" t="s">
        <v>1215</v>
      </c>
      <c r="B5" s="494"/>
      <c r="C5" s="494"/>
      <c r="D5" s="494"/>
      <c r="E5" s="494"/>
      <c r="F5" s="494"/>
      <c r="G5" s="494"/>
      <c r="H5" s="494"/>
      <c r="I5" s="494"/>
      <c r="J5" s="494"/>
      <c r="K5" s="494"/>
      <c r="L5" s="494"/>
      <c r="M5" s="494"/>
      <c r="N5" s="494"/>
      <c r="O5" s="494"/>
      <c r="P5" s="494"/>
      <c r="Q5" s="494"/>
      <c r="R5" s="494"/>
      <c r="S5" s="494"/>
      <c r="T5" s="494"/>
      <c r="U5" s="494"/>
      <c r="V5" s="494"/>
      <c r="W5" s="494"/>
      <c r="X5" s="494"/>
      <c r="Y5" s="494"/>
      <c r="Z5" s="494"/>
      <c r="AA5" s="494"/>
      <c r="AB5" s="494"/>
      <c r="AC5" s="494"/>
      <c r="AD5" s="494"/>
      <c r="AE5" s="494"/>
      <c r="AF5" s="494"/>
      <c r="AG5" s="494"/>
      <c r="AH5" s="494"/>
      <c r="AI5" s="494"/>
      <c r="AJ5" s="494"/>
      <c r="AK5" s="494"/>
      <c r="AL5" s="494"/>
      <c r="AM5" s="494"/>
      <c r="AN5" s="494"/>
      <c r="AO5" s="494"/>
      <c r="AP5" s="494"/>
      <c r="AQ5" s="494"/>
      <c r="AR5" s="494"/>
      <c r="AS5" s="494"/>
      <c r="AT5" s="494"/>
      <c r="AU5" s="494"/>
      <c r="AV5" s="494"/>
      <c r="AW5" s="494"/>
      <c r="AX5" s="423"/>
    </row>
    <row collapsed="false" customFormat="false" customHeight="true" hidden="false" ht="13.5" outlineLevel="0" r="6">
      <c r="A6" s="727" t="s">
        <v>1216</v>
      </c>
      <c r="B6" s="727"/>
      <c r="C6" s="727"/>
      <c r="D6" s="727"/>
      <c r="E6" s="727"/>
      <c r="F6" s="727"/>
      <c r="G6" s="727"/>
      <c r="H6" s="727"/>
      <c r="I6" s="727"/>
      <c r="J6" s="727"/>
      <c r="K6" s="727"/>
      <c r="L6" s="727"/>
      <c r="M6" s="727"/>
      <c r="N6" s="727"/>
      <c r="O6" s="727"/>
      <c r="P6" s="727"/>
      <c r="Q6" s="727"/>
      <c r="R6" s="727" t="s">
        <v>576</v>
      </c>
      <c r="S6" s="727"/>
      <c r="T6" s="727"/>
      <c r="U6" s="727"/>
      <c r="V6" s="727"/>
      <c r="W6" s="727"/>
      <c r="X6" s="727"/>
      <c r="Y6" s="727"/>
      <c r="Z6" s="727"/>
      <c r="AA6" s="727" t="s">
        <v>1217</v>
      </c>
      <c r="AB6" s="727"/>
      <c r="AC6" s="727"/>
      <c r="AD6" s="727"/>
      <c r="AE6" s="727"/>
      <c r="AF6" s="727"/>
      <c r="AG6" s="727"/>
      <c r="AH6" s="727"/>
      <c r="AI6" s="727"/>
      <c r="AJ6" s="727"/>
      <c r="AK6" s="727"/>
      <c r="AL6" s="727"/>
      <c r="AM6" s="727"/>
      <c r="AN6" s="727"/>
      <c r="AO6" s="727"/>
      <c r="AP6" s="727"/>
      <c r="AQ6" s="646"/>
      <c r="AR6" s="646"/>
      <c r="AS6" s="646"/>
      <c r="AT6" s="646"/>
      <c r="AU6" s="646"/>
      <c r="AV6" s="646"/>
      <c r="AW6" s="646"/>
      <c r="AX6" s="423"/>
    </row>
    <row collapsed="false" customFormat="false" customHeight="true" hidden="false" ht="12.6" outlineLevel="0" r="7">
      <c r="A7" s="727"/>
      <c r="B7" s="727"/>
      <c r="C7" s="727"/>
      <c r="D7" s="727"/>
      <c r="E7" s="727"/>
      <c r="F7" s="727"/>
      <c r="G7" s="727"/>
      <c r="H7" s="727"/>
      <c r="I7" s="727"/>
      <c r="J7" s="727"/>
      <c r="K7" s="727"/>
      <c r="L7" s="727"/>
      <c r="M7" s="727"/>
      <c r="N7" s="727"/>
      <c r="O7" s="727"/>
      <c r="P7" s="727"/>
      <c r="Q7" s="727"/>
      <c r="R7" s="727"/>
      <c r="S7" s="727"/>
      <c r="T7" s="727"/>
      <c r="U7" s="727"/>
      <c r="V7" s="727"/>
      <c r="W7" s="727"/>
      <c r="X7" s="727"/>
      <c r="Y7" s="727"/>
      <c r="Z7" s="727"/>
      <c r="AA7" s="727"/>
      <c r="AB7" s="727"/>
      <c r="AC7" s="727"/>
      <c r="AD7" s="727"/>
      <c r="AE7" s="727"/>
      <c r="AF7" s="727"/>
      <c r="AG7" s="727"/>
      <c r="AH7" s="727"/>
      <c r="AI7" s="727"/>
      <c r="AJ7" s="727"/>
      <c r="AK7" s="727"/>
      <c r="AL7" s="727"/>
      <c r="AM7" s="727"/>
      <c r="AN7" s="727"/>
      <c r="AO7" s="727"/>
      <c r="AP7" s="727"/>
      <c r="AQ7" s="646"/>
      <c r="AR7" s="646"/>
      <c r="AS7" s="646"/>
      <c r="AT7" s="646"/>
      <c r="AU7" s="646"/>
      <c r="AV7" s="646"/>
      <c r="AW7" s="646"/>
      <c r="AX7" s="423"/>
    </row>
    <row collapsed="false" customFormat="false" customHeight="true" hidden="false" ht="12.6" outlineLevel="0" r="8">
      <c r="A8" s="727"/>
      <c r="B8" s="727"/>
      <c r="C8" s="727"/>
      <c r="D8" s="727"/>
      <c r="E8" s="727"/>
      <c r="F8" s="727"/>
      <c r="G8" s="727"/>
      <c r="H8" s="727"/>
      <c r="I8" s="727"/>
      <c r="J8" s="727"/>
      <c r="K8" s="727"/>
      <c r="L8" s="727"/>
      <c r="M8" s="727"/>
      <c r="N8" s="727"/>
      <c r="O8" s="727"/>
      <c r="P8" s="727"/>
      <c r="Q8" s="727"/>
      <c r="R8" s="727"/>
      <c r="S8" s="727"/>
      <c r="T8" s="727"/>
      <c r="U8" s="727"/>
      <c r="V8" s="727"/>
      <c r="W8" s="727"/>
      <c r="X8" s="727"/>
      <c r="Y8" s="727"/>
      <c r="Z8" s="727"/>
      <c r="AA8" s="727"/>
      <c r="AB8" s="727"/>
      <c r="AC8" s="727"/>
      <c r="AD8" s="727"/>
      <c r="AE8" s="727"/>
      <c r="AF8" s="727"/>
      <c r="AG8" s="727"/>
      <c r="AH8" s="727"/>
      <c r="AI8" s="727"/>
      <c r="AJ8" s="727"/>
      <c r="AK8" s="727"/>
      <c r="AL8" s="727"/>
      <c r="AM8" s="727"/>
      <c r="AN8" s="727"/>
      <c r="AO8" s="727"/>
      <c r="AP8" s="727"/>
      <c r="AQ8" s="646"/>
      <c r="AR8" s="646"/>
      <c r="AS8" s="646"/>
      <c r="AT8" s="646"/>
      <c r="AU8" s="646"/>
      <c r="AV8" s="646"/>
      <c r="AW8" s="646"/>
      <c r="AX8" s="423"/>
    </row>
    <row collapsed="false" customFormat="false" customHeight="true" hidden="false" ht="12.6" outlineLevel="0" r="9">
      <c r="A9" s="727"/>
      <c r="B9" s="727"/>
      <c r="C9" s="727"/>
      <c r="D9" s="727"/>
      <c r="E9" s="727"/>
      <c r="F9" s="727"/>
      <c r="G9" s="727"/>
      <c r="H9" s="727"/>
      <c r="I9" s="727"/>
      <c r="J9" s="727"/>
      <c r="K9" s="727"/>
      <c r="L9" s="727"/>
      <c r="M9" s="727"/>
      <c r="N9" s="727"/>
      <c r="O9" s="727"/>
      <c r="P9" s="727"/>
      <c r="Q9" s="727"/>
      <c r="R9" s="727"/>
      <c r="S9" s="727"/>
      <c r="T9" s="727"/>
      <c r="U9" s="727"/>
      <c r="V9" s="727"/>
      <c r="W9" s="727"/>
      <c r="X9" s="727"/>
      <c r="Y9" s="727"/>
      <c r="Z9" s="727"/>
      <c r="AA9" s="727"/>
      <c r="AB9" s="727"/>
      <c r="AC9" s="727"/>
      <c r="AD9" s="727"/>
      <c r="AE9" s="727"/>
      <c r="AF9" s="727"/>
      <c r="AG9" s="727"/>
      <c r="AH9" s="727"/>
      <c r="AI9" s="727"/>
      <c r="AJ9" s="727"/>
      <c r="AK9" s="727"/>
      <c r="AL9" s="727"/>
      <c r="AM9" s="727"/>
      <c r="AN9" s="727"/>
      <c r="AO9" s="727"/>
      <c r="AP9" s="727"/>
      <c r="AQ9" s="646"/>
      <c r="AR9" s="646"/>
      <c r="AS9" s="646"/>
      <c r="AT9" s="646"/>
      <c r="AU9" s="646"/>
      <c r="AV9" s="646"/>
      <c r="AW9" s="646"/>
      <c r="AX9" s="423"/>
    </row>
    <row collapsed="false" customFormat="false" customHeight="true" hidden="false" ht="12.6" outlineLevel="0" r="10">
      <c r="A10" s="727"/>
      <c r="B10" s="727"/>
      <c r="C10" s="727"/>
      <c r="D10" s="727"/>
      <c r="E10" s="727"/>
      <c r="F10" s="727"/>
      <c r="G10" s="727"/>
      <c r="H10" s="727"/>
      <c r="I10" s="727"/>
      <c r="J10" s="727"/>
      <c r="K10" s="727"/>
      <c r="L10" s="727"/>
      <c r="M10" s="727"/>
      <c r="N10" s="727"/>
      <c r="O10" s="727"/>
      <c r="P10" s="727"/>
      <c r="Q10" s="727"/>
      <c r="R10" s="727"/>
      <c r="S10" s="727"/>
      <c r="T10" s="727"/>
      <c r="U10" s="727"/>
      <c r="V10" s="727"/>
      <c r="W10" s="727"/>
      <c r="X10" s="727"/>
      <c r="Y10" s="727"/>
      <c r="Z10" s="727"/>
      <c r="AA10" s="727"/>
      <c r="AB10" s="727"/>
      <c r="AC10" s="727"/>
      <c r="AD10" s="727"/>
      <c r="AE10" s="727"/>
      <c r="AF10" s="727"/>
      <c r="AG10" s="727"/>
      <c r="AH10" s="727"/>
      <c r="AI10" s="727"/>
      <c r="AJ10" s="727"/>
      <c r="AK10" s="727"/>
      <c r="AL10" s="727"/>
      <c r="AM10" s="727"/>
      <c r="AN10" s="727"/>
      <c r="AO10" s="727"/>
      <c r="AP10" s="727"/>
      <c r="AQ10" s="646"/>
      <c r="AR10" s="646"/>
      <c r="AS10" s="646"/>
      <c r="AT10" s="646"/>
      <c r="AU10" s="646"/>
      <c r="AV10" s="646"/>
      <c r="AW10" s="646"/>
      <c r="AX10" s="423"/>
    </row>
    <row collapsed="false" customFormat="false" customHeight="true" hidden="false" ht="13.5" outlineLevel="0" r="11">
      <c r="A11" s="646" t="s">
        <v>1218</v>
      </c>
      <c r="B11" s="646"/>
      <c r="C11" s="646"/>
      <c r="D11" s="646"/>
      <c r="E11" s="646"/>
      <c r="F11" s="646"/>
      <c r="G11" s="646"/>
      <c r="H11" s="646"/>
      <c r="I11" s="646"/>
      <c r="J11" s="646"/>
      <c r="K11" s="646"/>
      <c r="L11" s="646"/>
      <c r="M11" s="646"/>
      <c r="N11" s="646"/>
      <c r="O11" s="646"/>
      <c r="P11" s="646"/>
      <c r="Q11" s="646"/>
      <c r="R11" s="646"/>
      <c r="S11" s="646"/>
      <c r="T11" s="646"/>
      <c r="U11" s="646"/>
      <c r="V11" s="646"/>
      <c r="W11" s="646"/>
      <c r="X11" s="646"/>
      <c r="Y11" s="646"/>
      <c r="Z11" s="646"/>
      <c r="AA11" s="646"/>
      <c r="AB11" s="646"/>
      <c r="AC11" s="646"/>
      <c r="AD11" s="646"/>
      <c r="AE11" s="646"/>
      <c r="AF11" s="646"/>
      <c r="AG11" s="646"/>
      <c r="AH11" s="646"/>
      <c r="AI11" s="646"/>
      <c r="AJ11" s="646"/>
      <c r="AK11" s="646"/>
      <c r="AL11" s="646"/>
      <c r="AM11" s="646"/>
      <c r="AN11" s="646"/>
      <c r="AO11" s="646"/>
      <c r="AP11" s="646"/>
      <c r="AQ11" s="646"/>
      <c r="AR11" s="646"/>
      <c r="AS11" s="646"/>
      <c r="AT11" s="646"/>
      <c r="AU11" s="646"/>
      <c r="AV11" s="646"/>
      <c r="AW11" s="646"/>
      <c r="AX11" s="423"/>
    </row>
    <row collapsed="false" customFormat="false" customHeight="true" hidden="false" ht="13.5" outlineLevel="0" r="12">
      <c r="A12" s="646" t="s">
        <v>1219</v>
      </c>
      <c r="B12" s="646"/>
      <c r="C12" s="646"/>
      <c r="D12" s="646"/>
      <c r="E12" s="646"/>
      <c r="F12" s="646"/>
      <c r="G12" s="646"/>
      <c r="H12" s="646"/>
      <c r="I12" s="646"/>
      <c r="J12" s="646"/>
      <c r="K12" s="646"/>
      <c r="L12" s="646"/>
      <c r="M12" s="646"/>
      <c r="N12" s="646"/>
      <c r="O12" s="646"/>
      <c r="P12" s="646"/>
      <c r="Q12" s="646"/>
      <c r="R12" s="646"/>
      <c r="S12" s="646"/>
      <c r="T12" s="646"/>
      <c r="U12" s="646"/>
      <c r="V12" s="646"/>
      <c r="W12" s="646"/>
      <c r="X12" s="646"/>
      <c r="Y12" s="646"/>
      <c r="Z12" s="646"/>
      <c r="AA12" s="646"/>
      <c r="AB12" s="646"/>
      <c r="AC12" s="646"/>
      <c r="AD12" s="646"/>
      <c r="AE12" s="646"/>
      <c r="AF12" s="646"/>
      <c r="AG12" s="646"/>
      <c r="AH12" s="646"/>
      <c r="AI12" s="646"/>
      <c r="AJ12" s="646"/>
      <c r="AK12" s="646"/>
      <c r="AL12" s="646"/>
      <c r="AM12" s="646"/>
      <c r="AN12" s="646"/>
      <c r="AO12" s="646"/>
      <c r="AP12" s="646"/>
      <c r="AQ12" s="646"/>
      <c r="AR12" s="646"/>
      <c r="AS12" s="646"/>
      <c r="AT12" s="646"/>
      <c r="AU12" s="646"/>
      <c r="AV12" s="646"/>
      <c r="AW12" s="646"/>
      <c r="AX12" s="423"/>
    </row>
    <row collapsed="false" customFormat="false" customHeight="true" hidden="false" ht="13.5" outlineLevel="0" r="13">
      <c r="A13" s="727" t="s">
        <v>1220</v>
      </c>
      <c r="B13" s="727"/>
      <c r="C13" s="727"/>
      <c r="D13" s="727"/>
      <c r="E13" s="727"/>
      <c r="F13" s="727"/>
      <c r="G13" s="727"/>
      <c r="H13" s="727"/>
      <c r="I13" s="727"/>
      <c r="J13" s="727"/>
      <c r="K13" s="727"/>
      <c r="L13" s="727"/>
      <c r="M13" s="727"/>
      <c r="N13" s="727"/>
      <c r="O13" s="727"/>
      <c r="P13" s="727"/>
      <c r="Q13" s="727"/>
      <c r="R13" s="727" t="s">
        <v>576</v>
      </c>
      <c r="S13" s="727"/>
      <c r="T13" s="727"/>
      <c r="U13" s="727"/>
      <c r="V13" s="727"/>
      <c r="W13" s="727"/>
      <c r="X13" s="727"/>
      <c r="Y13" s="727"/>
      <c r="Z13" s="727"/>
      <c r="AA13" s="727" t="s">
        <v>1217</v>
      </c>
      <c r="AB13" s="727"/>
      <c r="AC13" s="727"/>
      <c r="AD13" s="727"/>
      <c r="AE13" s="727"/>
      <c r="AF13" s="727"/>
      <c r="AG13" s="727"/>
      <c r="AH13" s="727"/>
      <c r="AI13" s="727"/>
      <c r="AJ13" s="727"/>
      <c r="AK13" s="727"/>
      <c r="AL13" s="727"/>
      <c r="AM13" s="727"/>
      <c r="AN13" s="727"/>
      <c r="AO13" s="727"/>
      <c r="AP13" s="727"/>
      <c r="AQ13" s="646"/>
      <c r="AR13" s="646"/>
      <c r="AS13" s="646"/>
      <c r="AT13" s="646"/>
      <c r="AU13" s="646"/>
      <c r="AV13" s="646"/>
      <c r="AW13" s="646"/>
      <c r="AX13" s="423"/>
    </row>
    <row collapsed="false" customFormat="false" customHeight="true" hidden="false" ht="12.6" outlineLevel="0" r="14">
      <c r="A14" s="727"/>
      <c r="B14" s="727"/>
      <c r="C14" s="727"/>
      <c r="D14" s="727"/>
      <c r="E14" s="727"/>
      <c r="F14" s="727"/>
      <c r="G14" s="727"/>
      <c r="H14" s="727"/>
      <c r="I14" s="727"/>
      <c r="J14" s="727"/>
      <c r="K14" s="727"/>
      <c r="L14" s="727"/>
      <c r="M14" s="727"/>
      <c r="N14" s="727"/>
      <c r="O14" s="727"/>
      <c r="P14" s="727"/>
      <c r="Q14" s="727"/>
      <c r="R14" s="727"/>
      <c r="S14" s="727"/>
      <c r="T14" s="727"/>
      <c r="U14" s="727"/>
      <c r="V14" s="727"/>
      <c r="W14" s="727"/>
      <c r="X14" s="727"/>
      <c r="Y14" s="727"/>
      <c r="Z14" s="727"/>
      <c r="AA14" s="727"/>
      <c r="AB14" s="727"/>
      <c r="AC14" s="727"/>
      <c r="AD14" s="727"/>
      <c r="AE14" s="727"/>
      <c r="AF14" s="727"/>
      <c r="AG14" s="727"/>
      <c r="AH14" s="727"/>
      <c r="AI14" s="727"/>
      <c r="AJ14" s="727"/>
      <c r="AK14" s="727"/>
      <c r="AL14" s="727"/>
      <c r="AM14" s="727"/>
      <c r="AN14" s="727"/>
      <c r="AO14" s="727"/>
      <c r="AP14" s="727"/>
      <c r="AQ14" s="646"/>
      <c r="AR14" s="646"/>
      <c r="AS14" s="646"/>
      <c r="AT14" s="646"/>
      <c r="AU14" s="646"/>
      <c r="AV14" s="646"/>
      <c r="AW14" s="646"/>
      <c r="AX14" s="423"/>
    </row>
    <row collapsed="false" customFormat="false" customHeight="true" hidden="false" ht="12.6" outlineLevel="0" r="15">
      <c r="A15" s="727"/>
      <c r="B15" s="727"/>
      <c r="C15" s="727"/>
      <c r="D15" s="727"/>
      <c r="E15" s="727"/>
      <c r="F15" s="727"/>
      <c r="G15" s="727"/>
      <c r="H15" s="727"/>
      <c r="I15" s="727"/>
      <c r="J15" s="727"/>
      <c r="K15" s="727"/>
      <c r="L15" s="727"/>
      <c r="M15" s="727"/>
      <c r="N15" s="727"/>
      <c r="O15" s="727"/>
      <c r="P15" s="727"/>
      <c r="Q15" s="727"/>
      <c r="R15" s="727"/>
      <c r="S15" s="727"/>
      <c r="T15" s="727"/>
      <c r="U15" s="727"/>
      <c r="V15" s="727"/>
      <c r="W15" s="727"/>
      <c r="X15" s="727"/>
      <c r="Y15" s="727"/>
      <c r="Z15" s="727"/>
      <c r="AA15" s="727"/>
      <c r="AB15" s="727"/>
      <c r="AC15" s="727"/>
      <c r="AD15" s="727"/>
      <c r="AE15" s="727"/>
      <c r="AF15" s="727"/>
      <c r="AG15" s="727"/>
      <c r="AH15" s="727"/>
      <c r="AI15" s="727"/>
      <c r="AJ15" s="727"/>
      <c r="AK15" s="727"/>
      <c r="AL15" s="727"/>
      <c r="AM15" s="727"/>
      <c r="AN15" s="727"/>
      <c r="AO15" s="727"/>
      <c r="AP15" s="727"/>
      <c r="AQ15" s="646"/>
      <c r="AR15" s="646"/>
      <c r="AS15" s="646"/>
      <c r="AT15" s="646"/>
      <c r="AU15" s="646"/>
      <c r="AV15" s="646"/>
      <c r="AW15" s="646"/>
      <c r="AX15" s="423"/>
    </row>
    <row collapsed="false" customFormat="false" customHeight="true" hidden="false" ht="12.6" outlineLevel="0" r="16">
      <c r="A16" s="727"/>
      <c r="B16" s="727"/>
      <c r="C16" s="727"/>
      <c r="D16" s="727"/>
      <c r="E16" s="727"/>
      <c r="F16" s="727"/>
      <c r="G16" s="727"/>
      <c r="H16" s="727"/>
      <c r="I16" s="727"/>
      <c r="J16" s="727"/>
      <c r="K16" s="727"/>
      <c r="L16" s="727"/>
      <c r="M16" s="727"/>
      <c r="N16" s="727"/>
      <c r="O16" s="727"/>
      <c r="P16" s="727"/>
      <c r="Q16" s="727"/>
      <c r="R16" s="727"/>
      <c r="S16" s="727"/>
      <c r="T16" s="727"/>
      <c r="U16" s="727"/>
      <c r="V16" s="727"/>
      <c r="W16" s="727"/>
      <c r="X16" s="727"/>
      <c r="Y16" s="727"/>
      <c r="Z16" s="727"/>
      <c r="AA16" s="727"/>
      <c r="AB16" s="727"/>
      <c r="AC16" s="727"/>
      <c r="AD16" s="727"/>
      <c r="AE16" s="727"/>
      <c r="AF16" s="727"/>
      <c r="AG16" s="727"/>
      <c r="AH16" s="727"/>
      <c r="AI16" s="727"/>
      <c r="AJ16" s="727"/>
      <c r="AK16" s="727"/>
      <c r="AL16" s="727"/>
      <c r="AM16" s="727"/>
      <c r="AN16" s="727"/>
      <c r="AO16" s="727"/>
      <c r="AP16" s="727"/>
      <c r="AQ16" s="646"/>
      <c r="AR16" s="646"/>
      <c r="AS16" s="646"/>
      <c r="AT16" s="646"/>
      <c r="AU16" s="646"/>
      <c r="AV16" s="646"/>
      <c r="AW16" s="646"/>
      <c r="AX16" s="423"/>
    </row>
    <row collapsed="false" customFormat="false" customHeight="true" hidden="false" ht="13.5" outlineLevel="0" r="17">
      <c r="A17" s="730" t="s">
        <v>1221</v>
      </c>
      <c r="B17" s="730"/>
      <c r="C17" s="730"/>
      <c r="D17" s="730"/>
      <c r="E17" s="730"/>
      <c r="F17" s="730"/>
      <c r="G17" s="730"/>
      <c r="H17" s="730"/>
      <c r="I17" s="730"/>
      <c r="J17" s="730"/>
      <c r="K17" s="730"/>
      <c r="L17" s="730"/>
      <c r="M17" s="730"/>
      <c r="N17" s="730"/>
      <c r="O17" s="730"/>
      <c r="P17" s="730"/>
      <c r="Q17" s="730"/>
      <c r="R17" s="730"/>
      <c r="S17" s="730"/>
      <c r="T17" s="730"/>
      <c r="U17" s="730"/>
      <c r="V17" s="730"/>
      <c r="W17" s="730"/>
      <c r="X17" s="730"/>
      <c r="Y17" s="730"/>
      <c r="Z17" s="730"/>
      <c r="AA17" s="730"/>
      <c r="AB17" s="730"/>
      <c r="AC17" s="730"/>
      <c r="AD17" s="730"/>
      <c r="AE17" s="730"/>
      <c r="AF17" s="730"/>
      <c r="AG17" s="730"/>
      <c r="AH17" s="730"/>
      <c r="AI17" s="730"/>
      <c r="AJ17" s="730"/>
      <c r="AK17" s="730"/>
      <c r="AL17" s="730"/>
      <c r="AM17" s="730"/>
      <c r="AN17" s="730"/>
      <c r="AO17" s="730"/>
      <c r="AP17" s="730"/>
      <c r="AQ17" s="730"/>
      <c r="AR17" s="730"/>
      <c r="AS17" s="730"/>
      <c r="AT17" s="730"/>
      <c r="AU17" s="730"/>
      <c r="AV17" s="730"/>
      <c r="AW17" s="730"/>
      <c r="AX17" s="434"/>
    </row>
    <row collapsed="false" customFormat="false" customHeight="true" hidden="false" ht="13.5" outlineLevel="0" r="18">
      <c r="A18" s="727" t="s">
        <v>1222</v>
      </c>
      <c r="B18" s="727"/>
      <c r="C18" s="727"/>
      <c r="D18" s="727"/>
      <c r="E18" s="727"/>
      <c r="F18" s="727"/>
      <c r="G18" s="727"/>
      <c r="H18" s="727"/>
      <c r="I18" s="727"/>
      <c r="J18" s="727"/>
      <c r="K18" s="727"/>
      <c r="L18" s="727"/>
      <c r="M18" s="727"/>
      <c r="N18" s="727"/>
      <c r="O18" s="727"/>
      <c r="P18" s="727"/>
      <c r="Q18" s="727"/>
      <c r="R18" s="727" t="s">
        <v>576</v>
      </c>
      <c r="S18" s="727"/>
      <c r="T18" s="727"/>
      <c r="U18" s="727"/>
      <c r="V18" s="727"/>
      <c r="W18" s="727"/>
      <c r="X18" s="727"/>
      <c r="Y18" s="727"/>
      <c r="Z18" s="727"/>
      <c r="AA18" s="727" t="s">
        <v>1217</v>
      </c>
      <c r="AB18" s="727"/>
      <c r="AC18" s="727"/>
      <c r="AD18" s="727"/>
      <c r="AE18" s="727"/>
      <c r="AF18" s="727"/>
      <c r="AG18" s="727"/>
      <c r="AH18" s="727"/>
      <c r="AI18" s="727"/>
      <c r="AJ18" s="727"/>
      <c r="AK18" s="727"/>
      <c r="AL18" s="727"/>
      <c r="AM18" s="727"/>
      <c r="AN18" s="727"/>
      <c r="AO18" s="727"/>
      <c r="AP18" s="727"/>
      <c r="AQ18" s="646"/>
      <c r="AR18" s="646"/>
      <c r="AS18" s="646"/>
      <c r="AT18" s="646"/>
      <c r="AU18" s="646"/>
      <c r="AV18" s="646"/>
      <c r="AW18" s="646"/>
      <c r="AX18" s="423"/>
    </row>
    <row collapsed="false" customFormat="false" customHeight="true" hidden="false" ht="12.6" outlineLevel="0" r="19">
      <c r="A19" s="727"/>
      <c r="B19" s="727"/>
      <c r="C19" s="727"/>
      <c r="D19" s="727"/>
      <c r="E19" s="727"/>
      <c r="F19" s="727"/>
      <c r="G19" s="727"/>
      <c r="H19" s="727"/>
      <c r="I19" s="727"/>
      <c r="J19" s="727"/>
      <c r="K19" s="727"/>
      <c r="L19" s="727"/>
      <c r="M19" s="727"/>
      <c r="N19" s="727"/>
      <c r="O19" s="727"/>
      <c r="P19" s="727"/>
      <c r="Q19" s="727"/>
      <c r="R19" s="727"/>
      <c r="S19" s="727"/>
      <c r="T19" s="727"/>
      <c r="U19" s="727"/>
      <c r="V19" s="727"/>
      <c r="W19" s="727"/>
      <c r="X19" s="727"/>
      <c r="Y19" s="727"/>
      <c r="Z19" s="727"/>
      <c r="AA19" s="727"/>
      <c r="AB19" s="727"/>
      <c r="AC19" s="727"/>
      <c r="AD19" s="727"/>
      <c r="AE19" s="727"/>
      <c r="AF19" s="727"/>
      <c r="AG19" s="727"/>
      <c r="AH19" s="727"/>
      <c r="AI19" s="727"/>
      <c r="AJ19" s="727"/>
      <c r="AK19" s="727"/>
      <c r="AL19" s="727"/>
      <c r="AM19" s="727"/>
      <c r="AN19" s="727"/>
      <c r="AO19" s="727"/>
      <c r="AP19" s="727"/>
      <c r="AQ19" s="646"/>
      <c r="AR19" s="646"/>
      <c r="AS19" s="646"/>
      <c r="AT19" s="646"/>
      <c r="AU19" s="646"/>
      <c r="AV19" s="646"/>
      <c r="AW19" s="646"/>
      <c r="AX19" s="423"/>
    </row>
    <row collapsed="false" customFormat="false" customHeight="true" hidden="false" ht="12.6" outlineLevel="0" r="20">
      <c r="A20" s="727"/>
      <c r="B20" s="727"/>
      <c r="C20" s="727"/>
      <c r="D20" s="727"/>
      <c r="E20" s="727"/>
      <c r="F20" s="727"/>
      <c r="G20" s="727"/>
      <c r="H20" s="727"/>
      <c r="I20" s="727"/>
      <c r="J20" s="727"/>
      <c r="K20" s="727"/>
      <c r="L20" s="727"/>
      <c r="M20" s="727"/>
      <c r="N20" s="727"/>
      <c r="O20" s="727"/>
      <c r="P20" s="727"/>
      <c r="Q20" s="727"/>
      <c r="R20" s="727"/>
      <c r="S20" s="727"/>
      <c r="T20" s="727"/>
      <c r="U20" s="727"/>
      <c r="V20" s="727"/>
      <c r="W20" s="727"/>
      <c r="X20" s="727"/>
      <c r="Y20" s="727"/>
      <c r="Z20" s="727"/>
      <c r="AA20" s="727"/>
      <c r="AB20" s="727"/>
      <c r="AC20" s="727"/>
      <c r="AD20" s="727"/>
      <c r="AE20" s="727"/>
      <c r="AF20" s="727"/>
      <c r="AG20" s="727"/>
      <c r="AH20" s="727"/>
      <c r="AI20" s="727"/>
      <c r="AJ20" s="727"/>
      <c r="AK20" s="727"/>
      <c r="AL20" s="727"/>
      <c r="AM20" s="727"/>
      <c r="AN20" s="727"/>
      <c r="AO20" s="727"/>
      <c r="AP20" s="727"/>
      <c r="AQ20" s="646"/>
      <c r="AR20" s="646"/>
      <c r="AS20" s="646"/>
      <c r="AT20" s="646"/>
      <c r="AU20" s="646"/>
      <c r="AV20" s="646"/>
      <c r="AW20" s="646"/>
      <c r="AX20" s="423"/>
    </row>
    <row collapsed="false" customFormat="false" customHeight="true" hidden="false" ht="12.6" outlineLevel="0" r="21">
      <c r="A21" s="727"/>
      <c r="B21" s="727"/>
      <c r="C21" s="727"/>
      <c r="D21" s="727"/>
      <c r="E21" s="727"/>
      <c r="F21" s="727"/>
      <c r="G21" s="727"/>
      <c r="H21" s="727"/>
      <c r="I21" s="727"/>
      <c r="J21" s="727"/>
      <c r="K21" s="727"/>
      <c r="L21" s="727"/>
      <c r="M21" s="727"/>
      <c r="N21" s="727"/>
      <c r="O21" s="727"/>
      <c r="P21" s="727"/>
      <c r="Q21" s="727"/>
      <c r="R21" s="727"/>
      <c r="S21" s="727"/>
      <c r="T21" s="727"/>
      <c r="U21" s="727"/>
      <c r="V21" s="727"/>
      <c r="W21" s="727"/>
      <c r="X21" s="727"/>
      <c r="Y21" s="727"/>
      <c r="Z21" s="727"/>
      <c r="AA21" s="727"/>
      <c r="AB21" s="727"/>
      <c r="AC21" s="727"/>
      <c r="AD21" s="727"/>
      <c r="AE21" s="727"/>
      <c r="AF21" s="727"/>
      <c r="AG21" s="727"/>
      <c r="AH21" s="727"/>
      <c r="AI21" s="727"/>
      <c r="AJ21" s="727"/>
      <c r="AK21" s="727"/>
      <c r="AL21" s="727"/>
      <c r="AM21" s="727"/>
      <c r="AN21" s="727"/>
      <c r="AO21" s="727"/>
      <c r="AP21" s="727"/>
      <c r="AQ21" s="646"/>
      <c r="AR21" s="646"/>
      <c r="AS21" s="646"/>
      <c r="AT21" s="646"/>
      <c r="AU21" s="646"/>
      <c r="AV21" s="646"/>
      <c r="AW21" s="646"/>
      <c r="AX21" s="423"/>
    </row>
    <row collapsed="false" customFormat="false" customHeight="true" hidden="false" ht="13.5" outlineLevel="0" r="22">
      <c r="A22" s="730" t="s">
        <v>1223</v>
      </c>
      <c r="B22" s="646"/>
      <c r="C22" s="646"/>
      <c r="D22" s="646"/>
      <c r="E22" s="646"/>
      <c r="F22" s="646"/>
      <c r="G22" s="646"/>
      <c r="H22" s="646"/>
      <c r="I22" s="646"/>
      <c r="J22" s="646"/>
      <c r="K22" s="646"/>
      <c r="L22" s="646"/>
      <c r="M22" s="646"/>
      <c r="N22" s="646"/>
      <c r="O22" s="646"/>
      <c r="P22" s="646"/>
      <c r="Q22" s="646"/>
      <c r="R22" s="646"/>
      <c r="S22" s="646"/>
      <c r="T22" s="646"/>
      <c r="U22" s="646"/>
      <c r="V22" s="646"/>
      <c r="W22" s="646"/>
      <c r="X22" s="646"/>
      <c r="Y22" s="646"/>
      <c r="Z22" s="646"/>
      <c r="AA22" s="646"/>
      <c r="AB22" s="646"/>
      <c r="AC22" s="646"/>
      <c r="AD22" s="646"/>
      <c r="AE22" s="646"/>
      <c r="AF22" s="646"/>
      <c r="AG22" s="646"/>
      <c r="AH22" s="646"/>
      <c r="AI22" s="646"/>
      <c r="AJ22" s="646"/>
      <c r="AK22" s="646"/>
      <c r="AL22" s="646"/>
      <c r="AM22" s="646"/>
      <c r="AN22" s="646"/>
      <c r="AO22" s="646"/>
      <c r="AP22" s="646"/>
      <c r="AQ22" s="646"/>
      <c r="AR22" s="646"/>
      <c r="AS22" s="646"/>
      <c r="AT22" s="646"/>
      <c r="AU22" s="646"/>
      <c r="AV22" s="646"/>
      <c r="AW22" s="646"/>
      <c r="AX22" s="423"/>
    </row>
    <row collapsed="false" customFormat="false" customHeight="true" hidden="false" ht="13.5" outlineLevel="0" r="23">
      <c r="A23" s="727" t="s">
        <v>1224</v>
      </c>
      <c r="B23" s="727"/>
      <c r="C23" s="727"/>
      <c r="D23" s="727"/>
      <c r="E23" s="727"/>
      <c r="F23" s="727"/>
      <c r="G23" s="727"/>
      <c r="H23" s="727"/>
      <c r="I23" s="727"/>
      <c r="J23" s="727"/>
      <c r="K23" s="727"/>
      <c r="L23" s="727"/>
      <c r="M23" s="727"/>
      <c r="N23" s="727"/>
      <c r="O23" s="727"/>
      <c r="P23" s="727"/>
      <c r="Q23" s="727"/>
      <c r="R23" s="727" t="s">
        <v>576</v>
      </c>
      <c r="S23" s="727"/>
      <c r="T23" s="727"/>
      <c r="U23" s="727"/>
      <c r="V23" s="727"/>
      <c r="W23" s="727"/>
      <c r="X23" s="727"/>
      <c r="Y23" s="727"/>
      <c r="Z23" s="727"/>
      <c r="AA23" s="727" t="s">
        <v>1217</v>
      </c>
      <c r="AB23" s="727"/>
      <c r="AC23" s="727"/>
      <c r="AD23" s="727"/>
      <c r="AE23" s="727"/>
      <c r="AF23" s="727"/>
      <c r="AG23" s="727"/>
      <c r="AH23" s="727"/>
      <c r="AI23" s="727"/>
      <c r="AJ23" s="727"/>
      <c r="AK23" s="727"/>
      <c r="AL23" s="727"/>
      <c r="AM23" s="727"/>
      <c r="AN23" s="727"/>
      <c r="AO23" s="727"/>
      <c r="AP23" s="727"/>
      <c r="AQ23" s="646"/>
      <c r="AR23" s="646"/>
      <c r="AS23" s="646"/>
      <c r="AT23" s="646"/>
      <c r="AU23" s="646"/>
      <c r="AV23" s="646"/>
      <c r="AW23" s="646"/>
      <c r="AX23" s="423"/>
    </row>
    <row collapsed="false" customFormat="false" customHeight="true" hidden="false" ht="12.6" outlineLevel="0" r="24">
      <c r="A24" s="727"/>
      <c r="B24" s="727"/>
      <c r="C24" s="727"/>
      <c r="D24" s="727"/>
      <c r="E24" s="727"/>
      <c r="F24" s="727"/>
      <c r="G24" s="727"/>
      <c r="H24" s="727"/>
      <c r="I24" s="727"/>
      <c r="J24" s="727"/>
      <c r="K24" s="727"/>
      <c r="L24" s="727"/>
      <c r="M24" s="727"/>
      <c r="N24" s="727"/>
      <c r="O24" s="727"/>
      <c r="P24" s="727"/>
      <c r="Q24" s="727"/>
      <c r="R24" s="727"/>
      <c r="S24" s="727"/>
      <c r="T24" s="727"/>
      <c r="U24" s="727"/>
      <c r="V24" s="727"/>
      <c r="W24" s="727"/>
      <c r="X24" s="727"/>
      <c r="Y24" s="727"/>
      <c r="Z24" s="727"/>
      <c r="AA24" s="727"/>
      <c r="AB24" s="727"/>
      <c r="AC24" s="727"/>
      <c r="AD24" s="727"/>
      <c r="AE24" s="727"/>
      <c r="AF24" s="727"/>
      <c r="AG24" s="727"/>
      <c r="AH24" s="727"/>
      <c r="AI24" s="727"/>
      <c r="AJ24" s="727"/>
      <c r="AK24" s="727"/>
      <c r="AL24" s="727"/>
      <c r="AM24" s="727"/>
      <c r="AN24" s="727"/>
      <c r="AO24" s="727"/>
      <c r="AP24" s="727"/>
      <c r="AQ24" s="646"/>
      <c r="AR24" s="646"/>
      <c r="AS24" s="646"/>
      <c r="AT24" s="646"/>
      <c r="AU24" s="646"/>
      <c r="AV24" s="646"/>
      <c r="AW24" s="646"/>
      <c r="AX24" s="423"/>
    </row>
    <row collapsed="false" customFormat="false" customHeight="true" hidden="false" ht="12.6" outlineLevel="0" r="25">
      <c r="A25" s="727"/>
      <c r="B25" s="727"/>
      <c r="C25" s="727"/>
      <c r="D25" s="727"/>
      <c r="E25" s="727"/>
      <c r="F25" s="727"/>
      <c r="G25" s="727"/>
      <c r="H25" s="727"/>
      <c r="I25" s="727"/>
      <c r="J25" s="727"/>
      <c r="K25" s="727"/>
      <c r="L25" s="727"/>
      <c r="M25" s="727"/>
      <c r="N25" s="727"/>
      <c r="O25" s="727"/>
      <c r="P25" s="727"/>
      <c r="Q25" s="727"/>
      <c r="R25" s="727"/>
      <c r="S25" s="727"/>
      <c r="T25" s="727"/>
      <c r="U25" s="727"/>
      <c r="V25" s="727"/>
      <c r="W25" s="727"/>
      <c r="X25" s="727"/>
      <c r="Y25" s="727"/>
      <c r="Z25" s="727"/>
      <c r="AA25" s="727"/>
      <c r="AB25" s="727"/>
      <c r="AC25" s="727"/>
      <c r="AD25" s="727"/>
      <c r="AE25" s="727"/>
      <c r="AF25" s="727"/>
      <c r="AG25" s="727"/>
      <c r="AH25" s="727"/>
      <c r="AI25" s="727"/>
      <c r="AJ25" s="727"/>
      <c r="AK25" s="727"/>
      <c r="AL25" s="727"/>
      <c r="AM25" s="727"/>
      <c r="AN25" s="727"/>
      <c r="AO25" s="727"/>
      <c r="AP25" s="727"/>
      <c r="AQ25" s="646"/>
      <c r="AR25" s="646"/>
      <c r="AS25" s="646"/>
      <c r="AT25" s="646"/>
      <c r="AU25" s="646"/>
      <c r="AV25" s="646"/>
      <c r="AW25" s="646"/>
      <c r="AX25" s="423"/>
    </row>
    <row collapsed="false" customFormat="false" customHeight="true" hidden="false" ht="12.6" outlineLevel="0" r="26">
      <c r="A26" s="727"/>
      <c r="B26" s="727"/>
      <c r="C26" s="727"/>
      <c r="D26" s="727"/>
      <c r="E26" s="727"/>
      <c r="F26" s="727"/>
      <c r="G26" s="727"/>
      <c r="H26" s="727"/>
      <c r="I26" s="727"/>
      <c r="J26" s="727"/>
      <c r="K26" s="727"/>
      <c r="L26" s="727"/>
      <c r="M26" s="727"/>
      <c r="N26" s="727"/>
      <c r="O26" s="727"/>
      <c r="P26" s="727"/>
      <c r="Q26" s="727"/>
      <c r="R26" s="727"/>
      <c r="S26" s="727"/>
      <c r="T26" s="727"/>
      <c r="U26" s="727"/>
      <c r="V26" s="727"/>
      <c r="W26" s="727"/>
      <c r="X26" s="727"/>
      <c r="Y26" s="727"/>
      <c r="Z26" s="727"/>
      <c r="AA26" s="727"/>
      <c r="AB26" s="727"/>
      <c r="AC26" s="727"/>
      <c r="AD26" s="727"/>
      <c r="AE26" s="727"/>
      <c r="AF26" s="727"/>
      <c r="AG26" s="727"/>
      <c r="AH26" s="727"/>
      <c r="AI26" s="727"/>
      <c r="AJ26" s="727"/>
      <c r="AK26" s="727"/>
      <c r="AL26" s="727"/>
      <c r="AM26" s="727"/>
      <c r="AN26" s="727"/>
      <c r="AO26" s="727"/>
      <c r="AP26" s="727"/>
      <c r="AQ26" s="646"/>
      <c r="AR26" s="646"/>
      <c r="AS26" s="646"/>
      <c r="AT26" s="646"/>
      <c r="AU26" s="646"/>
      <c r="AV26" s="646"/>
      <c r="AW26" s="646"/>
      <c r="AX26" s="423"/>
    </row>
    <row collapsed="false" customFormat="false" customHeight="true" hidden="false" ht="13.5" outlineLevel="0" r="27">
      <c r="A27" s="656" t="s">
        <v>1225</v>
      </c>
      <c r="B27" s="656"/>
      <c r="C27" s="656"/>
      <c r="D27" s="656"/>
      <c r="E27" s="656"/>
      <c r="F27" s="656"/>
      <c r="G27" s="656"/>
      <c r="H27" s="656"/>
      <c r="I27" s="656"/>
      <c r="J27" s="656"/>
      <c r="K27" s="656"/>
      <c r="L27" s="656"/>
      <c r="M27" s="656"/>
      <c r="N27" s="656"/>
      <c r="O27" s="656"/>
      <c r="P27" s="656"/>
      <c r="Q27" s="656"/>
      <c r="R27" s="656"/>
      <c r="S27" s="656"/>
      <c r="T27" s="656"/>
      <c r="U27" s="656"/>
      <c r="V27" s="656"/>
      <c r="W27" s="656"/>
      <c r="X27" s="656"/>
      <c r="Y27" s="656"/>
      <c r="Z27" s="656"/>
      <c r="AA27" s="656"/>
      <c r="AB27" s="656"/>
      <c r="AC27" s="656"/>
      <c r="AD27" s="656"/>
      <c r="AE27" s="656"/>
      <c r="AF27" s="656"/>
      <c r="AG27" s="656"/>
      <c r="AH27" s="656"/>
      <c r="AI27" s="656"/>
      <c r="AJ27" s="656"/>
      <c r="AK27" s="656"/>
      <c r="AL27" s="656"/>
      <c r="AM27" s="656"/>
      <c r="AN27" s="656"/>
      <c r="AO27" s="656"/>
      <c r="AP27" s="656"/>
      <c r="AQ27" s="656"/>
      <c r="AR27" s="656"/>
      <c r="AS27" s="656"/>
      <c r="AT27" s="656"/>
      <c r="AU27" s="656"/>
      <c r="AV27" s="656"/>
      <c r="AW27" s="656"/>
      <c r="AX27" s="423"/>
    </row>
    <row collapsed="false" customFormat="false" customHeight="true" hidden="false" ht="13.5" outlineLevel="0" r="28">
      <c r="A28" s="646" t="s">
        <v>442</v>
      </c>
      <c r="B28" s="646"/>
      <c r="C28" s="646"/>
      <c r="D28" s="646"/>
      <c r="E28" s="646"/>
      <c r="F28" s="646"/>
      <c r="G28" s="646"/>
      <c r="H28" s="646"/>
      <c r="I28" s="646"/>
      <c r="J28" s="646"/>
      <c r="K28" s="646"/>
      <c r="L28" s="646"/>
      <c r="M28" s="646"/>
      <c r="N28" s="646"/>
      <c r="O28" s="646"/>
      <c r="P28" s="646"/>
      <c r="Q28" s="646"/>
      <c r="R28" s="646"/>
      <c r="S28" s="646"/>
      <c r="T28" s="646"/>
      <c r="U28" s="646"/>
      <c r="V28" s="646"/>
      <c r="W28" s="646"/>
      <c r="X28" s="646"/>
      <c r="Y28" s="646"/>
      <c r="Z28" s="646"/>
      <c r="AA28" s="646"/>
      <c r="AB28" s="646"/>
      <c r="AC28" s="646"/>
      <c r="AD28" s="646"/>
      <c r="AE28" s="646"/>
      <c r="AF28" s="646"/>
      <c r="AG28" s="646"/>
      <c r="AH28" s="646"/>
      <c r="AI28" s="646"/>
      <c r="AJ28" s="646"/>
      <c r="AK28" s="646"/>
      <c r="AL28" s="646"/>
      <c r="AM28" s="646"/>
      <c r="AN28" s="646"/>
      <c r="AO28" s="646"/>
      <c r="AP28" s="646"/>
      <c r="AQ28" s="646"/>
      <c r="AR28" s="646"/>
      <c r="AS28" s="646"/>
      <c r="AT28" s="646"/>
      <c r="AU28" s="646"/>
      <c r="AV28" s="646"/>
      <c r="AW28" s="646"/>
      <c r="AX28" s="423"/>
    </row>
    <row collapsed="false" customFormat="false" customHeight="true" hidden="false" ht="30" outlineLevel="0" r="29">
      <c r="A29" s="830"/>
      <c r="B29" s="830"/>
      <c r="C29" s="830"/>
      <c r="D29" s="830"/>
      <c r="E29" s="830"/>
      <c r="F29" s="830"/>
      <c r="G29" s="830"/>
      <c r="H29" s="830"/>
      <c r="I29" s="830"/>
      <c r="J29" s="830"/>
      <c r="K29" s="830"/>
      <c r="L29" s="830"/>
      <c r="M29" s="830"/>
      <c r="N29" s="830"/>
      <c r="O29" s="830"/>
      <c r="P29" s="830"/>
      <c r="Q29" s="830"/>
      <c r="R29" s="830"/>
      <c r="S29" s="830"/>
      <c r="T29" s="830"/>
      <c r="U29" s="830"/>
      <c r="V29" s="830"/>
      <c r="W29" s="830"/>
      <c r="X29" s="830"/>
      <c r="Y29" s="830"/>
      <c r="Z29" s="830"/>
      <c r="AA29" s="830"/>
      <c r="AB29" s="830"/>
      <c r="AC29" s="830"/>
      <c r="AD29" s="830"/>
      <c r="AE29" s="830"/>
      <c r="AF29" s="830"/>
      <c r="AG29" s="830"/>
      <c r="AH29" s="830"/>
      <c r="AI29" s="830"/>
      <c r="AJ29" s="830"/>
      <c r="AK29" s="830"/>
      <c r="AL29" s="830"/>
      <c r="AM29" s="830"/>
      <c r="AN29" s="830"/>
      <c r="AO29" s="830"/>
      <c r="AP29" s="830"/>
      <c r="AQ29" s="830"/>
      <c r="AR29" s="830"/>
      <c r="AS29" s="830"/>
      <c r="AT29" s="830"/>
      <c r="AU29" s="830"/>
      <c r="AV29" s="830"/>
      <c r="AW29" s="830"/>
      <c r="AX29" s="423"/>
    </row>
    <row collapsed="false" customFormat="false" customHeight="true" hidden="false" ht="13.5" outlineLevel="0" r="30">
      <c r="A30" s="645" t="s">
        <v>1226</v>
      </c>
      <c r="B30" s="646"/>
      <c r="C30" s="646"/>
      <c r="D30" s="646"/>
      <c r="E30" s="646"/>
      <c r="F30" s="646"/>
      <c r="G30" s="646"/>
      <c r="H30" s="646"/>
      <c r="I30" s="646"/>
      <c r="J30" s="646"/>
      <c r="K30" s="646"/>
      <c r="L30" s="646"/>
      <c r="M30" s="646"/>
      <c r="N30" s="646"/>
      <c r="O30" s="646"/>
      <c r="P30" s="646"/>
      <c r="Q30" s="646"/>
      <c r="R30" s="646"/>
      <c r="S30" s="646"/>
      <c r="T30" s="646"/>
      <c r="U30" s="646"/>
      <c r="V30" s="646"/>
      <c r="W30" s="646"/>
      <c r="X30" s="646"/>
      <c r="Y30" s="646"/>
      <c r="Z30" s="646"/>
      <c r="AA30" s="646"/>
      <c r="AB30" s="646"/>
      <c r="AC30" s="646"/>
      <c r="AD30" s="646"/>
      <c r="AE30" s="646"/>
      <c r="AF30" s="646"/>
      <c r="AG30" s="646"/>
      <c r="AH30" s="646"/>
      <c r="AI30" s="646"/>
      <c r="AJ30" s="646"/>
      <c r="AK30" s="646"/>
      <c r="AL30" s="646"/>
      <c r="AM30" s="646"/>
      <c r="AN30" s="646"/>
      <c r="AO30" s="646"/>
      <c r="AP30" s="646"/>
      <c r="AQ30" s="646"/>
      <c r="AR30" s="646"/>
      <c r="AS30" s="646"/>
      <c r="AT30" s="646"/>
      <c r="AU30" s="646"/>
      <c r="AV30" s="646"/>
      <c r="AW30" s="646"/>
      <c r="AX30" s="423"/>
    </row>
    <row collapsed="false" customFormat="false" customHeight="true" hidden="false" ht="13.5" outlineLevel="0" r="31">
      <c r="A31" s="646" t="s">
        <v>442</v>
      </c>
      <c r="B31" s="646"/>
      <c r="C31" s="646"/>
      <c r="D31" s="646"/>
      <c r="E31" s="646"/>
      <c r="F31" s="646"/>
      <c r="G31" s="646"/>
      <c r="H31" s="646"/>
      <c r="I31" s="646"/>
      <c r="J31" s="646"/>
      <c r="K31" s="646"/>
      <c r="L31" s="646"/>
      <c r="M31" s="646"/>
      <c r="N31" s="646"/>
      <c r="O31" s="646"/>
      <c r="P31" s="646"/>
      <c r="Q31" s="646"/>
      <c r="R31" s="646"/>
      <c r="S31" s="646"/>
      <c r="T31" s="646"/>
      <c r="U31" s="646"/>
      <c r="V31" s="646"/>
      <c r="W31" s="646"/>
      <c r="X31" s="646"/>
      <c r="Y31" s="646"/>
      <c r="Z31" s="646"/>
      <c r="AA31" s="646"/>
      <c r="AB31" s="646"/>
      <c r="AC31" s="646"/>
      <c r="AD31" s="646"/>
      <c r="AE31" s="646"/>
      <c r="AF31" s="646"/>
      <c r="AG31" s="646"/>
      <c r="AH31" s="646"/>
      <c r="AI31" s="646"/>
      <c r="AJ31" s="646"/>
      <c r="AK31" s="646"/>
      <c r="AL31" s="646"/>
      <c r="AM31" s="646"/>
      <c r="AN31" s="646"/>
      <c r="AO31" s="646"/>
      <c r="AP31" s="646"/>
      <c r="AQ31" s="646"/>
      <c r="AR31" s="646"/>
      <c r="AS31" s="646"/>
      <c r="AT31" s="646"/>
      <c r="AU31" s="646"/>
      <c r="AV31" s="646"/>
      <c r="AW31" s="646"/>
      <c r="AX31" s="423"/>
    </row>
    <row collapsed="false" customFormat="false" customHeight="true" hidden="false" ht="30" outlineLevel="0" r="32">
      <c r="A32" s="830"/>
      <c r="B32" s="830"/>
      <c r="C32" s="830"/>
      <c r="D32" s="830"/>
      <c r="E32" s="830"/>
      <c r="F32" s="830"/>
      <c r="G32" s="830"/>
      <c r="H32" s="830"/>
      <c r="I32" s="830"/>
      <c r="J32" s="830"/>
      <c r="K32" s="830"/>
      <c r="L32" s="830"/>
      <c r="M32" s="830"/>
      <c r="N32" s="830"/>
      <c r="O32" s="830"/>
      <c r="P32" s="830"/>
      <c r="Q32" s="830"/>
      <c r="R32" s="830"/>
      <c r="S32" s="830"/>
      <c r="T32" s="830"/>
      <c r="U32" s="830"/>
      <c r="V32" s="830"/>
      <c r="W32" s="830"/>
      <c r="X32" s="830"/>
      <c r="Y32" s="830"/>
      <c r="Z32" s="830"/>
      <c r="AA32" s="830"/>
      <c r="AB32" s="830"/>
      <c r="AC32" s="830"/>
      <c r="AD32" s="830"/>
      <c r="AE32" s="830"/>
      <c r="AF32" s="830"/>
      <c r="AG32" s="830"/>
      <c r="AH32" s="830"/>
      <c r="AI32" s="830"/>
      <c r="AJ32" s="830"/>
      <c r="AK32" s="830"/>
      <c r="AL32" s="830"/>
      <c r="AM32" s="830"/>
      <c r="AN32" s="830"/>
      <c r="AO32" s="830"/>
      <c r="AP32" s="830"/>
      <c r="AQ32" s="830"/>
      <c r="AR32" s="830"/>
      <c r="AS32" s="830"/>
      <c r="AT32" s="830"/>
      <c r="AU32" s="830"/>
      <c r="AV32" s="830"/>
      <c r="AW32" s="830"/>
      <c r="AX32" s="423"/>
    </row>
    <row collapsed="false" customFormat="false" customHeight="true" hidden="false" ht="13.5" outlineLevel="0" r="33">
      <c r="A33" s="645" t="s">
        <v>1227</v>
      </c>
      <c r="B33" s="646"/>
      <c r="C33" s="646"/>
      <c r="D33" s="646"/>
      <c r="E33" s="646"/>
      <c r="F33" s="646"/>
      <c r="G33" s="646"/>
      <c r="H33" s="646"/>
      <c r="I33" s="646"/>
      <c r="J33" s="646"/>
      <c r="K33" s="646"/>
      <c r="L33" s="646"/>
      <c r="M33" s="646"/>
      <c r="N33" s="646"/>
      <c r="O33" s="646"/>
      <c r="P33" s="646"/>
      <c r="Q33" s="646"/>
      <c r="R33" s="646"/>
      <c r="S33" s="646"/>
      <c r="T33" s="646"/>
      <c r="U33" s="646"/>
      <c r="V33" s="646"/>
      <c r="W33" s="646"/>
      <c r="X33" s="646"/>
      <c r="Y33" s="646"/>
      <c r="Z33" s="646"/>
      <c r="AA33" s="646"/>
      <c r="AB33" s="646"/>
      <c r="AC33" s="646"/>
      <c r="AD33" s="646"/>
      <c r="AE33" s="646"/>
      <c r="AF33" s="646"/>
      <c r="AG33" s="646"/>
      <c r="AH33" s="646"/>
      <c r="AI33" s="646"/>
      <c r="AJ33" s="646"/>
      <c r="AK33" s="646"/>
      <c r="AL33" s="646"/>
      <c r="AM33" s="646"/>
      <c r="AN33" s="646"/>
      <c r="AO33" s="646"/>
      <c r="AP33" s="646"/>
      <c r="AQ33" s="646"/>
      <c r="AR33" s="646"/>
      <c r="AS33" s="646"/>
      <c r="AT33" s="646"/>
      <c r="AU33" s="646"/>
      <c r="AV33" s="646"/>
      <c r="AW33" s="646"/>
      <c r="AX33" s="423"/>
    </row>
    <row collapsed="false" customFormat="false" customHeight="true" hidden="false" ht="13.5" outlineLevel="0" r="34">
      <c r="A34" s="645" t="s">
        <v>1228</v>
      </c>
      <c r="B34" s="646"/>
      <c r="C34" s="646"/>
      <c r="D34" s="646"/>
      <c r="E34" s="646"/>
      <c r="F34" s="646"/>
      <c r="G34" s="646"/>
      <c r="H34" s="646"/>
      <c r="I34" s="646"/>
      <c r="J34" s="646"/>
      <c r="K34" s="646"/>
      <c r="L34" s="646"/>
      <c r="M34" s="646"/>
      <c r="N34" s="646"/>
      <c r="O34" s="646"/>
      <c r="P34" s="646"/>
      <c r="Q34" s="646"/>
      <c r="R34" s="646"/>
      <c r="S34" s="646"/>
      <c r="T34" s="646"/>
      <c r="U34" s="646"/>
      <c r="V34" s="646"/>
      <c r="W34" s="646"/>
      <c r="X34" s="646"/>
      <c r="Y34" s="646"/>
      <c r="Z34" s="646"/>
      <c r="AA34" s="646"/>
      <c r="AB34" s="646"/>
      <c r="AC34" s="646"/>
      <c r="AD34" s="646"/>
      <c r="AE34" s="646"/>
      <c r="AF34" s="646"/>
      <c r="AG34" s="646"/>
      <c r="AH34" s="646"/>
      <c r="AI34" s="646"/>
      <c r="AJ34" s="646"/>
      <c r="AK34" s="646"/>
      <c r="AL34" s="646"/>
      <c r="AM34" s="646"/>
      <c r="AN34" s="646"/>
      <c r="AO34" s="646"/>
      <c r="AP34" s="646"/>
      <c r="AQ34" s="646"/>
      <c r="AR34" s="646"/>
      <c r="AS34" s="646"/>
      <c r="AT34" s="646"/>
      <c r="AU34" s="646"/>
      <c r="AV34" s="646"/>
      <c r="AW34" s="646"/>
      <c r="AX34" s="423"/>
    </row>
    <row collapsed="false" customFormat="false" customHeight="true" hidden="false" ht="13.5" outlineLevel="0" r="35">
      <c r="A35" s="646" t="s">
        <v>442</v>
      </c>
      <c r="B35" s="646"/>
      <c r="C35" s="646"/>
      <c r="D35" s="646"/>
      <c r="E35" s="646"/>
      <c r="F35" s="646"/>
      <c r="G35" s="646"/>
      <c r="H35" s="646"/>
      <c r="I35" s="646"/>
      <c r="J35" s="646"/>
      <c r="K35" s="646"/>
      <c r="L35" s="646"/>
      <c r="M35" s="646"/>
      <c r="N35" s="646"/>
      <c r="O35" s="646"/>
      <c r="P35" s="646"/>
      <c r="Q35" s="646"/>
      <c r="R35" s="646"/>
      <c r="S35" s="646"/>
      <c r="T35" s="646"/>
      <c r="U35" s="646"/>
      <c r="V35" s="646"/>
      <c r="W35" s="646"/>
      <c r="X35" s="646"/>
      <c r="Y35" s="646"/>
      <c r="Z35" s="646"/>
      <c r="AA35" s="646"/>
      <c r="AB35" s="646"/>
      <c r="AC35" s="646"/>
      <c r="AD35" s="646"/>
      <c r="AE35" s="646"/>
      <c r="AF35" s="646"/>
      <c r="AG35" s="646"/>
      <c r="AH35" s="646"/>
      <c r="AI35" s="646"/>
      <c r="AJ35" s="646"/>
      <c r="AK35" s="646"/>
      <c r="AL35" s="646"/>
      <c r="AM35" s="646"/>
      <c r="AN35" s="646"/>
      <c r="AO35" s="646"/>
      <c r="AP35" s="646"/>
      <c r="AQ35" s="646"/>
      <c r="AR35" s="646"/>
      <c r="AS35" s="646"/>
      <c r="AT35" s="646"/>
      <c r="AU35" s="646"/>
      <c r="AV35" s="646"/>
      <c r="AW35" s="646"/>
      <c r="AX35" s="423"/>
    </row>
    <row collapsed="false" customFormat="false" customHeight="true" hidden="false" ht="30" outlineLevel="0" r="36">
      <c r="A36" s="830"/>
      <c r="B36" s="830"/>
      <c r="C36" s="830"/>
      <c r="D36" s="830"/>
      <c r="E36" s="830"/>
      <c r="F36" s="830"/>
      <c r="G36" s="830"/>
      <c r="H36" s="830"/>
      <c r="I36" s="830"/>
      <c r="J36" s="830"/>
      <c r="K36" s="830"/>
      <c r="L36" s="830"/>
      <c r="M36" s="830"/>
      <c r="N36" s="830"/>
      <c r="O36" s="830"/>
      <c r="P36" s="830"/>
      <c r="Q36" s="830"/>
      <c r="R36" s="830"/>
      <c r="S36" s="830"/>
      <c r="T36" s="830"/>
      <c r="U36" s="830"/>
      <c r="V36" s="830"/>
      <c r="W36" s="830"/>
      <c r="X36" s="830"/>
      <c r="Y36" s="830"/>
      <c r="Z36" s="830"/>
      <c r="AA36" s="830"/>
      <c r="AB36" s="830"/>
      <c r="AC36" s="830"/>
      <c r="AD36" s="830"/>
      <c r="AE36" s="830"/>
      <c r="AF36" s="830"/>
      <c r="AG36" s="830"/>
      <c r="AH36" s="830"/>
      <c r="AI36" s="830"/>
      <c r="AJ36" s="830"/>
      <c r="AK36" s="830"/>
      <c r="AL36" s="830"/>
      <c r="AM36" s="830"/>
      <c r="AN36" s="830"/>
      <c r="AO36" s="830"/>
      <c r="AP36" s="830"/>
      <c r="AQ36" s="830"/>
      <c r="AR36" s="830"/>
      <c r="AS36" s="830"/>
      <c r="AT36" s="830"/>
      <c r="AU36" s="830"/>
      <c r="AV36" s="830"/>
      <c r="AW36" s="830"/>
      <c r="AX36" s="423"/>
    </row>
    <row collapsed="false" customFormat="false" customHeight="true" hidden="false" ht="13.5" outlineLevel="0" r="37">
      <c r="A37" s="645" t="s">
        <v>1229</v>
      </c>
      <c r="B37" s="646"/>
      <c r="C37" s="646"/>
      <c r="D37" s="646"/>
      <c r="E37" s="646"/>
      <c r="F37" s="646"/>
      <c r="G37" s="646"/>
      <c r="H37" s="646"/>
      <c r="I37" s="646"/>
      <c r="J37" s="646"/>
      <c r="K37" s="646"/>
      <c r="L37" s="646"/>
      <c r="M37" s="646"/>
      <c r="N37" s="646"/>
      <c r="O37" s="646"/>
      <c r="P37" s="646"/>
      <c r="Q37" s="646"/>
      <c r="R37" s="646"/>
      <c r="S37" s="646"/>
      <c r="T37" s="646"/>
      <c r="U37" s="646"/>
      <c r="V37" s="646"/>
      <c r="W37" s="646"/>
      <c r="X37" s="646"/>
      <c r="Y37" s="646"/>
      <c r="Z37" s="646"/>
      <c r="AA37" s="646"/>
      <c r="AB37" s="646"/>
      <c r="AC37" s="646"/>
      <c r="AD37" s="646"/>
      <c r="AE37" s="646"/>
      <c r="AF37" s="646"/>
      <c r="AG37" s="646"/>
      <c r="AH37" s="646"/>
      <c r="AI37" s="646"/>
      <c r="AJ37" s="646"/>
      <c r="AK37" s="646"/>
      <c r="AL37" s="646"/>
      <c r="AM37" s="646"/>
      <c r="AN37" s="646"/>
      <c r="AO37" s="646"/>
      <c r="AP37" s="646"/>
      <c r="AQ37" s="646"/>
      <c r="AR37" s="646"/>
      <c r="AS37" s="646"/>
      <c r="AT37" s="646"/>
      <c r="AU37" s="646"/>
      <c r="AV37" s="646"/>
      <c r="AW37" s="646"/>
      <c r="AX37" s="423"/>
    </row>
    <row collapsed="false" customFormat="false" customHeight="true" hidden="false" ht="13.5" outlineLevel="0" r="38">
      <c r="A38" s="646" t="s">
        <v>1230</v>
      </c>
      <c r="B38" s="646"/>
      <c r="C38" s="646"/>
      <c r="D38" s="646"/>
      <c r="E38" s="646"/>
      <c r="F38" s="646"/>
      <c r="G38" s="646"/>
      <c r="H38" s="646"/>
      <c r="I38" s="646"/>
      <c r="J38" s="646"/>
      <c r="K38" s="646"/>
      <c r="L38" s="646"/>
      <c r="M38" s="646"/>
      <c r="N38" s="646"/>
      <c r="O38" s="646"/>
      <c r="P38" s="646"/>
      <c r="Q38" s="646"/>
      <c r="R38" s="646"/>
      <c r="S38" s="646"/>
      <c r="T38" s="646"/>
      <c r="U38" s="646"/>
      <c r="V38" s="646"/>
      <c r="W38" s="646"/>
      <c r="X38" s="646"/>
      <c r="Y38" s="646"/>
      <c r="Z38" s="646"/>
      <c r="AA38" s="646"/>
      <c r="AB38" s="646"/>
      <c r="AC38" s="646"/>
      <c r="AD38" s="646"/>
      <c r="AE38" s="646"/>
      <c r="AF38" s="646"/>
      <c r="AG38" s="646"/>
      <c r="AH38" s="646"/>
      <c r="AI38" s="646"/>
      <c r="AJ38" s="646"/>
      <c r="AK38" s="646"/>
      <c r="AL38" s="646"/>
      <c r="AM38" s="646"/>
      <c r="AN38" s="646"/>
      <c r="AO38" s="646"/>
      <c r="AP38" s="646"/>
      <c r="AQ38" s="646"/>
      <c r="AR38" s="646"/>
      <c r="AS38" s="646"/>
      <c r="AT38" s="646"/>
      <c r="AU38" s="646"/>
      <c r="AV38" s="646"/>
      <c r="AW38" s="646"/>
      <c r="AX38" s="423"/>
    </row>
    <row collapsed="false" customFormat="false" customHeight="true" hidden="false" ht="13.5" outlineLevel="0" r="39">
      <c r="A39" s="646" t="s">
        <v>1231</v>
      </c>
      <c r="B39" s="646"/>
      <c r="C39" s="646"/>
      <c r="D39" s="646"/>
      <c r="E39" s="646"/>
      <c r="F39" s="646"/>
      <c r="G39" s="646"/>
      <c r="H39" s="646"/>
      <c r="I39" s="646"/>
      <c r="J39" s="646"/>
      <c r="K39" s="646"/>
      <c r="L39" s="646"/>
      <c r="M39" s="646"/>
      <c r="N39" s="646"/>
      <c r="O39" s="646"/>
      <c r="P39" s="646"/>
      <c r="Q39" s="646"/>
      <c r="R39" s="646"/>
      <c r="S39" s="646"/>
      <c r="T39" s="646"/>
      <c r="U39" s="646"/>
      <c r="V39" s="646"/>
      <c r="W39" s="646"/>
      <c r="X39" s="646"/>
      <c r="Y39" s="646"/>
      <c r="Z39" s="646"/>
      <c r="AA39" s="646"/>
      <c r="AB39" s="646"/>
      <c r="AC39" s="646"/>
      <c r="AD39" s="646"/>
      <c r="AE39" s="646"/>
      <c r="AF39" s="646"/>
      <c r="AG39" s="646"/>
      <c r="AH39" s="646"/>
      <c r="AI39" s="646"/>
      <c r="AJ39" s="646"/>
      <c r="AK39" s="646"/>
      <c r="AL39" s="646"/>
      <c r="AM39" s="646"/>
      <c r="AN39" s="646"/>
      <c r="AO39" s="646"/>
      <c r="AP39" s="646"/>
      <c r="AQ39" s="646"/>
      <c r="AR39" s="646"/>
      <c r="AS39" s="646"/>
      <c r="AT39" s="646"/>
      <c r="AU39" s="646"/>
      <c r="AV39" s="646"/>
      <c r="AW39" s="646"/>
      <c r="AX39" s="423"/>
    </row>
    <row collapsed="false" customFormat="false" customHeight="true" hidden="false" ht="13.5" outlineLevel="0" r="40">
      <c r="A40" s="646" t="s">
        <v>442</v>
      </c>
      <c r="B40" s="646"/>
      <c r="C40" s="646"/>
      <c r="D40" s="646"/>
      <c r="E40" s="646"/>
      <c r="F40" s="646"/>
      <c r="G40" s="646"/>
      <c r="H40" s="646"/>
      <c r="I40" s="646"/>
      <c r="J40" s="646"/>
      <c r="K40" s="646"/>
      <c r="L40" s="646"/>
      <c r="M40" s="646"/>
      <c r="N40" s="646"/>
      <c r="O40" s="646"/>
      <c r="P40" s="646"/>
      <c r="Q40" s="646"/>
      <c r="R40" s="646"/>
      <c r="S40" s="646"/>
      <c r="T40" s="646"/>
      <c r="U40" s="646"/>
      <c r="V40" s="646"/>
      <c r="W40" s="646"/>
      <c r="X40" s="646"/>
      <c r="Y40" s="646"/>
      <c r="Z40" s="646"/>
      <c r="AA40" s="646"/>
      <c r="AB40" s="646"/>
      <c r="AC40" s="646"/>
      <c r="AD40" s="646"/>
      <c r="AE40" s="646"/>
      <c r="AF40" s="646"/>
      <c r="AG40" s="646"/>
      <c r="AH40" s="646"/>
      <c r="AI40" s="646"/>
      <c r="AJ40" s="646"/>
      <c r="AK40" s="646"/>
      <c r="AL40" s="646"/>
      <c r="AM40" s="646"/>
      <c r="AN40" s="646"/>
      <c r="AO40" s="646"/>
      <c r="AP40" s="646"/>
      <c r="AQ40" s="646"/>
      <c r="AR40" s="646"/>
      <c r="AS40" s="646"/>
      <c r="AT40" s="646"/>
      <c r="AU40" s="646"/>
      <c r="AV40" s="646"/>
      <c r="AW40" s="646"/>
      <c r="AX40" s="423"/>
    </row>
    <row collapsed="false" customFormat="false" customHeight="true" hidden="false" ht="30" outlineLevel="0" r="41">
      <c r="A41" s="830"/>
      <c r="B41" s="830"/>
      <c r="C41" s="830"/>
      <c r="D41" s="830"/>
      <c r="E41" s="830"/>
      <c r="F41" s="830"/>
      <c r="G41" s="830"/>
      <c r="H41" s="830"/>
      <c r="I41" s="830"/>
      <c r="J41" s="830"/>
      <c r="K41" s="830"/>
      <c r="L41" s="830"/>
      <c r="M41" s="830"/>
      <c r="N41" s="830"/>
      <c r="O41" s="830"/>
      <c r="P41" s="830"/>
      <c r="Q41" s="830"/>
      <c r="R41" s="830"/>
      <c r="S41" s="830"/>
      <c r="T41" s="830"/>
      <c r="U41" s="830"/>
      <c r="V41" s="830"/>
      <c r="W41" s="830"/>
      <c r="X41" s="830"/>
      <c r="Y41" s="830"/>
      <c r="Z41" s="830"/>
      <c r="AA41" s="830"/>
      <c r="AB41" s="830"/>
      <c r="AC41" s="830"/>
      <c r="AD41" s="830"/>
      <c r="AE41" s="830"/>
      <c r="AF41" s="830"/>
      <c r="AG41" s="830"/>
      <c r="AH41" s="830"/>
      <c r="AI41" s="830"/>
      <c r="AJ41" s="830"/>
      <c r="AK41" s="830"/>
      <c r="AL41" s="830"/>
      <c r="AM41" s="830"/>
      <c r="AN41" s="830"/>
      <c r="AO41" s="830"/>
      <c r="AP41" s="830"/>
      <c r="AQ41" s="830"/>
      <c r="AR41" s="830"/>
      <c r="AS41" s="830"/>
      <c r="AT41" s="830"/>
      <c r="AU41" s="830"/>
      <c r="AV41" s="830"/>
      <c r="AW41" s="830"/>
      <c r="AX41" s="423"/>
    </row>
    <row collapsed="false" customFormat="false" customHeight="true" hidden="false" ht="13.5" outlineLevel="0" r="42">
      <c r="A42" s="645" t="s">
        <v>1232</v>
      </c>
      <c r="B42" s="646"/>
      <c r="C42" s="646"/>
      <c r="D42" s="646"/>
      <c r="E42" s="646"/>
      <c r="F42" s="646"/>
      <c r="G42" s="646"/>
      <c r="H42" s="646"/>
      <c r="I42" s="646"/>
      <c r="J42" s="646"/>
      <c r="K42" s="646"/>
      <c r="L42" s="646"/>
      <c r="M42" s="646"/>
      <c r="N42" s="646"/>
      <c r="O42" s="646"/>
      <c r="P42" s="646"/>
      <c r="Q42" s="646"/>
      <c r="R42" s="646"/>
      <c r="S42" s="646"/>
      <c r="T42" s="646"/>
      <c r="U42" s="646"/>
      <c r="V42" s="646"/>
      <c r="W42" s="646"/>
      <c r="X42" s="646"/>
      <c r="Y42" s="646"/>
      <c r="Z42" s="646"/>
      <c r="AA42" s="646"/>
      <c r="AB42" s="646"/>
      <c r="AC42" s="646"/>
      <c r="AD42" s="646"/>
      <c r="AE42" s="646"/>
      <c r="AF42" s="646"/>
      <c r="AG42" s="646"/>
      <c r="AH42" s="646"/>
      <c r="AI42" s="646"/>
      <c r="AJ42" s="646"/>
      <c r="AK42" s="646"/>
      <c r="AL42" s="646"/>
      <c r="AM42" s="646"/>
      <c r="AN42" s="646"/>
      <c r="AO42" s="646"/>
      <c r="AP42" s="646"/>
      <c r="AQ42" s="646"/>
      <c r="AR42" s="646"/>
      <c r="AS42" s="646"/>
      <c r="AT42" s="646"/>
      <c r="AU42" s="646"/>
      <c r="AV42" s="646"/>
      <c r="AW42" s="646"/>
      <c r="AX42" s="423"/>
    </row>
    <row collapsed="false" customFormat="false" customHeight="true" hidden="false" ht="13.5" outlineLevel="0" r="43">
      <c r="A43" s="646" t="s">
        <v>442</v>
      </c>
      <c r="B43" s="646"/>
      <c r="C43" s="646"/>
      <c r="D43" s="646"/>
      <c r="E43" s="646"/>
      <c r="F43" s="646"/>
      <c r="G43" s="646"/>
      <c r="H43" s="646"/>
      <c r="I43" s="646"/>
      <c r="J43" s="646"/>
      <c r="K43" s="646"/>
      <c r="L43" s="646"/>
      <c r="M43" s="646"/>
      <c r="N43" s="646"/>
      <c r="O43" s="646"/>
      <c r="P43" s="646"/>
      <c r="Q43" s="646"/>
      <c r="R43" s="646"/>
      <c r="S43" s="646"/>
      <c r="T43" s="646"/>
      <c r="U43" s="646"/>
      <c r="V43" s="646"/>
      <c r="W43" s="646"/>
      <c r="X43" s="646"/>
      <c r="Y43" s="646"/>
      <c r="Z43" s="646"/>
      <c r="AA43" s="646"/>
      <c r="AB43" s="646"/>
      <c r="AC43" s="646"/>
      <c r="AD43" s="646"/>
      <c r="AE43" s="646"/>
      <c r="AF43" s="646"/>
      <c r="AG43" s="646"/>
      <c r="AH43" s="646"/>
      <c r="AI43" s="646"/>
      <c r="AJ43" s="646"/>
      <c r="AK43" s="646"/>
      <c r="AL43" s="646"/>
      <c r="AM43" s="646"/>
      <c r="AN43" s="646"/>
      <c r="AO43" s="646"/>
      <c r="AP43" s="646"/>
      <c r="AQ43" s="646"/>
      <c r="AR43" s="646"/>
      <c r="AS43" s="646"/>
      <c r="AT43" s="646"/>
      <c r="AU43" s="646"/>
      <c r="AV43" s="646"/>
      <c r="AW43" s="646"/>
      <c r="AX43" s="423"/>
    </row>
    <row collapsed="false" customFormat="false" customHeight="true" hidden="false" ht="30" outlineLevel="0" r="44">
      <c r="A44" s="830"/>
      <c r="B44" s="830"/>
      <c r="C44" s="830"/>
      <c r="D44" s="830"/>
      <c r="E44" s="830"/>
      <c r="F44" s="830"/>
      <c r="G44" s="830"/>
      <c r="H44" s="830"/>
      <c r="I44" s="830"/>
      <c r="J44" s="830"/>
      <c r="K44" s="830"/>
      <c r="L44" s="830"/>
      <c r="M44" s="830"/>
      <c r="N44" s="830"/>
      <c r="O44" s="830"/>
      <c r="P44" s="830"/>
      <c r="Q44" s="830"/>
      <c r="R44" s="830"/>
      <c r="S44" s="830"/>
      <c r="T44" s="830"/>
      <c r="U44" s="830"/>
      <c r="V44" s="830"/>
      <c r="W44" s="830"/>
      <c r="X44" s="830"/>
      <c r="Y44" s="830"/>
      <c r="Z44" s="830"/>
      <c r="AA44" s="830"/>
      <c r="AB44" s="830"/>
      <c r="AC44" s="830"/>
      <c r="AD44" s="830"/>
      <c r="AE44" s="830"/>
      <c r="AF44" s="830"/>
      <c r="AG44" s="830"/>
      <c r="AH44" s="830"/>
      <c r="AI44" s="830"/>
      <c r="AJ44" s="830"/>
      <c r="AK44" s="830"/>
      <c r="AL44" s="830"/>
      <c r="AM44" s="830"/>
      <c r="AN44" s="830"/>
      <c r="AO44" s="830"/>
      <c r="AP44" s="830"/>
      <c r="AQ44" s="830"/>
      <c r="AR44" s="830"/>
      <c r="AS44" s="830"/>
      <c r="AT44" s="830"/>
      <c r="AU44" s="830"/>
      <c r="AV44" s="830"/>
      <c r="AW44" s="830"/>
      <c r="AX44" s="423"/>
    </row>
    <row collapsed="false" customFormat="false" customHeight="true" hidden="false" ht="26.25" outlineLevel="0" r="45">
      <c r="A45" s="656" t="s">
        <v>1233</v>
      </c>
      <c r="B45" s="656"/>
      <c r="C45" s="656"/>
      <c r="D45" s="656"/>
      <c r="E45" s="656"/>
      <c r="F45" s="656"/>
      <c r="G45" s="656"/>
      <c r="H45" s="656"/>
      <c r="I45" s="656"/>
      <c r="J45" s="656"/>
      <c r="K45" s="656"/>
      <c r="L45" s="656"/>
      <c r="M45" s="656"/>
      <c r="N45" s="656"/>
      <c r="O45" s="656"/>
      <c r="P45" s="656"/>
      <c r="Q45" s="656"/>
      <c r="R45" s="656"/>
      <c r="S45" s="656"/>
      <c r="T45" s="656"/>
      <c r="U45" s="656"/>
      <c r="V45" s="656"/>
      <c r="W45" s="656"/>
      <c r="X45" s="656"/>
      <c r="Y45" s="656"/>
      <c r="Z45" s="656"/>
      <c r="AA45" s="656"/>
      <c r="AB45" s="656"/>
      <c r="AC45" s="656"/>
      <c r="AD45" s="656"/>
      <c r="AE45" s="656"/>
      <c r="AF45" s="656"/>
      <c r="AG45" s="656"/>
      <c r="AH45" s="656"/>
      <c r="AI45" s="656"/>
      <c r="AJ45" s="656"/>
      <c r="AK45" s="656"/>
      <c r="AL45" s="656"/>
      <c r="AM45" s="656"/>
      <c r="AN45" s="656"/>
      <c r="AO45" s="656"/>
      <c r="AP45" s="656"/>
      <c r="AQ45" s="656"/>
      <c r="AR45" s="656"/>
      <c r="AS45" s="656"/>
      <c r="AT45" s="656"/>
      <c r="AU45" s="656"/>
      <c r="AV45" s="656"/>
      <c r="AW45" s="656"/>
      <c r="AX45" s="656"/>
    </row>
    <row collapsed="false" customFormat="false" customHeight="true" hidden="false" ht="13.5" outlineLevel="0" r="46">
      <c r="A46" s="646" t="s">
        <v>442</v>
      </c>
      <c r="B46" s="646"/>
      <c r="C46" s="646"/>
      <c r="D46" s="646"/>
      <c r="E46" s="646"/>
      <c r="F46" s="646"/>
      <c r="G46" s="646"/>
      <c r="H46" s="646"/>
      <c r="I46" s="646"/>
      <c r="J46" s="646"/>
      <c r="K46" s="646"/>
      <c r="L46" s="646"/>
      <c r="M46" s="646"/>
      <c r="N46" s="646"/>
      <c r="O46" s="646"/>
      <c r="P46" s="646"/>
      <c r="Q46" s="646"/>
      <c r="R46" s="646"/>
      <c r="S46" s="646"/>
      <c r="T46" s="646"/>
      <c r="U46" s="646"/>
      <c r="V46" s="646"/>
      <c r="W46" s="646"/>
      <c r="X46" s="646"/>
      <c r="Y46" s="646"/>
      <c r="Z46" s="646"/>
      <c r="AA46" s="646"/>
      <c r="AB46" s="646"/>
      <c r="AC46" s="646"/>
      <c r="AD46" s="646"/>
      <c r="AE46" s="646"/>
      <c r="AF46" s="646"/>
      <c r="AG46" s="646"/>
      <c r="AH46" s="646"/>
      <c r="AI46" s="646"/>
      <c r="AJ46" s="646"/>
      <c r="AK46" s="646"/>
      <c r="AL46" s="646"/>
      <c r="AM46" s="646"/>
      <c r="AN46" s="646"/>
      <c r="AO46" s="646"/>
      <c r="AP46" s="646"/>
      <c r="AQ46" s="646"/>
      <c r="AR46" s="646"/>
      <c r="AS46" s="646"/>
      <c r="AT46" s="646"/>
      <c r="AU46" s="646"/>
      <c r="AV46" s="646"/>
      <c r="AW46" s="646"/>
      <c r="AX46" s="423"/>
    </row>
    <row collapsed="false" customFormat="false" customHeight="true" hidden="false" ht="30" outlineLevel="0" r="47">
      <c r="A47" s="830"/>
      <c r="B47" s="830"/>
      <c r="C47" s="830"/>
      <c r="D47" s="830"/>
      <c r="E47" s="830"/>
      <c r="F47" s="830"/>
      <c r="G47" s="830"/>
      <c r="H47" s="830"/>
      <c r="I47" s="830"/>
      <c r="J47" s="830"/>
      <c r="K47" s="830"/>
      <c r="L47" s="830"/>
      <c r="M47" s="830"/>
      <c r="N47" s="830"/>
      <c r="O47" s="830"/>
      <c r="P47" s="830"/>
      <c r="Q47" s="830"/>
      <c r="R47" s="830"/>
      <c r="S47" s="830"/>
      <c r="T47" s="830"/>
      <c r="U47" s="830"/>
      <c r="V47" s="830"/>
      <c r="W47" s="830"/>
      <c r="X47" s="830"/>
      <c r="Y47" s="830"/>
      <c r="Z47" s="830"/>
      <c r="AA47" s="830"/>
      <c r="AB47" s="830"/>
      <c r="AC47" s="830"/>
      <c r="AD47" s="830"/>
      <c r="AE47" s="830"/>
      <c r="AF47" s="830"/>
      <c r="AG47" s="830"/>
      <c r="AH47" s="830"/>
      <c r="AI47" s="830"/>
      <c r="AJ47" s="830"/>
      <c r="AK47" s="830"/>
      <c r="AL47" s="830"/>
      <c r="AM47" s="830"/>
      <c r="AN47" s="830"/>
      <c r="AO47" s="830"/>
      <c r="AP47" s="830"/>
      <c r="AQ47" s="830"/>
      <c r="AR47" s="830"/>
      <c r="AS47" s="830"/>
      <c r="AT47" s="830"/>
      <c r="AU47" s="830"/>
      <c r="AV47" s="830"/>
      <c r="AW47" s="830"/>
      <c r="AX47" s="423"/>
    </row>
    <row collapsed="false" customFormat="false" customHeight="true" hidden="false" ht="13.5" outlineLevel="0" r="48">
      <c r="A48" s="645" t="s">
        <v>1234</v>
      </c>
      <c r="B48" s="646"/>
      <c r="C48" s="646"/>
      <c r="D48" s="646"/>
      <c r="E48" s="646"/>
      <c r="F48" s="646"/>
      <c r="G48" s="646"/>
      <c r="H48" s="646"/>
      <c r="I48" s="646"/>
      <c r="J48" s="646"/>
      <c r="K48" s="646"/>
      <c r="L48" s="646"/>
      <c r="M48" s="646"/>
      <c r="N48" s="646"/>
      <c r="O48" s="646"/>
      <c r="P48" s="646"/>
      <c r="Q48" s="646"/>
      <c r="R48" s="646"/>
      <c r="S48" s="646"/>
      <c r="T48" s="646"/>
      <c r="U48" s="646"/>
      <c r="V48" s="646"/>
      <c r="W48" s="646"/>
      <c r="X48" s="646"/>
      <c r="Y48" s="646"/>
      <c r="Z48" s="646"/>
      <c r="AA48" s="646"/>
      <c r="AB48" s="646"/>
      <c r="AC48" s="646"/>
      <c r="AD48" s="646"/>
      <c r="AE48" s="646"/>
      <c r="AF48" s="646"/>
      <c r="AG48" s="646"/>
      <c r="AH48" s="646"/>
      <c r="AI48" s="646"/>
      <c r="AJ48" s="646"/>
      <c r="AK48" s="646"/>
      <c r="AL48" s="646"/>
      <c r="AM48" s="646"/>
      <c r="AN48" s="646"/>
      <c r="AO48" s="646"/>
      <c r="AP48" s="646"/>
      <c r="AQ48" s="646"/>
      <c r="AR48" s="646"/>
      <c r="AS48" s="646"/>
      <c r="AT48" s="646"/>
      <c r="AU48" s="646"/>
      <c r="AV48" s="646"/>
      <c r="AW48" s="646"/>
      <c r="AX48" s="423"/>
    </row>
    <row collapsed="false" customFormat="false" customHeight="true" hidden="false" ht="13.5" outlineLevel="0" r="49">
      <c r="A49" s="646" t="s">
        <v>442</v>
      </c>
      <c r="B49" s="646"/>
      <c r="C49" s="646"/>
      <c r="D49" s="646"/>
      <c r="E49" s="646"/>
      <c r="F49" s="646"/>
      <c r="G49" s="646"/>
      <c r="H49" s="646"/>
      <c r="I49" s="646"/>
      <c r="J49" s="646"/>
      <c r="K49" s="646"/>
      <c r="L49" s="646"/>
      <c r="M49" s="646"/>
      <c r="N49" s="646"/>
      <c r="O49" s="646"/>
      <c r="P49" s="646"/>
      <c r="Q49" s="646"/>
      <c r="R49" s="646"/>
      <c r="S49" s="646"/>
      <c r="T49" s="646"/>
      <c r="U49" s="646"/>
      <c r="V49" s="646"/>
      <c r="W49" s="646"/>
      <c r="X49" s="646"/>
      <c r="Y49" s="646"/>
      <c r="Z49" s="646"/>
      <c r="AA49" s="646"/>
      <c r="AB49" s="646"/>
      <c r="AC49" s="646"/>
      <c r="AD49" s="646"/>
      <c r="AE49" s="646"/>
      <c r="AF49" s="646"/>
      <c r="AG49" s="646"/>
      <c r="AH49" s="646"/>
      <c r="AI49" s="646"/>
      <c r="AJ49" s="646"/>
      <c r="AK49" s="646"/>
      <c r="AL49" s="646"/>
      <c r="AM49" s="646"/>
      <c r="AN49" s="646"/>
      <c r="AO49" s="646"/>
      <c r="AP49" s="646"/>
      <c r="AQ49" s="646"/>
      <c r="AR49" s="646"/>
      <c r="AS49" s="646"/>
      <c r="AT49" s="646"/>
      <c r="AU49" s="646"/>
      <c r="AV49" s="646"/>
      <c r="AW49" s="646"/>
      <c r="AX49" s="423"/>
    </row>
    <row collapsed="false" customFormat="false" customHeight="true" hidden="false" ht="30" outlineLevel="0" r="50">
      <c r="A50" s="830"/>
      <c r="B50" s="830"/>
      <c r="C50" s="830"/>
      <c r="D50" s="830"/>
      <c r="E50" s="830"/>
      <c r="F50" s="830"/>
      <c r="G50" s="830"/>
      <c r="H50" s="830"/>
      <c r="I50" s="830"/>
      <c r="J50" s="830"/>
      <c r="K50" s="830"/>
      <c r="L50" s="830"/>
      <c r="M50" s="830"/>
      <c r="N50" s="830"/>
      <c r="O50" s="830"/>
      <c r="P50" s="830"/>
      <c r="Q50" s="830"/>
      <c r="R50" s="830"/>
      <c r="S50" s="830"/>
      <c r="T50" s="830"/>
      <c r="U50" s="830"/>
      <c r="V50" s="830"/>
      <c r="W50" s="830"/>
      <c r="X50" s="830"/>
      <c r="Y50" s="830"/>
      <c r="Z50" s="830"/>
      <c r="AA50" s="830"/>
      <c r="AB50" s="830"/>
      <c r="AC50" s="830"/>
      <c r="AD50" s="830"/>
      <c r="AE50" s="830"/>
      <c r="AF50" s="830"/>
      <c r="AG50" s="830"/>
      <c r="AH50" s="830"/>
      <c r="AI50" s="830"/>
      <c r="AJ50" s="830"/>
      <c r="AK50" s="830"/>
      <c r="AL50" s="830"/>
      <c r="AM50" s="830"/>
      <c r="AN50" s="830"/>
      <c r="AO50" s="830"/>
      <c r="AP50" s="830"/>
      <c r="AQ50" s="830"/>
      <c r="AR50" s="830"/>
      <c r="AS50" s="830"/>
      <c r="AT50" s="830"/>
      <c r="AU50" s="830"/>
      <c r="AV50" s="830"/>
      <c r="AW50" s="830"/>
      <c r="AX50" s="89"/>
    </row>
  </sheetData>
  <mergeCells count="64">
    <mergeCell ref="C2:Z2"/>
    <mergeCell ref="AD2:AK2"/>
    <mergeCell ref="AN2:AW2"/>
    <mergeCell ref="A5:AW5"/>
    <mergeCell ref="A6:Q6"/>
    <mergeCell ref="R6:Z6"/>
    <mergeCell ref="AA6:AP6"/>
    <mergeCell ref="A7:Q7"/>
    <mergeCell ref="R7:Z7"/>
    <mergeCell ref="AA7:AP7"/>
    <mergeCell ref="A8:Q8"/>
    <mergeCell ref="R8:Z8"/>
    <mergeCell ref="AA8:AP8"/>
    <mergeCell ref="A9:Q9"/>
    <mergeCell ref="R9:Z9"/>
    <mergeCell ref="AA9:AP9"/>
    <mergeCell ref="A10:Q10"/>
    <mergeCell ref="R10:Z10"/>
    <mergeCell ref="AA10:AP10"/>
    <mergeCell ref="A13:Q13"/>
    <mergeCell ref="R13:Z13"/>
    <mergeCell ref="AA13:AP13"/>
    <mergeCell ref="A14:Q14"/>
    <mergeCell ref="R14:Z14"/>
    <mergeCell ref="AA14:AP14"/>
    <mergeCell ref="A15:Q15"/>
    <mergeCell ref="R15:Z15"/>
    <mergeCell ref="AA15:AP15"/>
    <mergeCell ref="A16:Q16"/>
    <mergeCell ref="R16:Z16"/>
    <mergeCell ref="AA16:AP16"/>
    <mergeCell ref="A18:Q18"/>
    <mergeCell ref="R18:Z18"/>
    <mergeCell ref="AA18:AP18"/>
    <mergeCell ref="A19:Q19"/>
    <mergeCell ref="R19:Z19"/>
    <mergeCell ref="AA19:AP19"/>
    <mergeCell ref="A20:Q20"/>
    <mergeCell ref="R20:Z20"/>
    <mergeCell ref="AA20:AP20"/>
    <mergeCell ref="A21:Q21"/>
    <mergeCell ref="R21:Z21"/>
    <mergeCell ref="AA21:AP21"/>
    <mergeCell ref="A23:Q23"/>
    <mergeCell ref="R23:Z23"/>
    <mergeCell ref="AA23:AP23"/>
    <mergeCell ref="A24:Q24"/>
    <mergeCell ref="R24:Z24"/>
    <mergeCell ref="AA24:AP24"/>
    <mergeCell ref="A25:Q25"/>
    <mergeCell ref="R25:Z25"/>
    <mergeCell ref="AA25:AP25"/>
    <mergeCell ref="A26:Q26"/>
    <mergeCell ref="R26:Z26"/>
    <mergeCell ref="AA26:AP26"/>
    <mergeCell ref="A27:AW27"/>
    <mergeCell ref="A29:AW29"/>
    <mergeCell ref="A32:AW32"/>
    <mergeCell ref="A36:AW36"/>
    <mergeCell ref="A41:AW41"/>
    <mergeCell ref="A44:AW44"/>
    <mergeCell ref="A45:AX45"/>
    <mergeCell ref="A47:AW47"/>
    <mergeCell ref="A50:AW50"/>
  </mergeCells>
  <printOptions headings="false" gridLines="false" gridLinesSet="true" horizontalCentered="false" verticalCentered="false"/>
  <pageMargins left="0.7" right="0.7" top="0.7875" bottom="0.7875" header="0.511805555555555" footer="0.511805555555555"/>
  <pageSetup blackAndWhite="false" cellComments="none" copies="1" draft="false" firstPageNumber="0" fitToHeight="1" fitToWidth="1" horizontalDpi="300" orientation="portrait" pageOrder="downThenOver" paperSize="9" scale="100" useFirstPageNumber="false" usePrinterDefaults="false" verticalDpi="300"/>
  <headerFooter differentFirst="false" differentOddEven="false">
    <oddHeader/>
    <oddFooter/>
  </headerFooter>
</worksheet>
</file>

<file path=xl/worksheets/sheet2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X37"/>
  <sheetViews>
    <sheetView colorId="64" defaultGridColor="true" rightToLeft="false" showFormulas="false" showGridLines="true" showOutlineSymbols="true" showRowColHeaders="true" showZeros="fals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sheetFormatPr defaultRowHeight="12.75"/>
  <cols>
    <col collapsed="false" hidden="false" max="1025" min="1" style="0" width="1.70918367346939"/>
  </cols>
  <sheetData>
    <row collapsed="false" customFormat="false" customHeight="true" hidden="false" ht="12.75" outlineLevel="0" r="1">
      <c r="A1" s="0" t="s">
        <v>453</v>
      </c>
    </row>
    <row collapsed="false" customFormat="false" customHeight="true" hidden="false" ht="13.5" outlineLevel="0" r="2">
      <c r="A2" s="89" t="s">
        <v>454</v>
      </c>
    </row>
    <row collapsed="false" customFormat="false" customHeight="true" hidden="false" ht="13.5" outlineLevel="0" r="3">
      <c r="A3" s="454"/>
      <c r="B3" s="455"/>
      <c r="C3" s="455"/>
      <c r="D3" s="455"/>
      <c r="E3" s="455"/>
      <c r="F3" s="455"/>
      <c r="G3" s="455"/>
      <c r="H3" s="455"/>
      <c r="I3" s="455"/>
      <c r="J3" s="455"/>
      <c r="K3" s="455"/>
      <c r="L3" s="636" t="s">
        <v>435</v>
      </c>
      <c r="M3" s="636"/>
      <c r="N3" s="636"/>
      <c r="O3" s="636"/>
      <c r="P3" s="636"/>
      <c r="Q3" s="636"/>
      <c r="R3" s="636"/>
      <c r="S3" s="636"/>
      <c r="T3" s="636"/>
      <c r="U3" s="636"/>
      <c r="V3" s="636"/>
      <c r="W3" s="636"/>
      <c r="X3" s="636"/>
      <c r="Y3" s="636"/>
      <c r="Z3" s="636"/>
      <c r="AA3" s="636"/>
      <c r="AB3" s="636"/>
      <c r="AC3" s="636"/>
      <c r="AD3" s="636"/>
      <c r="AE3" s="636"/>
      <c r="AF3" s="636"/>
      <c r="AG3" s="636"/>
      <c r="AH3" s="636"/>
      <c r="AI3" s="636"/>
      <c r="AJ3" s="636"/>
      <c r="AK3" s="636"/>
      <c r="AL3" s="636"/>
      <c r="AM3" s="636"/>
      <c r="AN3" s="636"/>
      <c r="AO3" s="636"/>
      <c r="AP3" s="636"/>
      <c r="AQ3" s="636"/>
      <c r="AR3" s="636"/>
      <c r="AS3" s="636"/>
      <c r="AT3" s="636"/>
      <c r="AU3" s="636"/>
      <c r="AV3" s="636"/>
      <c r="AW3" s="636"/>
      <c r="AX3" s="431"/>
    </row>
    <row collapsed="false" customFormat="false" customHeight="true" hidden="false" ht="13.5" outlineLevel="0" r="4">
      <c r="A4" s="458"/>
      <c r="B4" s="414"/>
      <c r="C4" s="414"/>
      <c r="D4" s="414"/>
      <c r="E4" s="414"/>
      <c r="F4" s="414"/>
      <c r="G4" s="414"/>
      <c r="H4" s="414"/>
      <c r="I4" s="414"/>
      <c r="J4" s="414"/>
      <c r="K4" s="414"/>
      <c r="L4" s="427" t="s">
        <v>455</v>
      </c>
      <c r="M4" s="427"/>
      <c r="N4" s="427"/>
      <c r="O4" s="427"/>
      <c r="P4" s="460" t="s">
        <v>456</v>
      </c>
      <c r="Q4" s="460"/>
      <c r="R4" s="460"/>
      <c r="S4" s="460"/>
      <c r="T4" s="459" t="s">
        <v>457</v>
      </c>
      <c r="U4" s="459"/>
      <c r="V4" s="459"/>
      <c r="W4" s="459"/>
      <c r="X4" s="460" t="s">
        <v>458</v>
      </c>
      <c r="Y4" s="460"/>
      <c r="Z4" s="460"/>
      <c r="AA4" s="460"/>
      <c r="AB4" s="460"/>
      <c r="AC4" s="459" t="s">
        <v>459</v>
      </c>
      <c r="AD4" s="459"/>
      <c r="AE4" s="459"/>
      <c r="AF4" s="459"/>
      <c r="AG4" s="459"/>
      <c r="AH4" s="459" t="s">
        <v>460</v>
      </c>
      <c r="AI4" s="459"/>
      <c r="AJ4" s="459"/>
      <c r="AK4" s="459"/>
      <c r="AL4" s="459"/>
      <c r="AM4" s="459" t="s">
        <v>461</v>
      </c>
      <c r="AN4" s="459"/>
      <c r="AO4" s="459"/>
      <c r="AP4" s="459"/>
      <c r="AQ4" s="459"/>
      <c r="AR4" s="459"/>
      <c r="AS4" s="459"/>
      <c r="AT4" s="462" t="s">
        <v>462</v>
      </c>
      <c r="AU4" s="462"/>
      <c r="AV4" s="462"/>
      <c r="AW4" s="462"/>
      <c r="AX4" s="463"/>
    </row>
    <row collapsed="false" customFormat="false" customHeight="true" hidden="false" ht="13.5" outlineLevel="0" r="5">
      <c r="A5" s="461" t="s">
        <v>463</v>
      </c>
      <c r="B5" s="461"/>
      <c r="C5" s="461"/>
      <c r="D5" s="461"/>
      <c r="E5" s="461"/>
      <c r="F5" s="461"/>
      <c r="G5" s="461"/>
      <c r="H5" s="461"/>
      <c r="I5" s="461"/>
      <c r="J5" s="461"/>
      <c r="K5" s="461"/>
      <c r="L5" s="459" t="s">
        <v>464</v>
      </c>
      <c r="M5" s="459"/>
      <c r="N5" s="459"/>
      <c r="O5" s="459"/>
      <c r="P5" s="460"/>
      <c r="Q5" s="460"/>
      <c r="R5" s="460"/>
      <c r="S5" s="460"/>
      <c r="T5" s="459" t="s">
        <v>465</v>
      </c>
      <c r="U5" s="459"/>
      <c r="V5" s="459"/>
      <c r="W5" s="459"/>
      <c r="X5" s="460"/>
      <c r="Y5" s="460"/>
      <c r="Z5" s="460"/>
      <c r="AA5" s="460"/>
      <c r="AB5" s="460"/>
      <c r="AC5" s="459" t="s">
        <v>466</v>
      </c>
      <c r="AD5" s="459"/>
      <c r="AE5" s="459"/>
      <c r="AF5" s="459"/>
      <c r="AG5" s="459"/>
      <c r="AH5" s="459" t="s">
        <v>467</v>
      </c>
      <c r="AI5" s="459"/>
      <c r="AJ5" s="459"/>
      <c r="AK5" s="459"/>
      <c r="AL5" s="459"/>
      <c r="AM5" s="459" t="s">
        <v>468</v>
      </c>
      <c r="AN5" s="459"/>
      <c r="AO5" s="459"/>
      <c r="AP5" s="459"/>
      <c r="AQ5" s="459"/>
      <c r="AR5" s="459"/>
      <c r="AS5" s="459"/>
      <c r="AT5" s="462"/>
      <c r="AU5" s="462"/>
      <c r="AV5" s="462"/>
      <c r="AW5" s="462"/>
      <c r="AX5" s="463"/>
    </row>
    <row collapsed="false" customFormat="false" customHeight="true" hidden="false" ht="13.5" outlineLevel="0" r="6">
      <c r="A6" s="461" t="s">
        <v>469</v>
      </c>
      <c r="B6" s="461"/>
      <c r="C6" s="461"/>
      <c r="D6" s="461"/>
      <c r="E6" s="461"/>
      <c r="F6" s="461"/>
      <c r="G6" s="461"/>
      <c r="H6" s="461"/>
      <c r="I6" s="461"/>
      <c r="J6" s="461"/>
      <c r="K6" s="461"/>
      <c r="L6" s="459" t="s">
        <v>470</v>
      </c>
      <c r="M6" s="459"/>
      <c r="N6" s="459"/>
      <c r="O6" s="459"/>
      <c r="P6" s="460"/>
      <c r="Q6" s="460"/>
      <c r="R6" s="460"/>
      <c r="S6" s="460"/>
      <c r="T6" s="459" t="s">
        <v>471</v>
      </c>
      <c r="U6" s="459"/>
      <c r="V6" s="459"/>
      <c r="W6" s="459"/>
      <c r="X6" s="460"/>
      <c r="Y6" s="460"/>
      <c r="Z6" s="460"/>
      <c r="AA6" s="460"/>
      <c r="AB6" s="460"/>
      <c r="AC6" s="459" t="s">
        <v>472</v>
      </c>
      <c r="AD6" s="459"/>
      <c r="AE6" s="459"/>
      <c r="AF6" s="459"/>
      <c r="AG6" s="459"/>
      <c r="AH6" s="459" t="s">
        <v>472</v>
      </c>
      <c r="AI6" s="459"/>
      <c r="AJ6" s="459"/>
      <c r="AK6" s="459"/>
      <c r="AL6" s="459"/>
      <c r="AM6" s="459" t="s">
        <v>473</v>
      </c>
      <c r="AN6" s="459"/>
      <c r="AO6" s="459"/>
      <c r="AP6" s="459"/>
      <c r="AQ6" s="459"/>
      <c r="AR6" s="459"/>
      <c r="AS6" s="459"/>
      <c r="AT6" s="462"/>
      <c r="AU6" s="462"/>
      <c r="AV6" s="462"/>
      <c r="AW6" s="462"/>
      <c r="AX6" s="463"/>
    </row>
    <row collapsed="false" customFormat="false" customHeight="true" hidden="false" ht="13.5" outlineLevel="0" r="7">
      <c r="A7" s="458"/>
      <c r="B7" s="414"/>
      <c r="C7" s="414"/>
      <c r="D7" s="414"/>
      <c r="E7" s="414"/>
      <c r="F7" s="414"/>
      <c r="G7" s="414"/>
      <c r="H7" s="414"/>
      <c r="I7" s="414"/>
      <c r="J7" s="414"/>
      <c r="K7" s="414"/>
      <c r="L7" s="459" t="s">
        <v>474</v>
      </c>
      <c r="M7" s="459"/>
      <c r="N7" s="459"/>
      <c r="O7" s="459"/>
      <c r="P7" s="460"/>
      <c r="Q7" s="460"/>
      <c r="R7" s="460"/>
      <c r="S7" s="460"/>
      <c r="T7" s="459"/>
      <c r="U7" s="459"/>
      <c r="V7" s="459"/>
      <c r="W7" s="459"/>
      <c r="X7" s="460"/>
      <c r="Y7" s="460"/>
      <c r="Z7" s="460"/>
      <c r="AA7" s="460"/>
      <c r="AB7" s="460"/>
      <c r="AC7" s="459"/>
      <c r="AD7" s="459"/>
      <c r="AE7" s="459"/>
      <c r="AF7" s="459"/>
      <c r="AG7" s="459"/>
      <c r="AH7" s="459"/>
      <c r="AI7" s="459"/>
      <c r="AJ7" s="459"/>
      <c r="AK7" s="459"/>
      <c r="AL7" s="459"/>
      <c r="AM7" s="459"/>
      <c r="AN7" s="459"/>
      <c r="AO7" s="459"/>
      <c r="AP7" s="459"/>
      <c r="AQ7" s="459"/>
      <c r="AR7" s="459"/>
      <c r="AS7" s="459"/>
      <c r="AT7" s="462"/>
      <c r="AU7" s="462"/>
      <c r="AV7" s="462"/>
      <c r="AW7" s="462"/>
      <c r="AX7" s="463"/>
    </row>
    <row collapsed="false" customFormat="false" customHeight="true" hidden="false" ht="13.5" outlineLevel="0" r="8">
      <c r="A8" s="465" t="s">
        <v>475</v>
      </c>
      <c r="B8" s="465"/>
      <c r="C8" s="465"/>
      <c r="D8" s="465"/>
      <c r="E8" s="465"/>
      <c r="F8" s="465"/>
      <c r="G8" s="465"/>
      <c r="H8" s="465"/>
      <c r="I8" s="465"/>
      <c r="J8" s="465"/>
      <c r="K8" s="465"/>
      <c r="L8" s="428" t="s">
        <v>476</v>
      </c>
      <c r="M8" s="428"/>
      <c r="N8" s="428"/>
      <c r="O8" s="428"/>
      <c r="P8" s="428" t="s">
        <v>477</v>
      </c>
      <c r="Q8" s="428"/>
      <c r="R8" s="428"/>
      <c r="S8" s="428"/>
      <c r="T8" s="428" t="s">
        <v>478</v>
      </c>
      <c r="U8" s="428"/>
      <c r="V8" s="428"/>
      <c r="W8" s="428"/>
      <c r="X8" s="428" t="s">
        <v>479</v>
      </c>
      <c r="Y8" s="428"/>
      <c r="Z8" s="428"/>
      <c r="AA8" s="428"/>
      <c r="AB8" s="428"/>
      <c r="AC8" s="428" t="s">
        <v>480</v>
      </c>
      <c r="AD8" s="428"/>
      <c r="AE8" s="428"/>
      <c r="AF8" s="428"/>
      <c r="AG8" s="428"/>
      <c r="AH8" s="428" t="s">
        <v>481</v>
      </c>
      <c r="AI8" s="428"/>
      <c r="AJ8" s="428"/>
      <c r="AK8" s="428"/>
      <c r="AL8" s="428"/>
      <c r="AM8" s="428" t="s">
        <v>482</v>
      </c>
      <c r="AN8" s="428"/>
      <c r="AO8" s="428"/>
      <c r="AP8" s="428"/>
      <c r="AQ8" s="428"/>
      <c r="AR8" s="428"/>
      <c r="AS8" s="428"/>
      <c r="AT8" s="465" t="s">
        <v>483</v>
      </c>
      <c r="AU8" s="465"/>
      <c r="AV8" s="465"/>
      <c r="AW8" s="465"/>
      <c r="AX8" s="463"/>
    </row>
    <row collapsed="false" customFormat="false" customHeight="true" hidden="false" ht="13.5" outlineLevel="0" r="9">
      <c r="A9" s="430" t="s">
        <v>484</v>
      </c>
      <c r="B9" s="430"/>
      <c r="C9" s="430"/>
      <c r="D9" s="430"/>
      <c r="E9" s="430"/>
      <c r="F9" s="430"/>
      <c r="G9" s="430"/>
      <c r="H9" s="430"/>
      <c r="I9" s="430"/>
      <c r="J9" s="430"/>
      <c r="K9" s="430"/>
      <c r="L9" s="430"/>
      <c r="M9" s="430"/>
      <c r="N9" s="430"/>
      <c r="O9" s="430"/>
      <c r="P9" s="430"/>
      <c r="Q9" s="430"/>
      <c r="R9" s="430"/>
      <c r="S9" s="430"/>
      <c r="T9" s="430"/>
      <c r="U9" s="430"/>
      <c r="V9" s="430"/>
      <c r="W9" s="430"/>
      <c r="X9" s="430"/>
      <c r="Y9" s="430"/>
      <c r="Z9" s="430"/>
      <c r="AA9" s="430"/>
      <c r="AB9" s="430"/>
      <c r="AC9" s="430"/>
      <c r="AD9" s="430"/>
      <c r="AE9" s="430"/>
      <c r="AF9" s="430"/>
      <c r="AG9" s="430"/>
      <c r="AH9" s="430"/>
      <c r="AI9" s="430"/>
      <c r="AJ9" s="430"/>
      <c r="AK9" s="430"/>
      <c r="AL9" s="430"/>
      <c r="AM9" s="430"/>
      <c r="AN9" s="430"/>
      <c r="AO9" s="430"/>
      <c r="AP9" s="430"/>
      <c r="AQ9" s="430"/>
      <c r="AR9" s="430"/>
      <c r="AS9" s="430"/>
      <c r="AT9" s="430"/>
      <c r="AU9" s="430"/>
      <c r="AV9" s="430"/>
      <c r="AW9" s="430"/>
      <c r="AX9" s="431"/>
    </row>
    <row collapsed="false" customFormat="false" customHeight="true" hidden="false" ht="13.5" outlineLevel="0" r="10">
      <c r="A10" s="454" t="s">
        <v>485</v>
      </c>
      <c r="B10" s="436"/>
      <c r="C10" s="436"/>
      <c r="D10" s="436"/>
      <c r="E10" s="436"/>
      <c r="F10" s="436"/>
      <c r="G10" s="436"/>
      <c r="H10" s="436"/>
      <c r="I10" s="436"/>
      <c r="J10" s="436"/>
      <c r="K10" s="437"/>
      <c r="L10" s="469" t="n">
        <f aca="false">SUM('HL KNIHA VYPOC'!D8)</f>
        <v>0</v>
      </c>
      <c r="M10" s="469"/>
      <c r="N10" s="469"/>
      <c r="O10" s="469"/>
      <c r="P10" s="481" t="n">
        <f aca="false">SUM('HL KNIHA VYPOC'!D9)</f>
        <v>15000</v>
      </c>
      <c r="Q10" s="481"/>
      <c r="R10" s="481"/>
      <c r="S10" s="481"/>
      <c r="T10" s="481" t="n">
        <f aca="false">SUM('HL KNIHA VYPOC'!D10)</f>
        <v>0</v>
      </c>
      <c r="U10" s="481"/>
      <c r="V10" s="481"/>
      <c r="W10" s="481"/>
      <c r="X10" s="469" t="n">
        <f aca="false">SUM('HL KNIHA VYPOC'!D11)</f>
        <v>0</v>
      </c>
      <c r="Y10" s="469"/>
      <c r="Z10" s="469"/>
      <c r="AA10" s="469"/>
      <c r="AB10" s="469"/>
      <c r="AC10" s="469" t="n">
        <f aca="false">SUM('HL KNIHA VYPOC'!D13)</f>
        <v>0</v>
      </c>
      <c r="AD10" s="469"/>
      <c r="AE10" s="469"/>
      <c r="AF10" s="469"/>
      <c r="AG10" s="469"/>
      <c r="AH10" s="469" t="n">
        <f aca="false">SUM('HL KNIHA VYPOC'!D31)</f>
        <v>0</v>
      </c>
      <c r="AI10" s="469"/>
      <c r="AJ10" s="469"/>
      <c r="AK10" s="469"/>
      <c r="AL10" s="469"/>
      <c r="AM10" s="469" t="n">
        <f aca="false">SUM('HL KNIHA VYPOC'!D37)</f>
        <v>0</v>
      </c>
      <c r="AN10" s="469"/>
      <c r="AO10" s="469"/>
      <c r="AP10" s="469"/>
      <c r="AQ10" s="469"/>
      <c r="AR10" s="469"/>
      <c r="AS10" s="469"/>
      <c r="AT10" s="469" t="n">
        <f aca="false">SUM(L10:AS11)</f>
        <v>15000</v>
      </c>
      <c r="AU10" s="469"/>
      <c r="AV10" s="469"/>
      <c r="AW10" s="469"/>
      <c r="AX10" s="469"/>
    </row>
    <row collapsed="false" customFormat="false" customHeight="true" hidden="false" ht="13.5" outlineLevel="0" r="11">
      <c r="A11" s="470" t="s">
        <v>486</v>
      </c>
      <c r="B11" s="439"/>
      <c r="C11" s="439"/>
      <c r="D11" s="439"/>
      <c r="E11" s="439"/>
      <c r="F11" s="439"/>
      <c r="G11" s="439"/>
      <c r="H11" s="439"/>
      <c r="I11" s="439"/>
      <c r="J11" s="439"/>
      <c r="K11" s="440"/>
      <c r="L11" s="469"/>
      <c r="M11" s="469"/>
      <c r="N11" s="469"/>
      <c r="O11" s="469"/>
      <c r="P11" s="481"/>
      <c r="Q11" s="481"/>
      <c r="R11" s="481"/>
      <c r="S11" s="481"/>
      <c r="T11" s="481"/>
      <c r="U11" s="481"/>
      <c r="V11" s="481"/>
      <c r="W11" s="481"/>
      <c r="X11" s="469"/>
      <c r="Y11" s="469"/>
      <c r="Z11" s="469"/>
      <c r="AA11" s="469"/>
      <c r="AB11" s="469"/>
      <c r="AC11" s="469"/>
      <c r="AD11" s="469"/>
      <c r="AE11" s="469"/>
      <c r="AF11" s="469"/>
      <c r="AG11" s="469"/>
      <c r="AH11" s="469"/>
      <c r="AI11" s="469"/>
      <c r="AJ11" s="469"/>
      <c r="AK11" s="469"/>
      <c r="AL11" s="469"/>
      <c r="AM11" s="469"/>
      <c r="AN11" s="469"/>
      <c r="AO11" s="469"/>
      <c r="AP11" s="469"/>
      <c r="AQ11" s="469"/>
      <c r="AR11" s="469"/>
      <c r="AS11" s="469"/>
      <c r="AT11" s="469"/>
      <c r="AU11" s="469"/>
      <c r="AV11" s="469"/>
      <c r="AW11" s="469"/>
      <c r="AX11" s="469"/>
    </row>
    <row collapsed="false" customFormat="false" customHeight="true" hidden="false" ht="13.5" outlineLevel="0" r="12">
      <c r="A12" s="429" t="s">
        <v>487</v>
      </c>
      <c r="B12" s="430"/>
      <c r="C12" s="430"/>
      <c r="D12" s="430"/>
      <c r="E12" s="430"/>
      <c r="F12" s="430"/>
      <c r="G12" s="430"/>
      <c r="H12" s="430"/>
      <c r="I12" s="430"/>
      <c r="J12" s="430"/>
      <c r="K12" s="431"/>
      <c r="L12" s="839" t="n">
        <f aca="false">SUM('HL KNIHA VYPOC'!E8)</f>
        <v>0</v>
      </c>
      <c r="M12" s="839"/>
      <c r="N12" s="839"/>
      <c r="O12" s="839"/>
      <c r="P12" s="839" t="n">
        <f aca="false">SUM('HL KNIHA VYPOC'!E9)</f>
        <v>0</v>
      </c>
      <c r="Q12" s="839"/>
      <c r="R12" s="839"/>
      <c r="S12" s="839"/>
      <c r="T12" s="840" t="n">
        <f aca="false">SUM('HL KNIHA VYPOC'!E10)</f>
        <v>0</v>
      </c>
      <c r="U12" s="840"/>
      <c r="V12" s="840"/>
      <c r="W12" s="840"/>
      <c r="X12" s="469" t="n">
        <f aca="false">SUM('HL KNIHA VYPOC'!E11)</f>
        <v>0</v>
      </c>
      <c r="Y12" s="469"/>
      <c r="Z12" s="469"/>
      <c r="AA12" s="469"/>
      <c r="AB12" s="469"/>
      <c r="AC12" s="469" t="n">
        <f aca="false">SUM('HL KNIHA VYPOC'!E13)</f>
        <v>0</v>
      </c>
      <c r="AD12" s="469"/>
      <c r="AE12" s="469"/>
      <c r="AF12" s="469"/>
      <c r="AG12" s="469"/>
      <c r="AH12" s="469" t="n">
        <f aca="false">SUM('HL KNIHA VYPOC'!E31)</f>
        <v>0</v>
      </c>
      <c r="AI12" s="469"/>
      <c r="AJ12" s="469"/>
      <c r="AK12" s="469"/>
      <c r="AL12" s="469"/>
      <c r="AM12" s="469" t="n">
        <f aca="false">SUM('HL KNIHA VYPOC'!E37)</f>
        <v>0</v>
      </c>
      <c r="AN12" s="469"/>
      <c r="AO12" s="469"/>
      <c r="AP12" s="469"/>
      <c r="AQ12" s="469"/>
      <c r="AR12" s="469"/>
      <c r="AS12" s="469"/>
      <c r="AT12" s="469" t="n">
        <f aca="false">SUM(L12:AS12)</f>
        <v>0</v>
      </c>
      <c r="AU12" s="469"/>
      <c r="AV12" s="469"/>
      <c r="AW12" s="469"/>
      <c r="AX12" s="469"/>
    </row>
    <row collapsed="false" customFormat="false" customHeight="true" hidden="false" ht="13.5" outlineLevel="0" r="13">
      <c r="A13" s="429" t="s">
        <v>488</v>
      </c>
      <c r="B13" s="430"/>
      <c r="C13" s="430"/>
      <c r="D13" s="430"/>
      <c r="E13" s="430"/>
      <c r="F13" s="430"/>
      <c r="G13" s="430"/>
      <c r="H13" s="430"/>
      <c r="I13" s="430"/>
      <c r="J13" s="430"/>
      <c r="K13" s="431"/>
      <c r="L13" s="469" t="n">
        <f aca="false">SUM('HL KNIHA VYPOC'!F8)</f>
        <v>0</v>
      </c>
      <c r="M13" s="469"/>
      <c r="N13" s="469"/>
      <c r="O13" s="469"/>
      <c r="P13" s="839" t="n">
        <f aca="false">SUM('HL KNIHA VYPOC'!F9)</f>
        <v>0</v>
      </c>
      <c r="Q13" s="839"/>
      <c r="R13" s="839"/>
      <c r="S13" s="839"/>
      <c r="T13" s="839" t="n">
        <f aca="false">SUM('HL KNIHA VYPOC'!F10)</f>
        <v>0</v>
      </c>
      <c r="U13" s="839"/>
      <c r="V13" s="839"/>
      <c r="W13" s="839"/>
      <c r="X13" s="469" t="n">
        <f aca="false">SUM('HL KNIHA VYPOC'!F11)</f>
        <v>0</v>
      </c>
      <c r="Y13" s="469"/>
      <c r="Z13" s="469"/>
      <c r="AA13" s="469"/>
      <c r="AB13" s="469"/>
      <c r="AC13" s="469" t="n">
        <f aca="false">SUM('HL KNIHA VYPOC'!F13)</f>
        <v>0</v>
      </c>
      <c r="AD13" s="469"/>
      <c r="AE13" s="469"/>
      <c r="AF13" s="469"/>
      <c r="AG13" s="469"/>
      <c r="AH13" s="469" t="n">
        <f aca="false">SUM('HL KNIHA VYPOC'!F31)</f>
        <v>0</v>
      </c>
      <c r="AI13" s="469"/>
      <c r="AJ13" s="469"/>
      <c r="AK13" s="469"/>
      <c r="AL13" s="469"/>
      <c r="AM13" s="469" t="n">
        <f aca="false">SUM('HL KNIHA VYPOC'!F37)</f>
        <v>0</v>
      </c>
      <c r="AN13" s="469"/>
      <c r="AO13" s="469"/>
      <c r="AP13" s="469"/>
      <c r="AQ13" s="469"/>
      <c r="AR13" s="469"/>
      <c r="AS13" s="469"/>
      <c r="AT13" s="469" t="n">
        <f aca="false">SUM(L13:AS13)</f>
        <v>0</v>
      </c>
      <c r="AU13" s="469"/>
      <c r="AV13" s="469"/>
      <c r="AW13" s="469"/>
      <c r="AX13" s="469"/>
    </row>
    <row collapsed="false" customFormat="false" customHeight="true" hidden="false" ht="13.5" outlineLevel="0" r="14">
      <c r="A14" s="429" t="s">
        <v>489</v>
      </c>
      <c r="B14" s="430"/>
      <c r="C14" s="430"/>
      <c r="D14" s="430"/>
      <c r="E14" s="430"/>
      <c r="F14" s="430"/>
      <c r="G14" s="430"/>
      <c r="H14" s="430"/>
      <c r="I14" s="430"/>
      <c r="J14" s="430"/>
      <c r="K14" s="431"/>
      <c r="L14" s="841"/>
      <c r="M14" s="841"/>
      <c r="N14" s="841"/>
      <c r="O14" s="841"/>
      <c r="P14" s="842"/>
      <c r="Q14" s="842"/>
      <c r="R14" s="842"/>
      <c r="S14" s="842"/>
      <c r="T14" s="842"/>
      <c r="U14" s="842"/>
      <c r="V14" s="842"/>
      <c r="W14" s="842"/>
      <c r="X14" s="841"/>
      <c r="Y14" s="841"/>
      <c r="Z14" s="841"/>
      <c r="AA14" s="841"/>
      <c r="AB14" s="841"/>
      <c r="AC14" s="841"/>
      <c r="AD14" s="841"/>
      <c r="AE14" s="841"/>
      <c r="AF14" s="841"/>
      <c r="AG14" s="841"/>
      <c r="AH14" s="841"/>
      <c r="AI14" s="841"/>
      <c r="AJ14" s="841"/>
      <c r="AK14" s="841"/>
      <c r="AL14" s="841"/>
      <c r="AM14" s="841"/>
      <c r="AN14" s="841"/>
      <c r="AO14" s="841"/>
      <c r="AP14" s="841"/>
      <c r="AQ14" s="841"/>
      <c r="AR14" s="841"/>
      <c r="AS14" s="841"/>
      <c r="AT14" s="469" t="n">
        <f aca="false">SUM(L14:AS14)</f>
        <v>0</v>
      </c>
      <c r="AU14" s="469"/>
      <c r="AV14" s="469"/>
      <c r="AW14" s="469"/>
      <c r="AX14" s="469"/>
    </row>
    <row collapsed="false" customFormat="false" customHeight="true" hidden="false" ht="13.5" outlineLevel="0" r="15">
      <c r="A15" s="458" t="s">
        <v>490</v>
      </c>
      <c r="B15" s="408"/>
      <c r="C15" s="408"/>
      <c r="D15" s="408"/>
      <c r="E15" s="408"/>
      <c r="F15" s="408"/>
      <c r="G15" s="408"/>
      <c r="H15" s="408"/>
      <c r="I15" s="408"/>
      <c r="J15" s="408"/>
      <c r="K15" s="463"/>
      <c r="L15" s="843" t="n">
        <f aca="false">SUM(L10+L12-L13+L14)</f>
        <v>0</v>
      </c>
      <c r="M15" s="843"/>
      <c r="N15" s="843"/>
      <c r="O15" s="843"/>
      <c r="P15" s="843" t="n">
        <f aca="false">SUM(P10+P12-P13+P14)</f>
        <v>15000</v>
      </c>
      <c r="Q15" s="843"/>
      <c r="R15" s="843"/>
      <c r="S15" s="843"/>
      <c r="T15" s="843" t="n">
        <f aca="false">SUM(T10+T12-T13+T14)</f>
        <v>0</v>
      </c>
      <c r="U15" s="843"/>
      <c r="V15" s="843"/>
      <c r="W15" s="843"/>
      <c r="X15" s="843" t="n">
        <f aca="false">SUM(X10+X12-X13+X14)</f>
        <v>0</v>
      </c>
      <c r="Y15" s="843"/>
      <c r="Z15" s="843"/>
      <c r="AA15" s="843"/>
      <c r="AB15" s="843"/>
      <c r="AC15" s="843" t="n">
        <f aca="false">SUM(AC10+AC12-AC13+AC14)</f>
        <v>0</v>
      </c>
      <c r="AD15" s="843"/>
      <c r="AE15" s="843"/>
      <c r="AF15" s="843"/>
      <c r="AG15" s="843"/>
      <c r="AH15" s="843" t="n">
        <f aca="false">SUM(AH10+AH12-AH13+AH14)</f>
        <v>0</v>
      </c>
      <c r="AI15" s="843"/>
      <c r="AJ15" s="843"/>
      <c r="AK15" s="843"/>
      <c r="AL15" s="843"/>
      <c r="AM15" s="843" t="n">
        <f aca="false">SUM(AM10+AM12-AM13+AM14)</f>
        <v>0</v>
      </c>
      <c r="AN15" s="843"/>
      <c r="AO15" s="843"/>
      <c r="AP15" s="843"/>
      <c r="AQ15" s="843"/>
      <c r="AR15" s="843"/>
      <c r="AS15" s="843"/>
      <c r="AT15" s="469" t="n">
        <f aca="false">SUM(L15:AS16)</f>
        <v>15000</v>
      </c>
      <c r="AU15" s="469"/>
      <c r="AV15" s="469"/>
      <c r="AW15" s="469"/>
      <c r="AX15" s="469"/>
    </row>
    <row collapsed="false" customFormat="false" customHeight="true" hidden="false" ht="13.5" outlineLevel="0" r="16">
      <c r="A16" s="470" t="s">
        <v>486</v>
      </c>
      <c r="B16" s="439"/>
      <c r="C16" s="439"/>
      <c r="D16" s="439"/>
      <c r="E16" s="439"/>
      <c r="F16" s="439"/>
      <c r="G16" s="439"/>
      <c r="H16" s="439"/>
      <c r="I16" s="439"/>
      <c r="J16" s="439"/>
      <c r="K16" s="440"/>
      <c r="L16" s="843"/>
      <c r="M16" s="843"/>
      <c r="N16" s="843"/>
      <c r="O16" s="843"/>
      <c r="P16" s="843"/>
      <c r="Q16" s="843"/>
      <c r="R16" s="843"/>
      <c r="S16" s="843"/>
      <c r="T16" s="843"/>
      <c r="U16" s="843"/>
      <c r="V16" s="843"/>
      <c r="W16" s="843"/>
      <c r="X16" s="843"/>
      <c r="Y16" s="843"/>
      <c r="Z16" s="843"/>
      <c r="AA16" s="843"/>
      <c r="AB16" s="843"/>
      <c r="AC16" s="843"/>
      <c r="AD16" s="843"/>
      <c r="AE16" s="843"/>
      <c r="AF16" s="843"/>
      <c r="AG16" s="843"/>
      <c r="AH16" s="843"/>
      <c r="AI16" s="843"/>
      <c r="AJ16" s="843"/>
      <c r="AK16" s="843"/>
      <c r="AL16" s="843"/>
      <c r="AM16" s="843"/>
      <c r="AN16" s="843"/>
      <c r="AO16" s="843"/>
      <c r="AP16" s="843"/>
      <c r="AQ16" s="843"/>
      <c r="AR16" s="843"/>
      <c r="AS16" s="843"/>
      <c r="AT16" s="469"/>
      <c r="AU16" s="469"/>
      <c r="AV16" s="469"/>
      <c r="AW16" s="469"/>
      <c r="AX16" s="469"/>
    </row>
    <row collapsed="false" customFormat="false" customHeight="true" hidden="false" ht="13.5" outlineLevel="0" r="17">
      <c r="A17" s="430" t="s">
        <v>491</v>
      </c>
      <c r="B17" s="430"/>
      <c r="C17" s="430"/>
      <c r="D17" s="430"/>
      <c r="E17" s="430"/>
      <c r="F17" s="430"/>
      <c r="G17" s="430"/>
      <c r="H17" s="430"/>
      <c r="I17" s="430"/>
      <c r="J17" s="430"/>
      <c r="K17" s="430"/>
      <c r="L17" s="844"/>
      <c r="M17" s="844"/>
      <c r="N17" s="844"/>
      <c r="O17" s="844"/>
      <c r="P17" s="844"/>
      <c r="Q17" s="844"/>
      <c r="R17" s="844"/>
      <c r="S17" s="844"/>
      <c r="T17" s="844"/>
      <c r="U17" s="844"/>
      <c r="V17" s="844"/>
      <c r="W17" s="844"/>
      <c r="X17" s="844"/>
      <c r="Y17" s="844"/>
      <c r="Z17" s="844"/>
      <c r="AA17" s="844"/>
      <c r="AB17" s="844"/>
      <c r="AC17" s="844"/>
      <c r="AD17" s="844"/>
      <c r="AE17" s="844"/>
      <c r="AF17" s="844"/>
      <c r="AG17" s="844"/>
      <c r="AH17" s="844"/>
      <c r="AI17" s="844"/>
      <c r="AJ17" s="844"/>
      <c r="AK17" s="844"/>
      <c r="AL17" s="844"/>
      <c r="AM17" s="844"/>
      <c r="AN17" s="844"/>
      <c r="AO17" s="844"/>
      <c r="AP17" s="844"/>
      <c r="AQ17" s="844"/>
      <c r="AR17" s="844"/>
      <c r="AS17" s="844"/>
      <c r="AT17" s="844"/>
      <c r="AU17" s="844"/>
      <c r="AV17" s="844"/>
      <c r="AW17" s="844"/>
      <c r="AX17" s="845"/>
    </row>
    <row collapsed="false" customFormat="false" customHeight="true" hidden="false" ht="13.5" outlineLevel="0" r="18">
      <c r="A18" s="454" t="s">
        <v>485</v>
      </c>
      <c r="B18" s="435"/>
      <c r="C18" s="436"/>
      <c r="D18" s="436"/>
      <c r="E18" s="436"/>
      <c r="F18" s="436"/>
      <c r="G18" s="436"/>
      <c r="H18" s="436"/>
      <c r="I18" s="436"/>
      <c r="J18" s="436"/>
      <c r="K18" s="437"/>
      <c r="L18" s="481" t="n">
        <f aca="false">SUM('HL KNIHA VYPOC'!D53)*-1</f>
        <v>0</v>
      </c>
      <c r="M18" s="481"/>
      <c r="N18" s="481"/>
      <c r="O18" s="481"/>
      <c r="P18" s="481" t="n">
        <f aca="false">SUM('HL KNIHA VYPOC'!D54)*-1</f>
        <v>7000</v>
      </c>
      <c r="Q18" s="481"/>
      <c r="R18" s="481"/>
      <c r="S18" s="481"/>
      <c r="T18" s="481" t="n">
        <f aca="false">SUM('HL KNIHA VYPOC'!D55)*-1</f>
        <v>0</v>
      </c>
      <c r="U18" s="481"/>
      <c r="V18" s="481"/>
      <c r="W18" s="481"/>
      <c r="X18" s="469" t="n">
        <f aca="false">SUM('HL KNIHA VYPOC'!D56)*-1</f>
        <v>0</v>
      </c>
      <c r="Y18" s="469"/>
      <c r="Z18" s="469"/>
      <c r="AA18" s="469"/>
      <c r="AB18" s="469"/>
      <c r="AC18" s="469" t="n">
        <f aca="false">SUM('HL KNIHA VYPOC'!D58)*-1</f>
        <v>0</v>
      </c>
      <c r="AD18" s="469"/>
      <c r="AE18" s="469"/>
      <c r="AF18" s="469"/>
      <c r="AG18" s="469"/>
      <c r="AH18" s="469"/>
      <c r="AI18" s="469"/>
      <c r="AJ18" s="469"/>
      <c r="AK18" s="469"/>
      <c r="AL18" s="469"/>
      <c r="AM18" s="469"/>
      <c r="AN18" s="469"/>
      <c r="AO18" s="469"/>
      <c r="AP18" s="469"/>
      <c r="AQ18" s="469"/>
      <c r="AR18" s="469"/>
      <c r="AS18" s="469"/>
      <c r="AT18" s="469" t="n">
        <f aca="false">SUM(L18:AS19)</f>
        <v>7000</v>
      </c>
      <c r="AU18" s="469"/>
      <c r="AV18" s="469"/>
      <c r="AW18" s="469"/>
      <c r="AX18" s="469"/>
    </row>
    <row collapsed="false" customFormat="false" customHeight="true" hidden="false" ht="13.5" outlineLevel="0" r="19">
      <c r="A19" s="470" t="s">
        <v>486</v>
      </c>
      <c r="B19" s="438"/>
      <c r="C19" s="439"/>
      <c r="D19" s="439"/>
      <c r="E19" s="439"/>
      <c r="F19" s="439"/>
      <c r="G19" s="439"/>
      <c r="H19" s="439"/>
      <c r="I19" s="439"/>
      <c r="J19" s="439"/>
      <c r="K19" s="440"/>
      <c r="L19" s="481"/>
      <c r="M19" s="481"/>
      <c r="N19" s="481"/>
      <c r="O19" s="481"/>
      <c r="P19" s="481"/>
      <c r="Q19" s="481"/>
      <c r="R19" s="481"/>
      <c r="S19" s="481"/>
      <c r="T19" s="481"/>
      <c r="U19" s="481"/>
      <c r="V19" s="481"/>
      <c r="W19" s="481"/>
      <c r="X19" s="469"/>
      <c r="Y19" s="469"/>
      <c r="Z19" s="469"/>
      <c r="AA19" s="469"/>
      <c r="AB19" s="469"/>
      <c r="AC19" s="469"/>
      <c r="AD19" s="469"/>
      <c r="AE19" s="469"/>
      <c r="AF19" s="469"/>
      <c r="AG19" s="469"/>
      <c r="AH19" s="469"/>
      <c r="AI19" s="469"/>
      <c r="AJ19" s="469"/>
      <c r="AK19" s="469"/>
      <c r="AL19" s="469"/>
      <c r="AM19" s="469"/>
      <c r="AN19" s="469"/>
      <c r="AO19" s="469"/>
      <c r="AP19" s="469"/>
      <c r="AQ19" s="469"/>
      <c r="AR19" s="469"/>
      <c r="AS19" s="469"/>
      <c r="AT19" s="469"/>
      <c r="AU19" s="469"/>
      <c r="AV19" s="469"/>
      <c r="AW19" s="469"/>
      <c r="AX19" s="469"/>
    </row>
    <row collapsed="false" customFormat="false" customHeight="true" hidden="false" ht="13.5" outlineLevel="0" r="20">
      <c r="A20" s="429" t="s">
        <v>487</v>
      </c>
      <c r="B20" s="429"/>
      <c r="C20" s="430"/>
      <c r="D20" s="430"/>
      <c r="E20" s="430"/>
      <c r="F20" s="430"/>
      <c r="G20" s="430"/>
      <c r="H20" s="430"/>
      <c r="I20" s="430"/>
      <c r="J20" s="430"/>
      <c r="K20" s="431"/>
      <c r="L20" s="840" t="n">
        <f aca="false">SUM('HL KNIHA VYPOC'!F53)</f>
        <v>0</v>
      </c>
      <c r="M20" s="840"/>
      <c r="N20" s="840"/>
      <c r="O20" s="840"/>
      <c r="P20" s="839" t="n">
        <f aca="false">SUM('HL KNIHA VYPOC'!F54)</f>
        <v>0</v>
      </c>
      <c r="Q20" s="839"/>
      <c r="R20" s="839"/>
      <c r="S20" s="839"/>
      <c r="T20" s="840" t="n">
        <f aca="false">SUM('HL KNIHA VYPOC'!F55)</f>
        <v>0</v>
      </c>
      <c r="U20" s="840"/>
      <c r="V20" s="840"/>
      <c r="W20" s="840"/>
      <c r="X20" s="469" t="n">
        <f aca="false">SUM('HL KNIHA VYPOC'!F56)</f>
        <v>0</v>
      </c>
      <c r="Y20" s="469"/>
      <c r="Z20" s="469"/>
      <c r="AA20" s="469"/>
      <c r="AB20" s="469"/>
      <c r="AC20" s="469" t="n">
        <f aca="false">SUM('HL KNIHA VYPOC'!F58)</f>
        <v>0</v>
      </c>
      <c r="AD20" s="469"/>
      <c r="AE20" s="469"/>
      <c r="AF20" s="469"/>
      <c r="AG20" s="469"/>
      <c r="AH20" s="469"/>
      <c r="AI20" s="469"/>
      <c r="AJ20" s="469"/>
      <c r="AK20" s="469"/>
      <c r="AL20" s="469"/>
      <c r="AM20" s="469"/>
      <c r="AN20" s="469"/>
      <c r="AO20" s="469"/>
      <c r="AP20" s="469"/>
      <c r="AQ20" s="469"/>
      <c r="AR20" s="469"/>
      <c r="AS20" s="469"/>
      <c r="AT20" s="469" t="n">
        <f aca="false">SUM(L20:AS20)</f>
        <v>0</v>
      </c>
      <c r="AU20" s="469"/>
      <c r="AV20" s="469"/>
      <c r="AW20" s="469"/>
      <c r="AX20" s="469"/>
    </row>
    <row collapsed="false" customFormat="false" customHeight="true" hidden="false" ht="13.5" outlineLevel="0" r="21">
      <c r="A21" s="429" t="s">
        <v>488</v>
      </c>
      <c r="B21" s="429"/>
      <c r="C21" s="430"/>
      <c r="D21" s="430"/>
      <c r="E21" s="430"/>
      <c r="F21" s="430"/>
      <c r="G21" s="430"/>
      <c r="H21" s="430"/>
      <c r="I21" s="430"/>
      <c r="J21" s="430"/>
      <c r="K21" s="430"/>
      <c r="L21" s="469" t="n">
        <f aca="false">SUM('HL KNIHA VYPOC'!E53)</f>
        <v>0</v>
      </c>
      <c r="M21" s="469"/>
      <c r="N21" s="469"/>
      <c r="O21" s="469"/>
      <c r="P21" s="839" t="n">
        <f aca="false">SUM('HL KNIHA VYPOC'!E54)</f>
        <v>0</v>
      </c>
      <c r="Q21" s="839"/>
      <c r="R21" s="839"/>
      <c r="S21" s="839"/>
      <c r="T21" s="839" t="n">
        <f aca="false">SUM('HL KNIHA VYPOC'!E55)</f>
        <v>0</v>
      </c>
      <c r="U21" s="839"/>
      <c r="V21" s="839"/>
      <c r="W21" s="839"/>
      <c r="X21" s="469" t="n">
        <f aca="false">SUM('HL KNIHA VYPOC'!E56)</f>
        <v>0</v>
      </c>
      <c r="Y21" s="469"/>
      <c r="Z21" s="469"/>
      <c r="AA21" s="469"/>
      <c r="AB21" s="469"/>
      <c r="AC21" s="469" t="n">
        <f aca="false">SUM('HL KNIHA VYPOC'!E58)</f>
        <v>0</v>
      </c>
      <c r="AD21" s="469"/>
      <c r="AE21" s="469"/>
      <c r="AF21" s="469"/>
      <c r="AG21" s="469"/>
      <c r="AH21" s="469"/>
      <c r="AI21" s="469"/>
      <c r="AJ21" s="469"/>
      <c r="AK21" s="469"/>
      <c r="AL21" s="469"/>
      <c r="AM21" s="469"/>
      <c r="AN21" s="469"/>
      <c r="AO21" s="469"/>
      <c r="AP21" s="469"/>
      <c r="AQ21" s="469"/>
      <c r="AR21" s="469"/>
      <c r="AS21" s="469"/>
      <c r="AT21" s="469" t="n">
        <f aca="false">SUM(L21:AS21)</f>
        <v>0</v>
      </c>
      <c r="AU21" s="469"/>
      <c r="AV21" s="469"/>
      <c r="AW21" s="469"/>
      <c r="AX21" s="469"/>
    </row>
    <row collapsed="false" customFormat="false" customHeight="true" hidden="false" ht="13.5" outlineLevel="0" r="22">
      <c r="A22" s="429" t="s">
        <v>489</v>
      </c>
      <c r="B22" s="429"/>
      <c r="C22" s="430"/>
      <c r="D22" s="430"/>
      <c r="E22" s="430"/>
      <c r="F22" s="430"/>
      <c r="G22" s="430"/>
      <c r="H22" s="430"/>
      <c r="I22" s="430"/>
      <c r="J22" s="430"/>
      <c r="K22" s="430"/>
      <c r="L22" s="841"/>
      <c r="M22" s="841"/>
      <c r="N22" s="841"/>
      <c r="O22" s="841"/>
      <c r="P22" s="842"/>
      <c r="Q22" s="842"/>
      <c r="R22" s="842"/>
      <c r="S22" s="842"/>
      <c r="T22" s="846"/>
      <c r="U22" s="846"/>
      <c r="V22" s="846"/>
      <c r="W22" s="846"/>
      <c r="X22" s="841"/>
      <c r="Y22" s="841"/>
      <c r="Z22" s="841"/>
      <c r="AA22" s="841"/>
      <c r="AB22" s="841"/>
      <c r="AC22" s="841"/>
      <c r="AD22" s="841"/>
      <c r="AE22" s="841"/>
      <c r="AF22" s="841"/>
      <c r="AG22" s="841"/>
      <c r="AH22" s="841"/>
      <c r="AI22" s="841"/>
      <c r="AJ22" s="841"/>
      <c r="AK22" s="841"/>
      <c r="AL22" s="841"/>
      <c r="AM22" s="841"/>
      <c r="AN22" s="841"/>
      <c r="AO22" s="841"/>
      <c r="AP22" s="841"/>
      <c r="AQ22" s="841"/>
      <c r="AR22" s="841"/>
      <c r="AS22" s="841"/>
      <c r="AT22" s="469" t="n">
        <f aca="false">SUM(L22:AS22)</f>
        <v>0</v>
      </c>
      <c r="AU22" s="469"/>
      <c r="AV22" s="469"/>
      <c r="AW22" s="469"/>
      <c r="AX22" s="469"/>
    </row>
    <row collapsed="false" customFormat="false" customHeight="true" hidden="false" ht="13.5" outlineLevel="0" r="23">
      <c r="A23" s="458" t="s">
        <v>490</v>
      </c>
      <c r="B23" s="484"/>
      <c r="C23" s="408"/>
      <c r="D23" s="408"/>
      <c r="E23" s="408"/>
      <c r="F23" s="408"/>
      <c r="G23" s="408"/>
      <c r="H23" s="408"/>
      <c r="I23" s="408"/>
      <c r="J23" s="408"/>
      <c r="K23" s="408"/>
      <c r="L23" s="843" t="n">
        <f aca="false">SUM(L18+L20-L21+L22)</f>
        <v>0</v>
      </c>
      <c r="M23" s="843"/>
      <c r="N23" s="843"/>
      <c r="O23" s="843"/>
      <c r="P23" s="847" t="n">
        <f aca="false">SUM(P18+P20-P21)</f>
        <v>7000</v>
      </c>
      <c r="Q23" s="847"/>
      <c r="R23" s="847"/>
      <c r="S23" s="847"/>
      <c r="T23" s="847" t="n">
        <f aca="false">SUM(T18+T20-T21)</f>
        <v>0</v>
      </c>
      <c r="U23" s="847"/>
      <c r="V23" s="847"/>
      <c r="W23" s="847"/>
      <c r="X23" s="843" t="n">
        <f aca="false">SUM(X18+X20-X21)</f>
        <v>0</v>
      </c>
      <c r="Y23" s="843"/>
      <c r="Z23" s="843"/>
      <c r="AA23" s="843"/>
      <c r="AB23" s="843"/>
      <c r="AC23" s="843" t="n">
        <f aca="false">SUM(AC18+AC20-AC21)</f>
        <v>0</v>
      </c>
      <c r="AD23" s="843"/>
      <c r="AE23" s="843"/>
      <c r="AF23" s="843"/>
      <c r="AG23" s="843"/>
      <c r="AH23" s="843"/>
      <c r="AI23" s="843"/>
      <c r="AJ23" s="843"/>
      <c r="AK23" s="843"/>
      <c r="AL23" s="843"/>
      <c r="AM23" s="843"/>
      <c r="AN23" s="843"/>
      <c r="AO23" s="843"/>
      <c r="AP23" s="843"/>
      <c r="AQ23" s="843"/>
      <c r="AR23" s="843"/>
      <c r="AS23" s="843"/>
      <c r="AT23" s="469" t="n">
        <f aca="false">SUM(L23:AS24)</f>
        <v>7000</v>
      </c>
      <c r="AU23" s="469"/>
      <c r="AV23" s="469"/>
      <c r="AW23" s="469"/>
      <c r="AX23" s="469"/>
    </row>
    <row collapsed="false" customFormat="false" customHeight="true" hidden="false" ht="13.5" outlineLevel="0" r="24">
      <c r="A24" s="470" t="s">
        <v>486</v>
      </c>
      <c r="B24" s="438"/>
      <c r="C24" s="439"/>
      <c r="D24" s="439"/>
      <c r="E24" s="439"/>
      <c r="F24" s="439"/>
      <c r="G24" s="439"/>
      <c r="H24" s="439"/>
      <c r="I24" s="439"/>
      <c r="J24" s="439"/>
      <c r="K24" s="439"/>
      <c r="L24" s="843"/>
      <c r="M24" s="843"/>
      <c r="N24" s="843"/>
      <c r="O24" s="843"/>
      <c r="P24" s="847"/>
      <c r="Q24" s="847"/>
      <c r="R24" s="847"/>
      <c r="S24" s="847"/>
      <c r="T24" s="847"/>
      <c r="U24" s="847"/>
      <c r="V24" s="847"/>
      <c r="W24" s="847"/>
      <c r="X24" s="843"/>
      <c r="Y24" s="843"/>
      <c r="Z24" s="843"/>
      <c r="AA24" s="843"/>
      <c r="AB24" s="843"/>
      <c r="AC24" s="843"/>
      <c r="AD24" s="843"/>
      <c r="AE24" s="843"/>
      <c r="AF24" s="843"/>
      <c r="AG24" s="843"/>
      <c r="AH24" s="843"/>
      <c r="AI24" s="843"/>
      <c r="AJ24" s="843"/>
      <c r="AK24" s="843"/>
      <c r="AL24" s="843"/>
      <c r="AM24" s="843"/>
      <c r="AN24" s="843"/>
      <c r="AO24" s="843"/>
      <c r="AP24" s="843"/>
      <c r="AQ24" s="843"/>
      <c r="AR24" s="843"/>
      <c r="AS24" s="843"/>
      <c r="AT24" s="469"/>
      <c r="AU24" s="469"/>
      <c r="AV24" s="469"/>
      <c r="AW24" s="469"/>
      <c r="AX24" s="469"/>
    </row>
    <row collapsed="false" customFormat="false" customHeight="true" hidden="false" ht="13.5" outlineLevel="0" r="25">
      <c r="A25" s="408" t="s">
        <v>492</v>
      </c>
      <c r="B25" s="408"/>
      <c r="C25" s="408"/>
      <c r="D25" s="408"/>
      <c r="E25" s="408"/>
      <c r="F25" s="408"/>
      <c r="G25" s="408"/>
      <c r="H25" s="408"/>
      <c r="I25" s="408"/>
      <c r="J25" s="408"/>
      <c r="K25" s="408"/>
      <c r="L25" s="350"/>
      <c r="M25" s="350"/>
      <c r="N25" s="350"/>
      <c r="O25" s="350"/>
      <c r="P25" s="350"/>
      <c r="Q25" s="350"/>
      <c r="R25" s="350"/>
      <c r="S25" s="350"/>
      <c r="T25" s="350"/>
      <c r="U25" s="350"/>
      <c r="V25" s="350"/>
      <c r="W25" s="350"/>
      <c r="X25" s="350"/>
      <c r="Y25" s="350"/>
      <c r="Z25" s="350"/>
      <c r="AA25" s="350"/>
      <c r="AB25" s="350"/>
      <c r="AC25" s="350"/>
      <c r="AD25" s="350"/>
      <c r="AE25" s="350"/>
      <c r="AF25" s="350"/>
      <c r="AG25" s="350"/>
      <c r="AH25" s="350"/>
      <c r="AI25" s="350"/>
      <c r="AJ25" s="350"/>
      <c r="AK25" s="350"/>
      <c r="AL25" s="350"/>
      <c r="AM25" s="350"/>
      <c r="AN25" s="350"/>
      <c r="AO25" s="350"/>
      <c r="AP25" s="350"/>
      <c r="AQ25" s="350"/>
      <c r="AR25" s="350"/>
      <c r="AS25" s="350"/>
      <c r="AT25" s="350"/>
      <c r="AU25" s="350"/>
      <c r="AV25" s="350"/>
      <c r="AW25" s="350"/>
      <c r="AX25" s="845"/>
    </row>
    <row collapsed="false" customFormat="false" customHeight="true" hidden="false" ht="13.5" outlineLevel="0" r="26">
      <c r="A26" s="454" t="s">
        <v>485</v>
      </c>
      <c r="B26" s="436"/>
      <c r="C26" s="436"/>
      <c r="D26" s="436"/>
      <c r="E26" s="436"/>
      <c r="F26" s="436"/>
      <c r="G26" s="436"/>
      <c r="H26" s="436"/>
      <c r="I26" s="436"/>
      <c r="J26" s="436"/>
      <c r="K26" s="436"/>
      <c r="L26" s="469" t="n">
        <f aca="false">SUM(L31-L30+L29-L28)</f>
        <v>0</v>
      </c>
      <c r="M26" s="469"/>
      <c r="N26" s="469"/>
      <c r="O26" s="469"/>
      <c r="P26" s="481" t="n">
        <f aca="false">SUM(P31-P30+P29-P28)</f>
        <v>0</v>
      </c>
      <c r="Q26" s="481"/>
      <c r="R26" s="481"/>
      <c r="S26" s="481"/>
      <c r="T26" s="481" t="n">
        <f aca="false">SUM(T31-T30+T29-T28)</f>
        <v>0</v>
      </c>
      <c r="U26" s="481"/>
      <c r="V26" s="481"/>
      <c r="W26" s="481"/>
      <c r="X26" s="469" t="n">
        <f aca="false">SUM(X31-X30+X29-X28)</f>
        <v>0</v>
      </c>
      <c r="Y26" s="469"/>
      <c r="Z26" s="469"/>
      <c r="AA26" s="469"/>
      <c r="AB26" s="469"/>
      <c r="AC26" s="469" t="n">
        <f aca="false">SUM(AC31-AC30+AC29-AC28)</f>
        <v>0</v>
      </c>
      <c r="AD26" s="469"/>
      <c r="AE26" s="469"/>
      <c r="AF26" s="469"/>
      <c r="AG26" s="469"/>
      <c r="AH26" s="469" t="n">
        <f aca="false">SUM(AH31-AH30+AH29-AH28)</f>
        <v>0</v>
      </c>
      <c r="AI26" s="469"/>
      <c r="AJ26" s="469"/>
      <c r="AK26" s="469"/>
      <c r="AL26" s="469"/>
      <c r="AM26" s="469" t="n">
        <f aca="false">SUM(AM31-AM30+AM29-AM28)</f>
        <v>0</v>
      </c>
      <c r="AN26" s="469"/>
      <c r="AO26" s="469"/>
      <c r="AP26" s="469"/>
      <c r="AQ26" s="469"/>
      <c r="AR26" s="469"/>
      <c r="AS26" s="469"/>
      <c r="AT26" s="469" t="n">
        <f aca="false">SUM(L26:AS27)</f>
        <v>0</v>
      </c>
      <c r="AU26" s="469"/>
      <c r="AV26" s="469"/>
      <c r="AW26" s="469"/>
      <c r="AX26" s="469"/>
    </row>
    <row collapsed="false" customFormat="false" customHeight="true" hidden="false" ht="13.5" outlineLevel="0" r="27">
      <c r="A27" s="470" t="s">
        <v>486</v>
      </c>
      <c r="B27" s="439"/>
      <c r="C27" s="439"/>
      <c r="D27" s="439"/>
      <c r="E27" s="439"/>
      <c r="F27" s="439"/>
      <c r="G27" s="439"/>
      <c r="H27" s="439"/>
      <c r="I27" s="439"/>
      <c r="J27" s="439"/>
      <c r="K27" s="439"/>
      <c r="L27" s="469"/>
      <c r="M27" s="469"/>
      <c r="N27" s="469"/>
      <c r="O27" s="469"/>
      <c r="P27" s="481"/>
      <c r="Q27" s="481"/>
      <c r="R27" s="481"/>
      <c r="S27" s="481"/>
      <c r="T27" s="481"/>
      <c r="U27" s="481"/>
      <c r="V27" s="481"/>
      <c r="W27" s="481"/>
      <c r="X27" s="469"/>
      <c r="Y27" s="469"/>
      <c r="Z27" s="469"/>
      <c r="AA27" s="469"/>
      <c r="AB27" s="469"/>
      <c r="AC27" s="469"/>
      <c r="AD27" s="469"/>
      <c r="AE27" s="469"/>
      <c r="AF27" s="469"/>
      <c r="AG27" s="469"/>
      <c r="AH27" s="469"/>
      <c r="AI27" s="469"/>
      <c r="AJ27" s="469"/>
      <c r="AK27" s="469"/>
      <c r="AL27" s="469"/>
      <c r="AM27" s="469"/>
      <c r="AN27" s="469"/>
      <c r="AO27" s="469"/>
      <c r="AP27" s="469"/>
      <c r="AQ27" s="469"/>
      <c r="AR27" s="469"/>
      <c r="AS27" s="469"/>
      <c r="AT27" s="469"/>
      <c r="AU27" s="469"/>
      <c r="AV27" s="469"/>
      <c r="AW27" s="469"/>
      <c r="AX27" s="469"/>
    </row>
    <row collapsed="false" customFormat="false" customHeight="true" hidden="false" ht="13.5" outlineLevel="0" r="28">
      <c r="A28" s="429" t="s">
        <v>487</v>
      </c>
      <c r="B28" s="430"/>
      <c r="C28" s="430"/>
      <c r="D28" s="430"/>
      <c r="E28" s="430"/>
      <c r="F28" s="430"/>
      <c r="G28" s="430"/>
      <c r="H28" s="430"/>
      <c r="I28" s="430"/>
      <c r="J28" s="430"/>
      <c r="K28" s="430"/>
      <c r="L28" s="842"/>
      <c r="M28" s="842"/>
      <c r="N28" s="842"/>
      <c r="O28" s="842"/>
      <c r="P28" s="842"/>
      <c r="Q28" s="842"/>
      <c r="R28" s="842"/>
      <c r="S28" s="842"/>
      <c r="T28" s="846"/>
      <c r="U28" s="846"/>
      <c r="V28" s="846"/>
      <c r="W28" s="846"/>
      <c r="X28" s="841"/>
      <c r="Y28" s="841"/>
      <c r="Z28" s="841"/>
      <c r="AA28" s="841"/>
      <c r="AB28" s="841"/>
      <c r="AC28" s="841"/>
      <c r="AD28" s="841"/>
      <c r="AE28" s="841"/>
      <c r="AF28" s="841"/>
      <c r="AG28" s="841"/>
      <c r="AH28" s="841"/>
      <c r="AI28" s="841"/>
      <c r="AJ28" s="841"/>
      <c r="AK28" s="841"/>
      <c r="AL28" s="841"/>
      <c r="AM28" s="841"/>
      <c r="AN28" s="841"/>
      <c r="AO28" s="841"/>
      <c r="AP28" s="841"/>
      <c r="AQ28" s="841"/>
      <c r="AR28" s="841"/>
      <c r="AS28" s="841"/>
      <c r="AT28" s="469" t="n">
        <f aca="false">SUM(L28:AS28)</f>
        <v>0</v>
      </c>
      <c r="AU28" s="469"/>
      <c r="AV28" s="469"/>
      <c r="AW28" s="469"/>
      <c r="AX28" s="469"/>
    </row>
    <row collapsed="false" customFormat="false" customHeight="true" hidden="false" ht="13.5" outlineLevel="0" r="29">
      <c r="A29" s="429" t="s">
        <v>488</v>
      </c>
      <c r="B29" s="430"/>
      <c r="C29" s="430"/>
      <c r="D29" s="430"/>
      <c r="E29" s="430"/>
      <c r="F29" s="430"/>
      <c r="G29" s="430"/>
      <c r="H29" s="430"/>
      <c r="I29" s="430"/>
      <c r="J29" s="430"/>
      <c r="K29" s="430"/>
      <c r="L29" s="841"/>
      <c r="M29" s="841"/>
      <c r="N29" s="841"/>
      <c r="O29" s="841"/>
      <c r="P29" s="842"/>
      <c r="Q29" s="842"/>
      <c r="R29" s="842"/>
      <c r="S29" s="842"/>
      <c r="T29" s="846"/>
      <c r="U29" s="846"/>
      <c r="V29" s="846"/>
      <c r="W29" s="846"/>
      <c r="X29" s="841"/>
      <c r="Y29" s="841"/>
      <c r="Z29" s="841"/>
      <c r="AA29" s="841"/>
      <c r="AB29" s="841"/>
      <c r="AC29" s="841"/>
      <c r="AD29" s="841"/>
      <c r="AE29" s="841"/>
      <c r="AF29" s="841"/>
      <c r="AG29" s="841"/>
      <c r="AH29" s="841"/>
      <c r="AI29" s="841"/>
      <c r="AJ29" s="841"/>
      <c r="AK29" s="841"/>
      <c r="AL29" s="841"/>
      <c r="AM29" s="841"/>
      <c r="AN29" s="841"/>
      <c r="AO29" s="841"/>
      <c r="AP29" s="841"/>
      <c r="AQ29" s="841"/>
      <c r="AR29" s="841"/>
      <c r="AS29" s="841"/>
      <c r="AT29" s="469" t="n">
        <f aca="false">SUM(L29:AS29)</f>
        <v>0</v>
      </c>
      <c r="AU29" s="469"/>
      <c r="AV29" s="469"/>
      <c r="AW29" s="469"/>
      <c r="AX29" s="469"/>
    </row>
    <row collapsed="false" customFormat="false" customHeight="true" hidden="false" ht="13.5" outlineLevel="0" r="30">
      <c r="A30" s="429" t="s">
        <v>489</v>
      </c>
      <c r="B30" s="430"/>
      <c r="C30" s="430"/>
      <c r="D30" s="430"/>
      <c r="E30" s="430"/>
      <c r="F30" s="430"/>
      <c r="G30" s="430"/>
      <c r="H30" s="430"/>
      <c r="I30" s="430"/>
      <c r="J30" s="430"/>
      <c r="K30" s="430"/>
      <c r="L30" s="841"/>
      <c r="M30" s="841"/>
      <c r="N30" s="841"/>
      <c r="O30" s="841"/>
      <c r="P30" s="842"/>
      <c r="Q30" s="842"/>
      <c r="R30" s="842"/>
      <c r="S30" s="842"/>
      <c r="T30" s="846"/>
      <c r="U30" s="846"/>
      <c r="V30" s="846"/>
      <c r="W30" s="846"/>
      <c r="X30" s="841"/>
      <c r="Y30" s="841"/>
      <c r="Z30" s="841"/>
      <c r="AA30" s="841"/>
      <c r="AB30" s="841"/>
      <c r="AC30" s="841"/>
      <c r="AD30" s="841"/>
      <c r="AE30" s="841"/>
      <c r="AF30" s="841"/>
      <c r="AG30" s="841"/>
      <c r="AH30" s="841"/>
      <c r="AI30" s="841"/>
      <c r="AJ30" s="841"/>
      <c r="AK30" s="841"/>
      <c r="AL30" s="841"/>
      <c r="AM30" s="841"/>
      <c r="AN30" s="841"/>
      <c r="AO30" s="841"/>
      <c r="AP30" s="841"/>
      <c r="AQ30" s="841"/>
      <c r="AR30" s="841"/>
      <c r="AS30" s="841"/>
      <c r="AT30" s="469" t="n">
        <f aca="false">SUM(L30:AS30)</f>
        <v>0</v>
      </c>
      <c r="AU30" s="469"/>
      <c r="AV30" s="469"/>
      <c r="AW30" s="469"/>
      <c r="AX30" s="469"/>
    </row>
    <row collapsed="false" customFormat="false" customHeight="true" hidden="false" ht="13.5" outlineLevel="0" r="31">
      <c r="A31" s="458" t="s">
        <v>490</v>
      </c>
      <c r="B31" s="408"/>
      <c r="C31" s="408"/>
      <c r="D31" s="408"/>
      <c r="E31" s="408"/>
      <c r="F31" s="408"/>
      <c r="G31" s="408"/>
      <c r="H31" s="408"/>
      <c r="I31" s="408"/>
      <c r="J31" s="408"/>
      <c r="K31" s="408"/>
      <c r="L31" s="843" t="n">
        <f aca="false">SUM(ANALYTIKAVUJ!C26)*-1</f>
        <v>0</v>
      </c>
      <c r="M31" s="843"/>
      <c r="N31" s="843"/>
      <c r="O31" s="843"/>
      <c r="P31" s="847" t="n">
        <f aca="false">SUM(ANALYTIKAVUJ!C27)*-1</f>
        <v>0</v>
      </c>
      <c r="Q31" s="847"/>
      <c r="R31" s="847"/>
      <c r="S31" s="847"/>
      <c r="T31" s="847" t="n">
        <f aca="false">SUM(ANALYTIKAVUJ!C28)*-1</f>
        <v>0</v>
      </c>
      <c r="U31" s="847"/>
      <c r="V31" s="847"/>
      <c r="W31" s="847"/>
      <c r="X31" s="843" t="n">
        <f aca="false">SUM(ANALYTIKAVUJ!C29)*-1</f>
        <v>0</v>
      </c>
      <c r="Y31" s="843"/>
      <c r="Z31" s="843"/>
      <c r="AA31" s="843"/>
      <c r="AB31" s="843"/>
      <c r="AC31" s="843" t="n">
        <f aca="false">SUM(ANALYTIKAVUJ!C30)*-1</f>
        <v>0</v>
      </c>
      <c r="AD31" s="843"/>
      <c r="AE31" s="843"/>
      <c r="AF31" s="843"/>
      <c r="AG31" s="843"/>
      <c r="AH31" s="843" t="n">
        <f aca="false">SUM('HL KNIHA VYPOC'!G73)*-1</f>
        <v>0</v>
      </c>
      <c r="AI31" s="843"/>
      <c r="AJ31" s="843"/>
      <c r="AK31" s="843"/>
      <c r="AL31" s="843"/>
      <c r="AM31" s="843" t="n">
        <f aca="false">SUM(ANALYTIKAVUJ!C41)*-1</f>
        <v>0</v>
      </c>
      <c r="AN31" s="843"/>
      <c r="AO31" s="843"/>
      <c r="AP31" s="843"/>
      <c r="AQ31" s="843"/>
      <c r="AR31" s="843"/>
      <c r="AS31" s="843"/>
      <c r="AT31" s="469" t="n">
        <f aca="false">SUM(L31:AS32)</f>
        <v>0</v>
      </c>
      <c r="AU31" s="469"/>
      <c r="AV31" s="469"/>
      <c r="AW31" s="469"/>
      <c r="AX31" s="469"/>
    </row>
    <row collapsed="false" customFormat="false" customHeight="true" hidden="false" ht="13.5" outlineLevel="0" r="32">
      <c r="A32" s="470" t="s">
        <v>486</v>
      </c>
      <c r="B32" s="439"/>
      <c r="C32" s="439"/>
      <c r="D32" s="439"/>
      <c r="E32" s="439"/>
      <c r="F32" s="439"/>
      <c r="G32" s="439"/>
      <c r="H32" s="439"/>
      <c r="I32" s="439"/>
      <c r="J32" s="439"/>
      <c r="K32" s="439"/>
      <c r="L32" s="843"/>
      <c r="M32" s="843"/>
      <c r="N32" s="843"/>
      <c r="O32" s="843"/>
      <c r="P32" s="847"/>
      <c r="Q32" s="847"/>
      <c r="R32" s="847"/>
      <c r="S32" s="847"/>
      <c r="T32" s="847"/>
      <c r="U32" s="847"/>
      <c r="V32" s="847"/>
      <c r="W32" s="847"/>
      <c r="X32" s="843"/>
      <c r="Y32" s="843"/>
      <c r="Z32" s="843"/>
      <c r="AA32" s="843"/>
      <c r="AB32" s="843"/>
      <c r="AC32" s="843"/>
      <c r="AD32" s="843"/>
      <c r="AE32" s="843"/>
      <c r="AF32" s="843"/>
      <c r="AG32" s="843"/>
      <c r="AH32" s="843"/>
      <c r="AI32" s="843"/>
      <c r="AJ32" s="843"/>
      <c r="AK32" s="843"/>
      <c r="AL32" s="843"/>
      <c r="AM32" s="843"/>
      <c r="AN32" s="843"/>
      <c r="AO32" s="843"/>
      <c r="AP32" s="843"/>
      <c r="AQ32" s="843"/>
      <c r="AR32" s="843"/>
      <c r="AS32" s="843"/>
      <c r="AT32" s="469"/>
      <c r="AU32" s="469"/>
      <c r="AV32" s="469"/>
      <c r="AW32" s="469"/>
      <c r="AX32" s="469"/>
    </row>
    <row collapsed="false" customFormat="false" customHeight="true" hidden="false" ht="13.5" outlineLevel="0" r="33">
      <c r="A33" s="408" t="s">
        <v>493</v>
      </c>
      <c r="B33" s="408"/>
      <c r="C33" s="408"/>
      <c r="D33" s="408"/>
      <c r="E33" s="408"/>
      <c r="F33" s="408"/>
      <c r="G33" s="408"/>
      <c r="H33" s="408"/>
      <c r="I33" s="408"/>
      <c r="J33" s="408"/>
      <c r="K33" s="408"/>
      <c r="L33" s="350"/>
      <c r="M33" s="350"/>
      <c r="N33" s="350"/>
      <c r="O33" s="350"/>
      <c r="P33" s="350"/>
      <c r="Q33" s="350"/>
      <c r="R33" s="350"/>
      <c r="S33" s="350"/>
      <c r="T33" s="350"/>
      <c r="U33" s="350"/>
      <c r="V33" s="350"/>
      <c r="W33" s="350"/>
      <c r="X33" s="350"/>
      <c r="Y33" s="350"/>
      <c r="Z33" s="350"/>
      <c r="AA33" s="350"/>
      <c r="AB33" s="350"/>
      <c r="AC33" s="350"/>
      <c r="AD33" s="350"/>
      <c r="AE33" s="350"/>
      <c r="AF33" s="350"/>
      <c r="AG33" s="350"/>
      <c r="AH33" s="350"/>
      <c r="AI33" s="350"/>
      <c r="AJ33" s="350"/>
      <c r="AK33" s="350"/>
      <c r="AL33" s="350"/>
      <c r="AM33" s="350"/>
      <c r="AN33" s="350"/>
      <c r="AO33" s="350"/>
      <c r="AP33" s="350"/>
      <c r="AQ33" s="350"/>
      <c r="AR33" s="350"/>
      <c r="AS33" s="350"/>
      <c r="AT33" s="350"/>
      <c r="AU33" s="350"/>
      <c r="AV33" s="350"/>
      <c r="AW33" s="350"/>
      <c r="AX33" s="845"/>
    </row>
    <row collapsed="false" customFormat="false" customHeight="true" hidden="false" ht="13.5" outlineLevel="0" r="34">
      <c r="A34" s="454" t="s">
        <v>485</v>
      </c>
      <c r="B34" s="436"/>
      <c r="C34" s="436"/>
      <c r="D34" s="436"/>
      <c r="E34" s="436"/>
      <c r="F34" s="436"/>
      <c r="G34" s="436"/>
      <c r="H34" s="436"/>
      <c r="I34" s="436"/>
      <c r="J34" s="436"/>
      <c r="K34" s="437"/>
      <c r="L34" s="469" t="n">
        <f aca="false">SUM(L10-L18-L26)</f>
        <v>0</v>
      </c>
      <c r="M34" s="469"/>
      <c r="N34" s="469"/>
      <c r="O34" s="469"/>
      <c r="P34" s="481" t="n">
        <f aca="false">SUM(P10-P18-P26)</f>
        <v>8000</v>
      </c>
      <c r="Q34" s="481"/>
      <c r="R34" s="481"/>
      <c r="S34" s="481"/>
      <c r="T34" s="481" t="n">
        <f aca="false">SUM(T10-T18-T26)</f>
        <v>0</v>
      </c>
      <c r="U34" s="481"/>
      <c r="V34" s="481"/>
      <c r="W34" s="481"/>
      <c r="X34" s="469" t="n">
        <f aca="false">SUM(X10-X18-X26)</f>
        <v>0</v>
      </c>
      <c r="Y34" s="469"/>
      <c r="Z34" s="469"/>
      <c r="AA34" s="469"/>
      <c r="AB34" s="469"/>
      <c r="AC34" s="469" t="n">
        <f aca="false">SUM(AC10-AC18-AC26)</f>
        <v>0</v>
      </c>
      <c r="AD34" s="469"/>
      <c r="AE34" s="469"/>
      <c r="AF34" s="469"/>
      <c r="AG34" s="469"/>
      <c r="AH34" s="469" t="n">
        <f aca="false">SUM(AH10-AH18-AH26)</f>
        <v>0</v>
      </c>
      <c r="AI34" s="469"/>
      <c r="AJ34" s="469"/>
      <c r="AK34" s="469"/>
      <c r="AL34" s="469"/>
      <c r="AM34" s="469" t="n">
        <f aca="false">SUM(AM10-AM18-AM26)</f>
        <v>0</v>
      </c>
      <c r="AN34" s="469"/>
      <c r="AO34" s="469"/>
      <c r="AP34" s="469"/>
      <c r="AQ34" s="469"/>
      <c r="AR34" s="469"/>
      <c r="AS34" s="469"/>
      <c r="AT34" s="469" t="n">
        <f aca="false">SUM(L34:AS35)</f>
        <v>8000</v>
      </c>
      <c r="AU34" s="469"/>
      <c r="AV34" s="469"/>
      <c r="AW34" s="469"/>
      <c r="AX34" s="469"/>
    </row>
    <row collapsed="false" customFormat="false" customHeight="true" hidden="false" ht="13.5" outlineLevel="0" r="35">
      <c r="A35" s="470" t="s">
        <v>486</v>
      </c>
      <c r="B35" s="439"/>
      <c r="C35" s="439"/>
      <c r="D35" s="439"/>
      <c r="E35" s="439"/>
      <c r="F35" s="439"/>
      <c r="G35" s="439"/>
      <c r="H35" s="439"/>
      <c r="I35" s="439"/>
      <c r="J35" s="439"/>
      <c r="K35" s="440"/>
      <c r="L35" s="469"/>
      <c r="M35" s="469"/>
      <c r="N35" s="469"/>
      <c r="O35" s="469"/>
      <c r="P35" s="481"/>
      <c r="Q35" s="481"/>
      <c r="R35" s="481"/>
      <c r="S35" s="481"/>
      <c r="T35" s="481"/>
      <c r="U35" s="481"/>
      <c r="V35" s="481"/>
      <c r="W35" s="481"/>
      <c r="X35" s="469"/>
      <c r="Y35" s="469"/>
      <c r="Z35" s="469"/>
      <c r="AA35" s="469"/>
      <c r="AB35" s="469"/>
      <c r="AC35" s="469"/>
      <c r="AD35" s="469"/>
      <c r="AE35" s="469"/>
      <c r="AF35" s="469"/>
      <c r="AG35" s="469"/>
      <c r="AH35" s="469"/>
      <c r="AI35" s="469"/>
      <c r="AJ35" s="469"/>
      <c r="AK35" s="469"/>
      <c r="AL35" s="469"/>
      <c r="AM35" s="469"/>
      <c r="AN35" s="469"/>
      <c r="AO35" s="469"/>
      <c r="AP35" s="469"/>
      <c r="AQ35" s="469"/>
      <c r="AR35" s="469"/>
      <c r="AS35" s="469"/>
      <c r="AT35" s="469"/>
      <c r="AU35" s="469"/>
      <c r="AV35" s="469"/>
      <c r="AW35" s="469"/>
      <c r="AX35" s="469"/>
    </row>
    <row collapsed="false" customFormat="false" customHeight="true" hidden="false" ht="13.5" outlineLevel="0" r="36">
      <c r="A36" s="458" t="s">
        <v>490</v>
      </c>
      <c r="B36" s="408"/>
      <c r="C36" s="408"/>
      <c r="D36" s="408"/>
      <c r="E36" s="408"/>
      <c r="F36" s="408"/>
      <c r="G36" s="408"/>
      <c r="H36" s="408"/>
      <c r="I36" s="408"/>
      <c r="J36" s="408"/>
      <c r="K36" s="463"/>
      <c r="L36" s="843" t="n">
        <f aca="false">SUM(L15-L23-L31)</f>
        <v>0</v>
      </c>
      <c r="M36" s="843"/>
      <c r="N36" s="843"/>
      <c r="O36" s="843"/>
      <c r="P36" s="847" t="n">
        <f aca="false">SUM(P15-P23-P31)</f>
        <v>8000</v>
      </c>
      <c r="Q36" s="847"/>
      <c r="R36" s="847"/>
      <c r="S36" s="847"/>
      <c r="T36" s="847" t="n">
        <f aca="false">SUM(T15-T23-T31)</f>
        <v>0</v>
      </c>
      <c r="U36" s="847"/>
      <c r="V36" s="847"/>
      <c r="W36" s="847"/>
      <c r="X36" s="843" t="n">
        <f aca="false">SUM(X15-X23-X31)</f>
        <v>0</v>
      </c>
      <c r="Y36" s="843"/>
      <c r="Z36" s="843"/>
      <c r="AA36" s="843"/>
      <c r="AB36" s="843"/>
      <c r="AC36" s="843" t="n">
        <f aca="false">SUM(AC15-AC23-AC31)</f>
        <v>0</v>
      </c>
      <c r="AD36" s="843"/>
      <c r="AE36" s="843"/>
      <c r="AF36" s="843"/>
      <c r="AG36" s="843"/>
      <c r="AH36" s="843" t="n">
        <f aca="false">SUM(AH15-AH23-AH31)</f>
        <v>0</v>
      </c>
      <c r="AI36" s="843"/>
      <c r="AJ36" s="843"/>
      <c r="AK36" s="843"/>
      <c r="AL36" s="843"/>
      <c r="AM36" s="843" t="n">
        <f aca="false">SUM(AM15-AM23-AM31)</f>
        <v>0</v>
      </c>
      <c r="AN36" s="843"/>
      <c r="AO36" s="843"/>
      <c r="AP36" s="843"/>
      <c r="AQ36" s="843"/>
      <c r="AR36" s="843"/>
      <c r="AS36" s="843"/>
      <c r="AT36" s="469" t="n">
        <f aca="false">SUM(L36:AS37)</f>
        <v>8000</v>
      </c>
      <c r="AU36" s="469"/>
      <c r="AV36" s="469"/>
      <c r="AW36" s="469"/>
      <c r="AX36" s="469"/>
    </row>
    <row collapsed="false" customFormat="false" customHeight="true" hidden="false" ht="13.5" outlineLevel="0" r="37">
      <c r="A37" s="470" t="s">
        <v>486</v>
      </c>
      <c r="B37" s="439"/>
      <c r="C37" s="439"/>
      <c r="D37" s="439"/>
      <c r="E37" s="439"/>
      <c r="F37" s="439"/>
      <c r="G37" s="439"/>
      <c r="H37" s="439"/>
      <c r="I37" s="439"/>
      <c r="J37" s="439"/>
      <c r="K37" s="440"/>
      <c r="L37" s="843"/>
      <c r="M37" s="843"/>
      <c r="N37" s="843"/>
      <c r="O37" s="843"/>
      <c r="P37" s="847"/>
      <c r="Q37" s="847"/>
      <c r="R37" s="847"/>
      <c r="S37" s="847"/>
      <c r="T37" s="847"/>
      <c r="U37" s="847"/>
      <c r="V37" s="847"/>
      <c r="W37" s="847"/>
      <c r="X37" s="843"/>
      <c r="Y37" s="843"/>
      <c r="Z37" s="843"/>
      <c r="AA37" s="843"/>
      <c r="AB37" s="843"/>
      <c r="AC37" s="843"/>
      <c r="AD37" s="843"/>
      <c r="AE37" s="843"/>
      <c r="AF37" s="843"/>
      <c r="AG37" s="843"/>
      <c r="AH37" s="843"/>
      <c r="AI37" s="843"/>
      <c r="AJ37" s="843"/>
      <c r="AK37" s="843"/>
      <c r="AL37" s="843"/>
      <c r="AM37" s="843"/>
      <c r="AN37" s="843"/>
      <c r="AO37" s="843"/>
      <c r="AP37" s="843"/>
      <c r="AQ37" s="843"/>
      <c r="AR37" s="843"/>
      <c r="AS37" s="843"/>
      <c r="AT37" s="469"/>
      <c r="AU37" s="469"/>
      <c r="AV37" s="469"/>
      <c r="AW37" s="469"/>
      <c r="AX37" s="469"/>
    </row>
  </sheetData>
  <mergeCells count="171">
    <mergeCell ref="L3:AW3"/>
    <mergeCell ref="L4:O4"/>
    <mergeCell ref="P4:S7"/>
    <mergeCell ref="T4:W4"/>
    <mergeCell ref="X4:AB7"/>
    <mergeCell ref="AC4:AG4"/>
    <mergeCell ref="AH4:AL4"/>
    <mergeCell ref="AM4:AS4"/>
    <mergeCell ref="AT4:AW7"/>
    <mergeCell ref="A5:K5"/>
    <mergeCell ref="L5:O5"/>
    <mergeCell ref="T5:W5"/>
    <mergeCell ref="AC5:AG5"/>
    <mergeCell ref="AH5:AL5"/>
    <mergeCell ref="AM5:AS5"/>
    <mergeCell ref="A6:K6"/>
    <mergeCell ref="L6:O6"/>
    <mergeCell ref="T6:W6"/>
    <mergeCell ref="AC6:AG6"/>
    <mergeCell ref="AH6:AL6"/>
    <mergeCell ref="AM6:AS6"/>
    <mergeCell ref="L7:O7"/>
    <mergeCell ref="T7:W7"/>
    <mergeCell ref="AC7:AG7"/>
    <mergeCell ref="AH7:AL7"/>
    <mergeCell ref="AM7:AS7"/>
    <mergeCell ref="A8:K8"/>
    <mergeCell ref="L8:O8"/>
    <mergeCell ref="P8:S8"/>
    <mergeCell ref="T8:W8"/>
    <mergeCell ref="X8:AB8"/>
    <mergeCell ref="AC8:AG8"/>
    <mergeCell ref="AH8:AL8"/>
    <mergeCell ref="AM8:AS8"/>
    <mergeCell ref="AT8:AW8"/>
    <mergeCell ref="L10:O11"/>
    <mergeCell ref="P10:S11"/>
    <mergeCell ref="T10:W11"/>
    <mergeCell ref="X10:AB11"/>
    <mergeCell ref="AC10:AG11"/>
    <mergeCell ref="AH10:AL11"/>
    <mergeCell ref="AM10:AS11"/>
    <mergeCell ref="AT10:AX11"/>
    <mergeCell ref="L12:O12"/>
    <mergeCell ref="P12:S12"/>
    <mergeCell ref="T12:W12"/>
    <mergeCell ref="X12:AB12"/>
    <mergeCell ref="AC12:AG12"/>
    <mergeCell ref="AH12:AL12"/>
    <mergeCell ref="AM12:AS12"/>
    <mergeCell ref="AT12:AX12"/>
    <mergeCell ref="L13:O13"/>
    <mergeCell ref="P13:S13"/>
    <mergeCell ref="T13:W13"/>
    <mergeCell ref="X13:AB13"/>
    <mergeCell ref="AC13:AG13"/>
    <mergeCell ref="AH13:AL13"/>
    <mergeCell ref="AM13:AS13"/>
    <mergeCell ref="AT13:AX13"/>
    <mergeCell ref="L14:O14"/>
    <mergeCell ref="P14:S14"/>
    <mergeCell ref="T14:W14"/>
    <mergeCell ref="X14:AB14"/>
    <mergeCell ref="AC14:AG14"/>
    <mergeCell ref="AH14:AL14"/>
    <mergeCell ref="AM14:AS14"/>
    <mergeCell ref="AT14:AX14"/>
    <mergeCell ref="L15:O16"/>
    <mergeCell ref="P15:S16"/>
    <mergeCell ref="T15:W16"/>
    <mergeCell ref="X15:AB16"/>
    <mergeCell ref="AC15:AG16"/>
    <mergeCell ref="AH15:AL16"/>
    <mergeCell ref="AM15:AS16"/>
    <mergeCell ref="AT15:AX16"/>
    <mergeCell ref="L18:O19"/>
    <mergeCell ref="P18:S19"/>
    <mergeCell ref="T18:W19"/>
    <mergeCell ref="X18:AB19"/>
    <mergeCell ref="AC18:AG19"/>
    <mergeCell ref="AH18:AL19"/>
    <mergeCell ref="AM18:AS19"/>
    <mergeCell ref="AT18:AX19"/>
    <mergeCell ref="L20:O20"/>
    <mergeCell ref="P20:S20"/>
    <mergeCell ref="T20:W20"/>
    <mergeCell ref="X20:AB20"/>
    <mergeCell ref="AC20:AG20"/>
    <mergeCell ref="AH20:AL20"/>
    <mergeCell ref="AM20:AS20"/>
    <mergeCell ref="AT20:AX20"/>
    <mergeCell ref="L21:O21"/>
    <mergeCell ref="P21:S21"/>
    <mergeCell ref="T21:W21"/>
    <mergeCell ref="X21:AB21"/>
    <mergeCell ref="AC21:AG21"/>
    <mergeCell ref="AH21:AL21"/>
    <mergeCell ref="AM21:AS21"/>
    <mergeCell ref="AT21:AX21"/>
    <mergeCell ref="L22:O22"/>
    <mergeCell ref="P22:S22"/>
    <mergeCell ref="T22:W22"/>
    <mergeCell ref="X22:AB22"/>
    <mergeCell ref="AC22:AG22"/>
    <mergeCell ref="AH22:AL22"/>
    <mergeCell ref="AM22:AS22"/>
    <mergeCell ref="AT22:AX22"/>
    <mergeCell ref="L23:O24"/>
    <mergeCell ref="P23:S24"/>
    <mergeCell ref="T23:W24"/>
    <mergeCell ref="X23:AB24"/>
    <mergeCell ref="AC23:AG24"/>
    <mergeCell ref="AH23:AL24"/>
    <mergeCell ref="AM23:AS24"/>
    <mergeCell ref="AT23:AX24"/>
    <mergeCell ref="L26:O27"/>
    <mergeCell ref="P26:S27"/>
    <mergeCell ref="T26:W27"/>
    <mergeCell ref="X26:AB27"/>
    <mergeCell ref="AC26:AG27"/>
    <mergeCell ref="AH26:AL27"/>
    <mergeCell ref="AM26:AS27"/>
    <mergeCell ref="AT26:AX27"/>
    <mergeCell ref="L28:O28"/>
    <mergeCell ref="P28:S28"/>
    <mergeCell ref="T28:W28"/>
    <mergeCell ref="X28:AB28"/>
    <mergeCell ref="AC28:AG28"/>
    <mergeCell ref="AH28:AL28"/>
    <mergeCell ref="AM28:AS28"/>
    <mergeCell ref="AT28:AX28"/>
    <mergeCell ref="L29:O29"/>
    <mergeCell ref="P29:S29"/>
    <mergeCell ref="T29:W29"/>
    <mergeCell ref="X29:AB29"/>
    <mergeCell ref="AC29:AG29"/>
    <mergeCell ref="AH29:AL29"/>
    <mergeCell ref="AM29:AS29"/>
    <mergeCell ref="AT29:AX29"/>
    <mergeCell ref="L30:O30"/>
    <mergeCell ref="P30:S30"/>
    <mergeCell ref="T30:W30"/>
    <mergeCell ref="X30:AB30"/>
    <mergeCell ref="AC30:AG30"/>
    <mergeCell ref="AH30:AL30"/>
    <mergeCell ref="AM30:AS30"/>
    <mergeCell ref="AT30:AX30"/>
    <mergeCell ref="L31:O32"/>
    <mergeCell ref="P31:S32"/>
    <mergeCell ref="T31:W32"/>
    <mergeCell ref="X31:AB32"/>
    <mergeCell ref="AC31:AG32"/>
    <mergeCell ref="AH31:AL32"/>
    <mergeCell ref="AM31:AS32"/>
    <mergeCell ref="AT31:AX32"/>
    <mergeCell ref="L34:O35"/>
    <mergeCell ref="P34:S35"/>
    <mergeCell ref="T34:W35"/>
    <mergeCell ref="X34:AB35"/>
    <mergeCell ref="AC34:AG35"/>
    <mergeCell ref="AH34:AL35"/>
    <mergeCell ref="AM34:AS35"/>
    <mergeCell ref="AT34:AX35"/>
    <mergeCell ref="L36:O37"/>
    <mergeCell ref="P36:S37"/>
    <mergeCell ref="T36:W37"/>
    <mergeCell ref="X36:AB37"/>
    <mergeCell ref="AC36:AG37"/>
    <mergeCell ref="AH36:AL37"/>
    <mergeCell ref="AM36:AS37"/>
    <mergeCell ref="AT36:AX37"/>
  </mergeCells>
  <printOptions headings="false" gridLines="false" gridLinesSet="true" horizontalCentered="false" verticalCentered="false"/>
  <pageMargins left="0.7" right="0.7" top="0.7875" bottom="0.7875" header="0.511805555555555" footer="0.511805555555555"/>
  <pageSetup blackAndWhite="false" cellComments="none" copies="1" draft="false" firstPageNumber="0" fitToHeight="1" fitToWidth="1" horizontalDpi="300" orientation="portrait" pageOrder="downThenOver" paperSize="9" scale="100" useFirstPageNumber="false" usePrinterDefaults="false" verticalDpi="300"/>
  <headerFooter differentFirst="false" differentOddEven="false">
    <oddHeader/>
    <oddFooter/>
  </headerFooter>
</worksheet>
</file>

<file path=xl/worksheets/sheet2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X36"/>
  <sheetViews>
    <sheetView colorId="64" defaultGridColor="true" rightToLeft="false" showFormulas="false" showGridLines="true" showOutlineSymbols="true" showRowColHeaders="true" showZeros="fals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sheetFormatPr defaultRowHeight="12.75"/>
  <cols>
    <col collapsed="false" hidden="false" max="1025" min="1" style="0" width="1.70918367346939"/>
  </cols>
  <sheetData>
    <row collapsed="false" customFormat="false" customHeight="true" hidden="false" ht="13.5" outlineLevel="0" r="1">
      <c r="A1" s="89" t="s">
        <v>494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  <c r="Y1" s="89"/>
      <c r="Z1" s="89"/>
      <c r="AA1" s="89"/>
      <c r="AB1" s="89"/>
      <c r="AC1" s="89"/>
      <c r="AD1" s="89"/>
      <c r="AE1" s="89"/>
      <c r="AF1" s="89"/>
      <c r="AG1" s="89"/>
      <c r="AH1" s="89"/>
      <c r="AI1" s="89"/>
      <c r="AJ1" s="89"/>
      <c r="AK1" s="89"/>
      <c r="AL1" s="89"/>
      <c r="AM1" s="89"/>
      <c r="AN1" s="89"/>
      <c r="AO1" s="89"/>
      <c r="AP1" s="89"/>
      <c r="AQ1" s="89"/>
      <c r="AR1" s="89"/>
      <c r="AS1" s="89"/>
      <c r="AT1" s="89"/>
      <c r="AU1" s="89"/>
      <c r="AV1" s="89"/>
      <c r="AW1" s="89"/>
      <c r="AX1" s="89"/>
    </row>
    <row collapsed="false" customFormat="false" customHeight="true" hidden="false" ht="13.5" outlineLevel="0" r="2">
      <c r="A2" s="454"/>
      <c r="B2" s="455"/>
      <c r="C2" s="455"/>
      <c r="D2" s="455"/>
      <c r="E2" s="455"/>
      <c r="F2" s="455"/>
      <c r="G2" s="455"/>
      <c r="H2" s="455"/>
      <c r="I2" s="455"/>
      <c r="J2" s="455"/>
      <c r="K2" s="455"/>
      <c r="L2" s="636" t="s">
        <v>495</v>
      </c>
      <c r="M2" s="636"/>
      <c r="N2" s="636"/>
      <c r="O2" s="636"/>
      <c r="P2" s="636"/>
      <c r="Q2" s="636"/>
      <c r="R2" s="636"/>
      <c r="S2" s="636"/>
      <c r="T2" s="636"/>
      <c r="U2" s="636"/>
      <c r="V2" s="636"/>
      <c r="W2" s="636"/>
      <c r="X2" s="636"/>
      <c r="Y2" s="636"/>
      <c r="Z2" s="636"/>
      <c r="AA2" s="636"/>
      <c r="AB2" s="636"/>
      <c r="AC2" s="636"/>
      <c r="AD2" s="636"/>
      <c r="AE2" s="636"/>
      <c r="AF2" s="636"/>
      <c r="AG2" s="636"/>
      <c r="AH2" s="636"/>
      <c r="AI2" s="636"/>
      <c r="AJ2" s="636"/>
      <c r="AK2" s="636"/>
      <c r="AL2" s="636"/>
      <c r="AM2" s="636"/>
      <c r="AN2" s="636"/>
      <c r="AO2" s="636"/>
      <c r="AP2" s="636"/>
      <c r="AQ2" s="636"/>
      <c r="AR2" s="636"/>
      <c r="AS2" s="636"/>
      <c r="AT2" s="636"/>
      <c r="AU2" s="636"/>
      <c r="AV2" s="636"/>
      <c r="AW2" s="636"/>
      <c r="AX2" s="431"/>
    </row>
    <row collapsed="false" customFormat="false" customHeight="true" hidden="false" ht="13.5" outlineLevel="0" r="3">
      <c r="A3" s="458"/>
      <c r="B3" s="414"/>
      <c r="C3" s="414"/>
      <c r="D3" s="414"/>
      <c r="E3" s="414"/>
      <c r="F3" s="414"/>
      <c r="G3" s="414"/>
      <c r="H3" s="414"/>
      <c r="I3" s="414"/>
      <c r="J3" s="414"/>
      <c r="K3" s="414"/>
      <c r="L3" s="427" t="s">
        <v>455</v>
      </c>
      <c r="M3" s="427"/>
      <c r="N3" s="427"/>
      <c r="O3" s="427"/>
      <c r="P3" s="460" t="s">
        <v>456</v>
      </c>
      <c r="Q3" s="460"/>
      <c r="R3" s="460"/>
      <c r="S3" s="460"/>
      <c r="T3" s="459" t="s">
        <v>457</v>
      </c>
      <c r="U3" s="459"/>
      <c r="V3" s="459"/>
      <c r="W3" s="459"/>
      <c r="X3" s="460" t="s">
        <v>458</v>
      </c>
      <c r="Y3" s="460"/>
      <c r="Z3" s="460"/>
      <c r="AA3" s="460"/>
      <c r="AB3" s="460"/>
      <c r="AC3" s="459" t="s">
        <v>459</v>
      </c>
      <c r="AD3" s="459"/>
      <c r="AE3" s="459"/>
      <c r="AF3" s="459"/>
      <c r="AG3" s="459"/>
      <c r="AH3" s="459" t="s">
        <v>460</v>
      </c>
      <c r="AI3" s="459"/>
      <c r="AJ3" s="459"/>
      <c r="AK3" s="459"/>
      <c r="AL3" s="459"/>
      <c r="AM3" s="459" t="s">
        <v>461</v>
      </c>
      <c r="AN3" s="459"/>
      <c r="AO3" s="459"/>
      <c r="AP3" s="459"/>
      <c r="AQ3" s="459"/>
      <c r="AR3" s="459"/>
      <c r="AS3" s="459"/>
      <c r="AT3" s="462" t="s">
        <v>462</v>
      </c>
      <c r="AU3" s="462"/>
      <c r="AV3" s="462"/>
      <c r="AW3" s="462"/>
      <c r="AX3" s="463"/>
    </row>
    <row collapsed="false" customFormat="false" customHeight="true" hidden="false" ht="13.5" outlineLevel="0" r="4">
      <c r="A4" s="461" t="s">
        <v>463</v>
      </c>
      <c r="B4" s="461"/>
      <c r="C4" s="461"/>
      <c r="D4" s="461"/>
      <c r="E4" s="461"/>
      <c r="F4" s="461"/>
      <c r="G4" s="461"/>
      <c r="H4" s="461"/>
      <c r="I4" s="461"/>
      <c r="J4" s="461"/>
      <c r="K4" s="461"/>
      <c r="L4" s="459" t="s">
        <v>464</v>
      </c>
      <c r="M4" s="459"/>
      <c r="N4" s="459"/>
      <c r="O4" s="459"/>
      <c r="P4" s="460"/>
      <c r="Q4" s="460"/>
      <c r="R4" s="460"/>
      <c r="S4" s="460"/>
      <c r="T4" s="459" t="s">
        <v>465</v>
      </c>
      <c r="U4" s="459"/>
      <c r="V4" s="459"/>
      <c r="W4" s="459"/>
      <c r="X4" s="460"/>
      <c r="Y4" s="460"/>
      <c r="Z4" s="460"/>
      <c r="AA4" s="460"/>
      <c r="AB4" s="460"/>
      <c r="AC4" s="459" t="s">
        <v>466</v>
      </c>
      <c r="AD4" s="459"/>
      <c r="AE4" s="459"/>
      <c r="AF4" s="459"/>
      <c r="AG4" s="459"/>
      <c r="AH4" s="459" t="s">
        <v>467</v>
      </c>
      <c r="AI4" s="459"/>
      <c r="AJ4" s="459"/>
      <c r="AK4" s="459"/>
      <c r="AL4" s="459"/>
      <c r="AM4" s="459" t="s">
        <v>468</v>
      </c>
      <c r="AN4" s="459"/>
      <c r="AO4" s="459"/>
      <c r="AP4" s="459"/>
      <c r="AQ4" s="459"/>
      <c r="AR4" s="459"/>
      <c r="AS4" s="459"/>
      <c r="AT4" s="462"/>
      <c r="AU4" s="462"/>
      <c r="AV4" s="462"/>
      <c r="AW4" s="462"/>
      <c r="AX4" s="463"/>
    </row>
    <row collapsed="false" customFormat="false" customHeight="true" hidden="false" ht="13.5" outlineLevel="0" r="5">
      <c r="A5" s="461" t="s">
        <v>469</v>
      </c>
      <c r="B5" s="461"/>
      <c r="C5" s="461"/>
      <c r="D5" s="461"/>
      <c r="E5" s="461"/>
      <c r="F5" s="461"/>
      <c r="G5" s="461"/>
      <c r="H5" s="461"/>
      <c r="I5" s="461"/>
      <c r="J5" s="461"/>
      <c r="K5" s="461"/>
      <c r="L5" s="459" t="s">
        <v>470</v>
      </c>
      <c r="M5" s="459"/>
      <c r="N5" s="459"/>
      <c r="O5" s="459"/>
      <c r="P5" s="460"/>
      <c r="Q5" s="460"/>
      <c r="R5" s="460"/>
      <c r="S5" s="460"/>
      <c r="T5" s="459" t="s">
        <v>471</v>
      </c>
      <c r="U5" s="459"/>
      <c r="V5" s="459"/>
      <c r="W5" s="459"/>
      <c r="X5" s="460"/>
      <c r="Y5" s="460"/>
      <c r="Z5" s="460"/>
      <c r="AA5" s="460"/>
      <c r="AB5" s="460"/>
      <c r="AC5" s="459" t="s">
        <v>472</v>
      </c>
      <c r="AD5" s="459"/>
      <c r="AE5" s="459"/>
      <c r="AF5" s="459"/>
      <c r="AG5" s="459"/>
      <c r="AH5" s="459" t="s">
        <v>472</v>
      </c>
      <c r="AI5" s="459"/>
      <c r="AJ5" s="459"/>
      <c r="AK5" s="459"/>
      <c r="AL5" s="459"/>
      <c r="AM5" s="459" t="s">
        <v>473</v>
      </c>
      <c r="AN5" s="459"/>
      <c r="AO5" s="459"/>
      <c r="AP5" s="459"/>
      <c r="AQ5" s="459"/>
      <c r="AR5" s="459"/>
      <c r="AS5" s="459"/>
      <c r="AT5" s="462"/>
      <c r="AU5" s="462"/>
      <c r="AV5" s="462"/>
      <c r="AW5" s="462"/>
      <c r="AX5" s="463"/>
    </row>
    <row collapsed="false" customFormat="false" customHeight="true" hidden="false" ht="13.5" outlineLevel="0" r="6">
      <c r="A6" s="458"/>
      <c r="B6" s="414"/>
      <c r="C6" s="414"/>
      <c r="D6" s="414"/>
      <c r="E6" s="414"/>
      <c r="F6" s="414"/>
      <c r="G6" s="414"/>
      <c r="H6" s="414"/>
      <c r="I6" s="414"/>
      <c r="J6" s="414"/>
      <c r="K6" s="414"/>
      <c r="L6" s="459" t="s">
        <v>474</v>
      </c>
      <c r="M6" s="459"/>
      <c r="N6" s="459"/>
      <c r="O6" s="459"/>
      <c r="P6" s="460"/>
      <c r="Q6" s="460"/>
      <c r="R6" s="460"/>
      <c r="S6" s="460"/>
      <c r="T6" s="459"/>
      <c r="U6" s="459"/>
      <c r="V6" s="459"/>
      <c r="W6" s="459"/>
      <c r="X6" s="460"/>
      <c r="Y6" s="460"/>
      <c r="Z6" s="460"/>
      <c r="AA6" s="460"/>
      <c r="AB6" s="460"/>
      <c r="AC6" s="459"/>
      <c r="AD6" s="459"/>
      <c r="AE6" s="459"/>
      <c r="AF6" s="459"/>
      <c r="AG6" s="459"/>
      <c r="AH6" s="459"/>
      <c r="AI6" s="459"/>
      <c r="AJ6" s="459"/>
      <c r="AK6" s="459"/>
      <c r="AL6" s="459"/>
      <c r="AM6" s="459"/>
      <c r="AN6" s="459"/>
      <c r="AO6" s="459"/>
      <c r="AP6" s="459"/>
      <c r="AQ6" s="459"/>
      <c r="AR6" s="459"/>
      <c r="AS6" s="459"/>
      <c r="AT6" s="462"/>
      <c r="AU6" s="462"/>
      <c r="AV6" s="462"/>
      <c r="AW6" s="462"/>
      <c r="AX6" s="463"/>
    </row>
    <row collapsed="false" customFormat="false" customHeight="true" hidden="false" ht="13.5" outlineLevel="0" r="7">
      <c r="A7" s="465" t="s">
        <v>475</v>
      </c>
      <c r="B7" s="465"/>
      <c r="C7" s="465"/>
      <c r="D7" s="465"/>
      <c r="E7" s="465"/>
      <c r="F7" s="465"/>
      <c r="G7" s="465"/>
      <c r="H7" s="465"/>
      <c r="I7" s="465"/>
      <c r="J7" s="465"/>
      <c r="K7" s="465"/>
      <c r="L7" s="428" t="s">
        <v>476</v>
      </c>
      <c r="M7" s="428"/>
      <c r="N7" s="428"/>
      <c r="O7" s="428"/>
      <c r="P7" s="428" t="s">
        <v>477</v>
      </c>
      <c r="Q7" s="428"/>
      <c r="R7" s="428"/>
      <c r="S7" s="428"/>
      <c r="T7" s="428" t="s">
        <v>478</v>
      </c>
      <c r="U7" s="428"/>
      <c r="V7" s="428"/>
      <c r="W7" s="428"/>
      <c r="X7" s="428" t="s">
        <v>479</v>
      </c>
      <c r="Y7" s="428"/>
      <c r="Z7" s="428"/>
      <c r="AA7" s="428"/>
      <c r="AB7" s="428"/>
      <c r="AC7" s="428" t="s">
        <v>480</v>
      </c>
      <c r="AD7" s="428"/>
      <c r="AE7" s="428"/>
      <c r="AF7" s="428"/>
      <c r="AG7" s="428"/>
      <c r="AH7" s="428" t="s">
        <v>481</v>
      </c>
      <c r="AI7" s="428"/>
      <c r="AJ7" s="428"/>
      <c r="AK7" s="428"/>
      <c r="AL7" s="428"/>
      <c r="AM7" s="428" t="s">
        <v>482</v>
      </c>
      <c r="AN7" s="428"/>
      <c r="AO7" s="428"/>
      <c r="AP7" s="428"/>
      <c r="AQ7" s="428"/>
      <c r="AR7" s="428"/>
      <c r="AS7" s="428"/>
      <c r="AT7" s="465" t="s">
        <v>483</v>
      </c>
      <c r="AU7" s="465"/>
      <c r="AV7" s="465"/>
      <c r="AW7" s="465"/>
      <c r="AX7" s="463"/>
    </row>
    <row collapsed="false" customFormat="false" customHeight="true" hidden="false" ht="13.5" outlineLevel="0" r="8">
      <c r="A8" s="430" t="s">
        <v>484</v>
      </c>
      <c r="B8" s="430"/>
      <c r="C8" s="430"/>
      <c r="D8" s="430"/>
      <c r="E8" s="430"/>
      <c r="F8" s="430"/>
      <c r="G8" s="430"/>
      <c r="H8" s="430"/>
      <c r="I8" s="430"/>
      <c r="J8" s="430"/>
      <c r="K8" s="430"/>
      <c r="L8" s="430"/>
      <c r="M8" s="430"/>
      <c r="N8" s="430"/>
      <c r="O8" s="430"/>
      <c r="P8" s="430"/>
      <c r="Q8" s="430"/>
      <c r="R8" s="430"/>
      <c r="S8" s="430"/>
      <c r="T8" s="430"/>
      <c r="U8" s="430"/>
      <c r="V8" s="430"/>
      <c r="W8" s="430"/>
      <c r="X8" s="430"/>
      <c r="Y8" s="430"/>
      <c r="Z8" s="430"/>
      <c r="AA8" s="430"/>
      <c r="AB8" s="430"/>
      <c r="AC8" s="430"/>
      <c r="AD8" s="430"/>
      <c r="AE8" s="430"/>
      <c r="AF8" s="430"/>
      <c r="AG8" s="430"/>
      <c r="AH8" s="430"/>
      <c r="AI8" s="430"/>
      <c r="AJ8" s="430"/>
      <c r="AK8" s="430"/>
      <c r="AL8" s="430"/>
      <c r="AM8" s="430"/>
      <c r="AN8" s="430"/>
      <c r="AO8" s="430"/>
      <c r="AP8" s="430"/>
      <c r="AQ8" s="430"/>
      <c r="AR8" s="430"/>
      <c r="AS8" s="430"/>
      <c r="AT8" s="430"/>
      <c r="AU8" s="430"/>
      <c r="AV8" s="430"/>
      <c r="AW8" s="430"/>
      <c r="AX8" s="431"/>
    </row>
    <row collapsed="false" customFormat="false" customHeight="true" hidden="false" ht="13.5" outlineLevel="0" r="9">
      <c r="A9" s="454" t="s">
        <v>485</v>
      </c>
      <c r="B9" s="436"/>
      <c r="C9" s="436"/>
      <c r="D9" s="436"/>
      <c r="E9" s="436"/>
      <c r="F9" s="436"/>
      <c r="G9" s="436"/>
      <c r="H9" s="436"/>
      <c r="I9" s="436"/>
      <c r="J9" s="436"/>
      <c r="K9" s="437"/>
      <c r="L9" s="521" t="n">
        <f aca="false">SUM('HL KNIHA VYPOC'!H8)</f>
        <v>0</v>
      </c>
      <c r="M9" s="521"/>
      <c r="N9" s="521"/>
      <c r="O9" s="521"/>
      <c r="P9" s="635" t="n">
        <f aca="false">SUM('HL KNIHA VYPOC'!H9)</f>
        <v>20000</v>
      </c>
      <c r="Q9" s="635"/>
      <c r="R9" s="635"/>
      <c r="S9" s="635"/>
      <c r="T9" s="635" t="n">
        <f aca="false">SUM('HL KNIHA VYPOC'!H10)</f>
        <v>0</v>
      </c>
      <c r="U9" s="635"/>
      <c r="V9" s="635"/>
      <c r="W9" s="635"/>
      <c r="X9" s="521" t="n">
        <f aca="false">SUM('HL KNIHA VYPOC'!H11)</f>
        <v>0</v>
      </c>
      <c r="Y9" s="521"/>
      <c r="Z9" s="521"/>
      <c r="AA9" s="521"/>
      <c r="AB9" s="521"/>
      <c r="AC9" s="521" t="n">
        <f aca="false">SUM('HL KNIHA VYPOC'!H13)</f>
        <v>0</v>
      </c>
      <c r="AD9" s="521"/>
      <c r="AE9" s="521"/>
      <c r="AF9" s="521"/>
      <c r="AG9" s="521"/>
      <c r="AH9" s="521" t="n">
        <f aca="false">SUM('HL KNIHA VYPOC'!H31)</f>
        <v>0</v>
      </c>
      <c r="AI9" s="521"/>
      <c r="AJ9" s="521"/>
      <c r="AK9" s="521"/>
      <c r="AL9" s="521"/>
      <c r="AM9" s="521" t="n">
        <f aca="false">SUM('HL KNIHA VYPOC'!H37)</f>
        <v>0</v>
      </c>
      <c r="AN9" s="521"/>
      <c r="AO9" s="521"/>
      <c r="AP9" s="521"/>
      <c r="AQ9" s="521"/>
      <c r="AR9" s="521"/>
      <c r="AS9" s="521"/>
      <c r="AT9" s="469" t="n">
        <f aca="false">SUM(L9:AS10)</f>
        <v>20000</v>
      </c>
      <c r="AU9" s="469"/>
      <c r="AV9" s="469"/>
      <c r="AW9" s="469"/>
      <c r="AX9" s="469"/>
    </row>
    <row collapsed="false" customFormat="false" customHeight="true" hidden="false" ht="13.5" outlineLevel="0" r="10">
      <c r="A10" s="470" t="s">
        <v>486</v>
      </c>
      <c r="B10" s="439"/>
      <c r="C10" s="439"/>
      <c r="D10" s="439"/>
      <c r="E10" s="439"/>
      <c r="F10" s="439"/>
      <c r="G10" s="439"/>
      <c r="H10" s="439"/>
      <c r="I10" s="439"/>
      <c r="J10" s="439"/>
      <c r="K10" s="440"/>
      <c r="L10" s="521"/>
      <c r="M10" s="521"/>
      <c r="N10" s="521"/>
      <c r="O10" s="521"/>
      <c r="P10" s="635"/>
      <c r="Q10" s="635"/>
      <c r="R10" s="635"/>
      <c r="S10" s="635"/>
      <c r="T10" s="635"/>
      <c r="U10" s="635"/>
      <c r="V10" s="635"/>
      <c r="W10" s="635"/>
      <c r="X10" s="521"/>
      <c r="Y10" s="521"/>
      <c r="Z10" s="521"/>
      <c r="AA10" s="521"/>
      <c r="AB10" s="521"/>
      <c r="AC10" s="521"/>
      <c r="AD10" s="521"/>
      <c r="AE10" s="521"/>
      <c r="AF10" s="521"/>
      <c r="AG10" s="521"/>
      <c r="AH10" s="521"/>
      <c r="AI10" s="521"/>
      <c r="AJ10" s="521"/>
      <c r="AK10" s="521"/>
      <c r="AL10" s="521"/>
      <c r="AM10" s="521"/>
      <c r="AN10" s="521"/>
      <c r="AO10" s="521"/>
      <c r="AP10" s="521"/>
      <c r="AQ10" s="521"/>
      <c r="AR10" s="521"/>
      <c r="AS10" s="521"/>
      <c r="AT10" s="469"/>
      <c r="AU10" s="469"/>
      <c r="AV10" s="469"/>
      <c r="AW10" s="469"/>
      <c r="AX10" s="469"/>
    </row>
    <row collapsed="false" customFormat="false" customHeight="true" hidden="false" ht="13.5" outlineLevel="0" r="11">
      <c r="A11" s="429" t="s">
        <v>487</v>
      </c>
      <c r="B11" s="430"/>
      <c r="C11" s="430"/>
      <c r="D11" s="430"/>
      <c r="E11" s="430"/>
      <c r="F11" s="430"/>
      <c r="G11" s="430"/>
      <c r="H11" s="430"/>
      <c r="I11" s="430"/>
      <c r="J11" s="430"/>
      <c r="K11" s="431"/>
      <c r="L11" s="848" t="n">
        <f aca="false">SUM('HL KNIHA VYPOC'!I8)</f>
        <v>0</v>
      </c>
      <c r="M11" s="848"/>
      <c r="N11" s="848"/>
      <c r="O11" s="848"/>
      <c r="P11" s="848" t="n">
        <f aca="false">SUM('HL KNIHA VYPOC'!I9)</f>
        <v>0</v>
      </c>
      <c r="Q11" s="848"/>
      <c r="R11" s="848"/>
      <c r="S11" s="848"/>
      <c r="T11" s="849" t="n">
        <f aca="false">SUM('HL KNIHA VYPOC'!I10)</f>
        <v>0</v>
      </c>
      <c r="U11" s="849"/>
      <c r="V11" s="849"/>
      <c r="W11" s="849"/>
      <c r="X11" s="521" t="n">
        <f aca="false">SUM('HL KNIHA VYPOC'!I11)</f>
        <v>0</v>
      </c>
      <c r="Y11" s="521"/>
      <c r="Z11" s="521"/>
      <c r="AA11" s="521"/>
      <c r="AB11" s="521"/>
      <c r="AC11" s="521" t="n">
        <f aca="false">SUM('HL KNIHA VYPOC'!I13)</f>
        <v>0</v>
      </c>
      <c r="AD11" s="521"/>
      <c r="AE11" s="521"/>
      <c r="AF11" s="521"/>
      <c r="AG11" s="521"/>
      <c r="AH11" s="521" t="n">
        <f aca="false">SUM('HL KNIHA VYPOC'!I31)</f>
        <v>0</v>
      </c>
      <c r="AI11" s="521"/>
      <c r="AJ11" s="521"/>
      <c r="AK11" s="521"/>
      <c r="AL11" s="521"/>
      <c r="AM11" s="521" t="n">
        <f aca="false">SUM('HL KNIHA VYPOC'!I37)</f>
        <v>0</v>
      </c>
      <c r="AN11" s="521"/>
      <c r="AO11" s="521"/>
      <c r="AP11" s="521"/>
      <c r="AQ11" s="521"/>
      <c r="AR11" s="521"/>
      <c r="AS11" s="521"/>
      <c r="AT11" s="469" t="n">
        <f aca="false">SUM(L11:AS11)</f>
        <v>0</v>
      </c>
      <c r="AU11" s="469"/>
      <c r="AV11" s="469"/>
      <c r="AW11" s="469"/>
      <c r="AX11" s="469"/>
    </row>
    <row collapsed="false" customFormat="false" customHeight="true" hidden="false" ht="13.5" outlineLevel="0" r="12">
      <c r="A12" s="429" t="s">
        <v>488</v>
      </c>
      <c r="B12" s="430"/>
      <c r="C12" s="430"/>
      <c r="D12" s="430"/>
      <c r="E12" s="430"/>
      <c r="F12" s="430"/>
      <c r="G12" s="430"/>
      <c r="H12" s="430"/>
      <c r="I12" s="430"/>
      <c r="J12" s="430"/>
      <c r="K12" s="431"/>
      <c r="L12" s="521" t="n">
        <f aca="false">SUM('HL KNIHA VYPOC'!J8)</f>
        <v>0</v>
      </c>
      <c r="M12" s="521"/>
      <c r="N12" s="521"/>
      <c r="O12" s="521"/>
      <c r="P12" s="848" t="n">
        <f aca="false">SUM('HL KNIHA VYPOC'!J9)</f>
        <v>0</v>
      </c>
      <c r="Q12" s="848"/>
      <c r="R12" s="848"/>
      <c r="S12" s="848"/>
      <c r="T12" s="848" t="n">
        <f aca="false">SUM('HL KNIHA VYPOC'!J10)</f>
        <v>0</v>
      </c>
      <c r="U12" s="848"/>
      <c r="V12" s="848"/>
      <c r="W12" s="848"/>
      <c r="X12" s="521" t="n">
        <f aca="false">SUM('HL KNIHA VYPOC'!J11)</f>
        <v>0</v>
      </c>
      <c r="Y12" s="521"/>
      <c r="Z12" s="521"/>
      <c r="AA12" s="521"/>
      <c r="AB12" s="521"/>
      <c r="AC12" s="521" t="n">
        <f aca="false">SUM('HL KNIHA VYPOC'!J13)</f>
        <v>0</v>
      </c>
      <c r="AD12" s="521"/>
      <c r="AE12" s="521"/>
      <c r="AF12" s="521"/>
      <c r="AG12" s="521"/>
      <c r="AH12" s="521" t="n">
        <f aca="false">SUM('HL KNIHA VYPOC'!J31)</f>
        <v>0</v>
      </c>
      <c r="AI12" s="521"/>
      <c r="AJ12" s="521"/>
      <c r="AK12" s="521"/>
      <c r="AL12" s="521"/>
      <c r="AM12" s="521" t="n">
        <f aca="false">SUM('HL KNIHA VYPOC'!J37)</f>
        <v>0</v>
      </c>
      <c r="AN12" s="521"/>
      <c r="AO12" s="521"/>
      <c r="AP12" s="521"/>
      <c r="AQ12" s="521"/>
      <c r="AR12" s="521"/>
      <c r="AS12" s="521"/>
      <c r="AT12" s="469" t="n">
        <f aca="false">SUM(L12:AS12)</f>
        <v>0</v>
      </c>
      <c r="AU12" s="469"/>
      <c r="AV12" s="469"/>
      <c r="AW12" s="469"/>
      <c r="AX12" s="469"/>
    </row>
    <row collapsed="false" customFormat="false" customHeight="true" hidden="false" ht="13.5" outlineLevel="0" r="13">
      <c r="A13" s="429" t="s">
        <v>489</v>
      </c>
      <c r="B13" s="430"/>
      <c r="C13" s="430"/>
      <c r="D13" s="430"/>
      <c r="E13" s="430"/>
      <c r="F13" s="430"/>
      <c r="G13" s="430"/>
      <c r="H13" s="430"/>
      <c r="I13" s="430"/>
      <c r="J13" s="430"/>
      <c r="K13" s="431"/>
      <c r="L13" s="850"/>
      <c r="M13" s="850"/>
      <c r="N13" s="850"/>
      <c r="O13" s="850"/>
      <c r="P13" s="851"/>
      <c r="Q13" s="851"/>
      <c r="R13" s="851"/>
      <c r="S13" s="851"/>
      <c r="T13" s="851"/>
      <c r="U13" s="851"/>
      <c r="V13" s="851"/>
      <c r="W13" s="851"/>
      <c r="X13" s="850"/>
      <c r="Y13" s="850"/>
      <c r="Z13" s="850"/>
      <c r="AA13" s="850"/>
      <c r="AB13" s="850"/>
      <c r="AC13" s="850"/>
      <c r="AD13" s="850"/>
      <c r="AE13" s="850"/>
      <c r="AF13" s="850"/>
      <c r="AG13" s="850"/>
      <c r="AH13" s="850"/>
      <c r="AI13" s="850"/>
      <c r="AJ13" s="850"/>
      <c r="AK13" s="850"/>
      <c r="AL13" s="850"/>
      <c r="AM13" s="850"/>
      <c r="AN13" s="850"/>
      <c r="AO13" s="850"/>
      <c r="AP13" s="850"/>
      <c r="AQ13" s="850"/>
      <c r="AR13" s="850"/>
      <c r="AS13" s="850"/>
      <c r="AT13" s="469" t="n">
        <f aca="false">SUM(L13:AS13)</f>
        <v>0</v>
      </c>
      <c r="AU13" s="469"/>
      <c r="AV13" s="469"/>
      <c r="AW13" s="469"/>
      <c r="AX13" s="469"/>
    </row>
    <row collapsed="false" customFormat="false" customHeight="true" hidden="false" ht="13.5" outlineLevel="0" r="14">
      <c r="A14" s="458" t="s">
        <v>490</v>
      </c>
      <c r="B14" s="408"/>
      <c r="C14" s="408"/>
      <c r="D14" s="408"/>
      <c r="E14" s="408"/>
      <c r="F14" s="408"/>
      <c r="G14" s="408"/>
      <c r="H14" s="408"/>
      <c r="I14" s="408"/>
      <c r="J14" s="408"/>
      <c r="K14" s="463"/>
      <c r="L14" s="852" t="n">
        <f aca="false">SUM(L9+L11-L12+L13)</f>
        <v>0</v>
      </c>
      <c r="M14" s="852"/>
      <c r="N14" s="852"/>
      <c r="O14" s="852"/>
      <c r="P14" s="853" t="n">
        <f aca="false">SUM(P9+P11-P12+P13)</f>
        <v>20000</v>
      </c>
      <c r="Q14" s="853"/>
      <c r="R14" s="853"/>
      <c r="S14" s="853"/>
      <c r="T14" s="853" t="n">
        <f aca="false">SUM(T9+T11-T12+T13)</f>
        <v>0</v>
      </c>
      <c r="U14" s="853"/>
      <c r="V14" s="853"/>
      <c r="W14" s="853"/>
      <c r="X14" s="852" t="n">
        <f aca="false">SUM(X9+X11-X12+X13)</f>
        <v>0</v>
      </c>
      <c r="Y14" s="852"/>
      <c r="Z14" s="852"/>
      <c r="AA14" s="852"/>
      <c r="AB14" s="852"/>
      <c r="AC14" s="852" t="n">
        <f aca="false">SUM(AC9+AC11-AC12+AC13)</f>
        <v>0</v>
      </c>
      <c r="AD14" s="852"/>
      <c r="AE14" s="852"/>
      <c r="AF14" s="852"/>
      <c r="AG14" s="852"/>
      <c r="AH14" s="852" t="n">
        <f aca="false">SUM(AH9+AH11-AH12+AH13)</f>
        <v>0</v>
      </c>
      <c r="AI14" s="852"/>
      <c r="AJ14" s="852"/>
      <c r="AK14" s="852"/>
      <c r="AL14" s="852"/>
      <c r="AM14" s="852" t="n">
        <f aca="false">SUM(AM9+AM11-AM12+AM13)</f>
        <v>0</v>
      </c>
      <c r="AN14" s="852"/>
      <c r="AO14" s="852"/>
      <c r="AP14" s="852"/>
      <c r="AQ14" s="852"/>
      <c r="AR14" s="852"/>
      <c r="AS14" s="852"/>
      <c r="AT14" s="469" t="n">
        <f aca="false">SUM(L14:AS15)</f>
        <v>20000</v>
      </c>
      <c r="AU14" s="469"/>
      <c r="AV14" s="469"/>
      <c r="AW14" s="469"/>
      <c r="AX14" s="469"/>
    </row>
    <row collapsed="false" customFormat="false" customHeight="true" hidden="false" ht="13.5" outlineLevel="0" r="15">
      <c r="A15" s="470" t="s">
        <v>486</v>
      </c>
      <c r="B15" s="439"/>
      <c r="C15" s="439"/>
      <c r="D15" s="439"/>
      <c r="E15" s="439"/>
      <c r="F15" s="439"/>
      <c r="G15" s="439"/>
      <c r="H15" s="439"/>
      <c r="I15" s="439"/>
      <c r="J15" s="439"/>
      <c r="K15" s="440"/>
      <c r="L15" s="852"/>
      <c r="M15" s="852"/>
      <c r="N15" s="852"/>
      <c r="O15" s="852"/>
      <c r="P15" s="853"/>
      <c r="Q15" s="853"/>
      <c r="R15" s="853"/>
      <c r="S15" s="853"/>
      <c r="T15" s="853"/>
      <c r="U15" s="853"/>
      <c r="V15" s="853"/>
      <c r="W15" s="853"/>
      <c r="X15" s="852"/>
      <c r="Y15" s="852"/>
      <c r="Z15" s="852"/>
      <c r="AA15" s="852"/>
      <c r="AB15" s="852"/>
      <c r="AC15" s="852"/>
      <c r="AD15" s="852"/>
      <c r="AE15" s="852"/>
      <c r="AF15" s="852"/>
      <c r="AG15" s="852"/>
      <c r="AH15" s="852"/>
      <c r="AI15" s="852"/>
      <c r="AJ15" s="852"/>
      <c r="AK15" s="852"/>
      <c r="AL15" s="852"/>
      <c r="AM15" s="852"/>
      <c r="AN15" s="852"/>
      <c r="AO15" s="852"/>
      <c r="AP15" s="852"/>
      <c r="AQ15" s="852"/>
      <c r="AR15" s="852"/>
      <c r="AS15" s="852"/>
      <c r="AT15" s="469"/>
      <c r="AU15" s="469"/>
      <c r="AV15" s="469"/>
      <c r="AW15" s="469"/>
      <c r="AX15" s="469"/>
    </row>
    <row collapsed="false" customFormat="false" customHeight="true" hidden="false" ht="13.5" outlineLevel="0" r="16">
      <c r="A16" s="430" t="s">
        <v>491</v>
      </c>
      <c r="B16" s="430"/>
      <c r="C16" s="430"/>
      <c r="D16" s="430"/>
      <c r="E16" s="430"/>
      <c r="F16" s="430"/>
      <c r="G16" s="430"/>
      <c r="H16" s="430"/>
      <c r="I16" s="430"/>
      <c r="J16" s="430"/>
      <c r="K16" s="430"/>
      <c r="L16" s="854"/>
      <c r="M16" s="854"/>
      <c r="N16" s="854"/>
      <c r="O16" s="854"/>
      <c r="P16" s="854"/>
      <c r="Q16" s="854"/>
      <c r="R16" s="854"/>
      <c r="S16" s="854"/>
      <c r="T16" s="854"/>
      <c r="U16" s="854"/>
      <c r="V16" s="854"/>
      <c r="W16" s="854"/>
      <c r="X16" s="854"/>
      <c r="Y16" s="854"/>
      <c r="Z16" s="854"/>
      <c r="AA16" s="854"/>
      <c r="AB16" s="854"/>
      <c r="AC16" s="854"/>
      <c r="AD16" s="854"/>
      <c r="AE16" s="854"/>
      <c r="AF16" s="854"/>
      <c r="AG16" s="854"/>
      <c r="AH16" s="854"/>
      <c r="AI16" s="854"/>
      <c r="AJ16" s="854"/>
      <c r="AK16" s="854"/>
      <c r="AL16" s="854"/>
      <c r="AM16" s="854"/>
      <c r="AN16" s="854"/>
      <c r="AO16" s="854"/>
      <c r="AP16" s="854"/>
      <c r="AQ16" s="854"/>
      <c r="AR16" s="854"/>
      <c r="AS16" s="854"/>
      <c r="AT16" s="844"/>
      <c r="AU16" s="844"/>
      <c r="AV16" s="844"/>
      <c r="AW16" s="844"/>
      <c r="AX16" s="845"/>
    </row>
    <row collapsed="false" customFormat="false" customHeight="true" hidden="false" ht="13.5" outlineLevel="0" r="17">
      <c r="A17" s="454" t="s">
        <v>485</v>
      </c>
      <c r="B17" s="435"/>
      <c r="C17" s="436"/>
      <c r="D17" s="436"/>
      <c r="E17" s="436"/>
      <c r="F17" s="436"/>
      <c r="G17" s="436"/>
      <c r="H17" s="436"/>
      <c r="I17" s="436"/>
      <c r="J17" s="436"/>
      <c r="K17" s="437"/>
      <c r="L17" s="635" t="n">
        <f aca="false">SUM('HL KNIHA VYPOC'!H53)*-1</f>
        <v>0</v>
      </c>
      <c r="M17" s="635"/>
      <c r="N17" s="635"/>
      <c r="O17" s="635"/>
      <c r="P17" s="635" t="n">
        <f aca="false">SUM('HL KNIHA VYPOC'!H54)*-1</f>
        <v>10000</v>
      </c>
      <c r="Q17" s="635"/>
      <c r="R17" s="635"/>
      <c r="S17" s="635"/>
      <c r="T17" s="635" t="n">
        <f aca="false">SUM('HL KNIHA VYPOC'!H55)*-1</f>
        <v>0</v>
      </c>
      <c r="U17" s="635"/>
      <c r="V17" s="635"/>
      <c r="W17" s="635"/>
      <c r="X17" s="521" t="n">
        <f aca="false">SUM('HL KNIHA VYPOC'!H56)*-1</f>
        <v>0</v>
      </c>
      <c r="Y17" s="521"/>
      <c r="Z17" s="521"/>
      <c r="AA17" s="521"/>
      <c r="AB17" s="521"/>
      <c r="AC17" s="521" t="n">
        <f aca="false">SUM('HL KNIHA VYPOC'!H58)*-1</f>
        <v>0</v>
      </c>
      <c r="AD17" s="521"/>
      <c r="AE17" s="521"/>
      <c r="AF17" s="521"/>
      <c r="AG17" s="521"/>
      <c r="AH17" s="521"/>
      <c r="AI17" s="521"/>
      <c r="AJ17" s="521"/>
      <c r="AK17" s="521"/>
      <c r="AL17" s="521"/>
      <c r="AM17" s="521"/>
      <c r="AN17" s="521"/>
      <c r="AO17" s="521"/>
      <c r="AP17" s="521"/>
      <c r="AQ17" s="521"/>
      <c r="AR17" s="521"/>
      <c r="AS17" s="521"/>
      <c r="AT17" s="469" t="n">
        <f aca="false">SUM(L17:AS18)</f>
        <v>10000</v>
      </c>
      <c r="AU17" s="469"/>
      <c r="AV17" s="469"/>
      <c r="AW17" s="469"/>
      <c r="AX17" s="469"/>
    </row>
    <row collapsed="false" customFormat="false" customHeight="true" hidden="false" ht="13.5" outlineLevel="0" r="18">
      <c r="A18" s="470" t="s">
        <v>486</v>
      </c>
      <c r="B18" s="438"/>
      <c r="C18" s="439"/>
      <c r="D18" s="439"/>
      <c r="E18" s="439"/>
      <c r="F18" s="439"/>
      <c r="G18" s="439"/>
      <c r="H18" s="439"/>
      <c r="I18" s="439"/>
      <c r="J18" s="439"/>
      <c r="K18" s="440"/>
      <c r="L18" s="635"/>
      <c r="M18" s="635"/>
      <c r="N18" s="635"/>
      <c r="O18" s="635"/>
      <c r="P18" s="635"/>
      <c r="Q18" s="635"/>
      <c r="R18" s="635"/>
      <c r="S18" s="635"/>
      <c r="T18" s="635"/>
      <c r="U18" s="635"/>
      <c r="V18" s="635"/>
      <c r="W18" s="635"/>
      <c r="X18" s="521"/>
      <c r="Y18" s="521"/>
      <c r="Z18" s="521"/>
      <c r="AA18" s="521"/>
      <c r="AB18" s="521"/>
      <c r="AC18" s="521"/>
      <c r="AD18" s="521"/>
      <c r="AE18" s="521"/>
      <c r="AF18" s="521"/>
      <c r="AG18" s="521"/>
      <c r="AH18" s="521"/>
      <c r="AI18" s="521"/>
      <c r="AJ18" s="521"/>
      <c r="AK18" s="521"/>
      <c r="AL18" s="521"/>
      <c r="AM18" s="521"/>
      <c r="AN18" s="521"/>
      <c r="AO18" s="521"/>
      <c r="AP18" s="521"/>
      <c r="AQ18" s="521"/>
      <c r="AR18" s="521"/>
      <c r="AS18" s="521"/>
      <c r="AT18" s="469"/>
      <c r="AU18" s="469"/>
      <c r="AV18" s="469"/>
      <c r="AW18" s="469"/>
      <c r="AX18" s="469"/>
    </row>
    <row collapsed="false" customFormat="false" customHeight="true" hidden="false" ht="13.5" outlineLevel="0" r="19">
      <c r="A19" s="429" t="s">
        <v>487</v>
      </c>
      <c r="B19" s="429"/>
      <c r="C19" s="430"/>
      <c r="D19" s="430"/>
      <c r="E19" s="430"/>
      <c r="F19" s="430"/>
      <c r="G19" s="430"/>
      <c r="H19" s="430"/>
      <c r="I19" s="430"/>
      <c r="J19" s="430"/>
      <c r="K19" s="431"/>
      <c r="L19" s="849" t="n">
        <f aca="false">SUM('HL KNIHA VYPOC'!J53)</f>
        <v>0</v>
      </c>
      <c r="M19" s="849"/>
      <c r="N19" s="849"/>
      <c r="O19" s="849"/>
      <c r="P19" s="848" t="n">
        <f aca="false">SUM('HL KNIHA VYPOC'!J54)</f>
        <v>0</v>
      </c>
      <c r="Q19" s="848"/>
      <c r="R19" s="848"/>
      <c r="S19" s="848"/>
      <c r="T19" s="849" t="n">
        <f aca="false">SUM('HL KNIHA VYPOC'!J55)</f>
        <v>0</v>
      </c>
      <c r="U19" s="849"/>
      <c r="V19" s="849"/>
      <c r="W19" s="849"/>
      <c r="X19" s="521" t="n">
        <f aca="false">SUM('HL KNIHA VYPOC'!J56)</f>
        <v>0</v>
      </c>
      <c r="Y19" s="521"/>
      <c r="Z19" s="521"/>
      <c r="AA19" s="521"/>
      <c r="AB19" s="521"/>
      <c r="AC19" s="521" t="n">
        <f aca="false">SUM('HL KNIHA VYPOC'!J58)</f>
        <v>0</v>
      </c>
      <c r="AD19" s="521"/>
      <c r="AE19" s="521"/>
      <c r="AF19" s="521"/>
      <c r="AG19" s="521"/>
      <c r="AH19" s="521"/>
      <c r="AI19" s="521"/>
      <c r="AJ19" s="521"/>
      <c r="AK19" s="521"/>
      <c r="AL19" s="521"/>
      <c r="AM19" s="521"/>
      <c r="AN19" s="521"/>
      <c r="AO19" s="521"/>
      <c r="AP19" s="521"/>
      <c r="AQ19" s="521"/>
      <c r="AR19" s="521"/>
      <c r="AS19" s="521"/>
      <c r="AT19" s="469" t="n">
        <f aca="false">SUM(L19:AS19)</f>
        <v>0</v>
      </c>
      <c r="AU19" s="469"/>
      <c r="AV19" s="469"/>
      <c r="AW19" s="469"/>
      <c r="AX19" s="469"/>
    </row>
    <row collapsed="false" customFormat="false" customHeight="true" hidden="false" ht="13.5" outlineLevel="0" r="20">
      <c r="A20" s="429" t="s">
        <v>488</v>
      </c>
      <c r="B20" s="429"/>
      <c r="C20" s="430"/>
      <c r="D20" s="430"/>
      <c r="E20" s="430"/>
      <c r="F20" s="430"/>
      <c r="G20" s="430"/>
      <c r="H20" s="430"/>
      <c r="I20" s="430"/>
      <c r="J20" s="430"/>
      <c r="K20" s="430"/>
      <c r="L20" s="521" t="n">
        <f aca="false">SUM('HL KNIHA VYPOC'!I53)</f>
        <v>0</v>
      </c>
      <c r="M20" s="521"/>
      <c r="N20" s="521"/>
      <c r="O20" s="521"/>
      <c r="P20" s="848" t="n">
        <f aca="false">SUM('HL KNIHA VYPOC'!I54)</f>
        <v>0</v>
      </c>
      <c r="Q20" s="848"/>
      <c r="R20" s="848"/>
      <c r="S20" s="848"/>
      <c r="T20" s="849" t="n">
        <f aca="false">SUM('HL KNIHA VYPOC'!I55)</f>
        <v>0</v>
      </c>
      <c r="U20" s="849"/>
      <c r="V20" s="849"/>
      <c r="W20" s="849"/>
      <c r="X20" s="521" t="n">
        <f aca="false">SUM('HL KNIHA VYPOC'!I56)</f>
        <v>0</v>
      </c>
      <c r="Y20" s="521"/>
      <c r="Z20" s="521"/>
      <c r="AA20" s="521"/>
      <c r="AB20" s="521"/>
      <c r="AC20" s="521" t="n">
        <f aca="false">SUM('HL KNIHA VYPOC'!I58)</f>
        <v>0</v>
      </c>
      <c r="AD20" s="521"/>
      <c r="AE20" s="521"/>
      <c r="AF20" s="521"/>
      <c r="AG20" s="521"/>
      <c r="AH20" s="521"/>
      <c r="AI20" s="521"/>
      <c r="AJ20" s="521"/>
      <c r="AK20" s="521"/>
      <c r="AL20" s="521"/>
      <c r="AM20" s="521"/>
      <c r="AN20" s="521"/>
      <c r="AO20" s="521"/>
      <c r="AP20" s="521"/>
      <c r="AQ20" s="521"/>
      <c r="AR20" s="521"/>
      <c r="AS20" s="521"/>
      <c r="AT20" s="469" t="n">
        <f aca="false">SUM(L20:AS20)</f>
        <v>0</v>
      </c>
      <c r="AU20" s="469"/>
      <c r="AV20" s="469"/>
      <c r="AW20" s="469"/>
      <c r="AX20" s="469"/>
    </row>
    <row collapsed="false" customFormat="false" customHeight="true" hidden="false" ht="13.5" outlineLevel="0" r="21">
      <c r="A21" s="429" t="s">
        <v>489</v>
      </c>
      <c r="B21" s="429"/>
      <c r="C21" s="430"/>
      <c r="D21" s="430"/>
      <c r="E21" s="430"/>
      <c r="F21" s="430"/>
      <c r="G21" s="430"/>
      <c r="H21" s="430"/>
      <c r="I21" s="430"/>
      <c r="J21" s="430"/>
      <c r="K21" s="430"/>
      <c r="L21" s="850"/>
      <c r="M21" s="850"/>
      <c r="N21" s="850"/>
      <c r="O21" s="850"/>
      <c r="P21" s="851"/>
      <c r="Q21" s="851"/>
      <c r="R21" s="851"/>
      <c r="S21" s="851"/>
      <c r="T21" s="855"/>
      <c r="U21" s="855"/>
      <c r="V21" s="855"/>
      <c r="W21" s="855"/>
      <c r="X21" s="850"/>
      <c r="Y21" s="850"/>
      <c r="Z21" s="850"/>
      <c r="AA21" s="850"/>
      <c r="AB21" s="850"/>
      <c r="AC21" s="850"/>
      <c r="AD21" s="850"/>
      <c r="AE21" s="850"/>
      <c r="AF21" s="850"/>
      <c r="AG21" s="850"/>
      <c r="AH21" s="850"/>
      <c r="AI21" s="850"/>
      <c r="AJ21" s="850"/>
      <c r="AK21" s="850"/>
      <c r="AL21" s="850"/>
      <c r="AM21" s="850"/>
      <c r="AN21" s="850"/>
      <c r="AO21" s="850"/>
      <c r="AP21" s="850"/>
      <c r="AQ21" s="850"/>
      <c r="AR21" s="850"/>
      <c r="AS21" s="850"/>
      <c r="AT21" s="469" t="n">
        <f aca="false">SUM(L21:AS21)</f>
        <v>0</v>
      </c>
      <c r="AU21" s="469"/>
      <c r="AV21" s="469"/>
      <c r="AW21" s="469"/>
      <c r="AX21" s="469"/>
    </row>
    <row collapsed="false" customFormat="false" customHeight="true" hidden="false" ht="13.5" outlineLevel="0" r="22">
      <c r="A22" s="458" t="s">
        <v>490</v>
      </c>
      <c r="B22" s="484"/>
      <c r="C22" s="408"/>
      <c r="D22" s="408"/>
      <c r="E22" s="408"/>
      <c r="F22" s="408"/>
      <c r="G22" s="408"/>
      <c r="H22" s="408"/>
      <c r="I22" s="408"/>
      <c r="J22" s="408"/>
      <c r="K22" s="408"/>
      <c r="L22" s="852" t="n">
        <f aca="false">SUM(L17+L19-L20+L21)</f>
        <v>0</v>
      </c>
      <c r="M22" s="852"/>
      <c r="N22" s="852"/>
      <c r="O22" s="852"/>
      <c r="P22" s="853" t="n">
        <f aca="false">SUM(P17+P19-P20)</f>
        <v>10000</v>
      </c>
      <c r="Q22" s="853"/>
      <c r="R22" s="853"/>
      <c r="S22" s="853"/>
      <c r="T22" s="853" t="n">
        <f aca="false">SUM(T17+T19-T20)</f>
        <v>0</v>
      </c>
      <c r="U22" s="853"/>
      <c r="V22" s="853"/>
      <c r="W22" s="853"/>
      <c r="X22" s="852" t="n">
        <f aca="false">SUM(X17+X19-X20)</f>
        <v>0</v>
      </c>
      <c r="Y22" s="852"/>
      <c r="Z22" s="852"/>
      <c r="AA22" s="852"/>
      <c r="AB22" s="852"/>
      <c r="AC22" s="852" t="n">
        <f aca="false">SUM(AC17+AC19-AC20)</f>
        <v>0</v>
      </c>
      <c r="AD22" s="852"/>
      <c r="AE22" s="852"/>
      <c r="AF22" s="852"/>
      <c r="AG22" s="852"/>
      <c r="AH22" s="852"/>
      <c r="AI22" s="852"/>
      <c r="AJ22" s="852"/>
      <c r="AK22" s="852"/>
      <c r="AL22" s="852"/>
      <c r="AM22" s="852"/>
      <c r="AN22" s="852"/>
      <c r="AO22" s="852"/>
      <c r="AP22" s="852"/>
      <c r="AQ22" s="852"/>
      <c r="AR22" s="852"/>
      <c r="AS22" s="852"/>
      <c r="AT22" s="469" t="n">
        <f aca="false">SUM(L22:AS23)</f>
        <v>10000</v>
      </c>
      <c r="AU22" s="469"/>
      <c r="AV22" s="469"/>
      <c r="AW22" s="469"/>
      <c r="AX22" s="469"/>
    </row>
    <row collapsed="false" customFormat="false" customHeight="true" hidden="false" ht="13.5" outlineLevel="0" r="23">
      <c r="A23" s="470" t="s">
        <v>486</v>
      </c>
      <c r="B23" s="438"/>
      <c r="C23" s="439"/>
      <c r="D23" s="439"/>
      <c r="E23" s="439"/>
      <c r="F23" s="439"/>
      <c r="G23" s="439"/>
      <c r="H23" s="439"/>
      <c r="I23" s="439"/>
      <c r="J23" s="439"/>
      <c r="K23" s="439"/>
      <c r="L23" s="852"/>
      <c r="M23" s="852"/>
      <c r="N23" s="852"/>
      <c r="O23" s="852"/>
      <c r="P23" s="853"/>
      <c r="Q23" s="853"/>
      <c r="R23" s="853"/>
      <c r="S23" s="853"/>
      <c r="T23" s="853"/>
      <c r="U23" s="853"/>
      <c r="V23" s="853"/>
      <c r="W23" s="853"/>
      <c r="X23" s="852"/>
      <c r="Y23" s="852"/>
      <c r="Z23" s="852"/>
      <c r="AA23" s="852"/>
      <c r="AB23" s="852"/>
      <c r="AC23" s="852"/>
      <c r="AD23" s="852"/>
      <c r="AE23" s="852"/>
      <c r="AF23" s="852"/>
      <c r="AG23" s="852"/>
      <c r="AH23" s="852"/>
      <c r="AI23" s="852"/>
      <c r="AJ23" s="852"/>
      <c r="AK23" s="852"/>
      <c r="AL23" s="852"/>
      <c r="AM23" s="852"/>
      <c r="AN23" s="852"/>
      <c r="AO23" s="852"/>
      <c r="AP23" s="852"/>
      <c r="AQ23" s="852"/>
      <c r="AR23" s="852"/>
      <c r="AS23" s="852"/>
      <c r="AT23" s="469"/>
      <c r="AU23" s="469"/>
      <c r="AV23" s="469"/>
      <c r="AW23" s="469"/>
      <c r="AX23" s="469"/>
    </row>
    <row collapsed="false" customFormat="false" customHeight="true" hidden="false" ht="13.5" outlineLevel="0" r="24">
      <c r="A24" s="408" t="s">
        <v>492</v>
      </c>
      <c r="B24" s="408"/>
      <c r="C24" s="408"/>
      <c r="D24" s="408"/>
      <c r="E24" s="408"/>
      <c r="F24" s="408"/>
      <c r="G24" s="408"/>
      <c r="H24" s="408"/>
      <c r="I24" s="408"/>
      <c r="J24" s="408"/>
      <c r="K24" s="408"/>
      <c r="L24" s="856"/>
      <c r="M24" s="856"/>
      <c r="N24" s="856"/>
      <c r="O24" s="856"/>
      <c r="P24" s="856"/>
      <c r="Q24" s="856"/>
      <c r="R24" s="856"/>
      <c r="S24" s="856"/>
      <c r="T24" s="856"/>
      <c r="U24" s="856"/>
      <c r="V24" s="856"/>
      <c r="W24" s="856"/>
      <c r="X24" s="856"/>
      <c r="Y24" s="856"/>
      <c r="Z24" s="856"/>
      <c r="AA24" s="856"/>
      <c r="AB24" s="856"/>
      <c r="AC24" s="856"/>
      <c r="AD24" s="856"/>
      <c r="AE24" s="856"/>
      <c r="AF24" s="856"/>
      <c r="AG24" s="856"/>
      <c r="AH24" s="856"/>
      <c r="AI24" s="856"/>
      <c r="AJ24" s="856"/>
      <c r="AK24" s="856"/>
      <c r="AL24" s="856"/>
      <c r="AM24" s="856"/>
      <c r="AN24" s="856"/>
      <c r="AO24" s="856"/>
      <c r="AP24" s="856"/>
      <c r="AQ24" s="856"/>
      <c r="AR24" s="856"/>
      <c r="AS24" s="856"/>
      <c r="AT24" s="350"/>
      <c r="AU24" s="350"/>
      <c r="AV24" s="350"/>
      <c r="AW24" s="350"/>
      <c r="AX24" s="845"/>
    </row>
    <row collapsed="false" customFormat="false" customHeight="true" hidden="false" ht="13.5" outlineLevel="0" r="25">
      <c r="A25" s="454" t="s">
        <v>485</v>
      </c>
      <c r="B25" s="436"/>
      <c r="C25" s="436"/>
      <c r="D25" s="436"/>
      <c r="E25" s="436"/>
      <c r="F25" s="436"/>
      <c r="G25" s="436"/>
      <c r="H25" s="436"/>
      <c r="I25" s="436"/>
      <c r="J25" s="436"/>
      <c r="K25" s="436"/>
      <c r="L25" s="521" t="n">
        <f aca="false">SUM(L30-L29+L28-L27)</f>
        <v>0</v>
      </c>
      <c r="M25" s="521"/>
      <c r="N25" s="521"/>
      <c r="O25" s="521"/>
      <c r="P25" s="635" t="n">
        <f aca="false">SUM(P30-P29+P28-P27)</f>
        <v>0</v>
      </c>
      <c r="Q25" s="635"/>
      <c r="R25" s="635"/>
      <c r="S25" s="635"/>
      <c r="T25" s="635" t="n">
        <f aca="false">SUM(T30-T29+T28-T27)</f>
        <v>0</v>
      </c>
      <c r="U25" s="635"/>
      <c r="V25" s="635"/>
      <c r="W25" s="635"/>
      <c r="X25" s="521" t="n">
        <f aca="false">SUM(X30-X29+X28-X27)</f>
        <v>0</v>
      </c>
      <c r="Y25" s="521"/>
      <c r="Z25" s="521"/>
      <c r="AA25" s="521"/>
      <c r="AB25" s="521"/>
      <c r="AC25" s="521" t="n">
        <f aca="false">SUM(AC30-AC29+AC28-AC27)</f>
        <v>0</v>
      </c>
      <c r="AD25" s="521"/>
      <c r="AE25" s="521"/>
      <c r="AF25" s="521"/>
      <c r="AG25" s="521"/>
      <c r="AH25" s="521" t="n">
        <f aca="false">SUM(AH30-AH29+AH28-AH27)</f>
        <v>0</v>
      </c>
      <c r="AI25" s="521"/>
      <c r="AJ25" s="521"/>
      <c r="AK25" s="521"/>
      <c r="AL25" s="521"/>
      <c r="AM25" s="521" t="n">
        <f aca="false">SUM(AM30-AM29+AM28-AM27)</f>
        <v>0</v>
      </c>
      <c r="AN25" s="521"/>
      <c r="AO25" s="521"/>
      <c r="AP25" s="521"/>
      <c r="AQ25" s="521"/>
      <c r="AR25" s="521"/>
      <c r="AS25" s="521"/>
      <c r="AT25" s="469" t="n">
        <f aca="false">SUM(L25:AS26)</f>
        <v>0</v>
      </c>
      <c r="AU25" s="469"/>
      <c r="AV25" s="469"/>
      <c r="AW25" s="469"/>
      <c r="AX25" s="469"/>
    </row>
    <row collapsed="false" customFormat="false" customHeight="true" hidden="false" ht="13.5" outlineLevel="0" r="26">
      <c r="A26" s="470" t="s">
        <v>486</v>
      </c>
      <c r="B26" s="439"/>
      <c r="C26" s="439"/>
      <c r="D26" s="439"/>
      <c r="E26" s="439"/>
      <c r="F26" s="439"/>
      <c r="G26" s="439"/>
      <c r="H26" s="439"/>
      <c r="I26" s="439"/>
      <c r="J26" s="439"/>
      <c r="K26" s="439"/>
      <c r="L26" s="521"/>
      <c r="M26" s="521"/>
      <c r="N26" s="521"/>
      <c r="O26" s="521"/>
      <c r="P26" s="635"/>
      <c r="Q26" s="635"/>
      <c r="R26" s="635"/>
      <c r="S26" s="635"/>
      <c r="T26" s="635"/>
      <c r="U26" s="635"/>
      <c r="V26" s="635"/>
      <c r="W26" s="635"/>
      <c r="X26" s="521"/>
      <c r="Y26" s="521"/>
      <c r="Z26" s="521"/>
      <c r="AA26" s="521"/>
      <c r="AB26" s="521"/>
      <c r="AC26" s="521"/>
      <c r="AD26" s="521"/>
      <c r="AE26" s="521"/>
      <c r="AF26" s="521"/>
      <c r="AG26" s="521"/>
      <c r="AH26" s="521"/>
      <c r="AI26" s="521"/>
      <c r="AJ26" s="521"/>
      <c r="AK26" s="521"/>
      <c r="AL26" s="521"/>
      <c r="AM26" s="521"/>
      <c r="AN26" s="521"/>
      <c r="AO26" s="521"/>
      <c r="AP26" s="521"/>
      <c r="AQ26" s="521"/>
      <c r="AR26" s="521"/>
      <c r="AS26" s="521"/>
      <c r="AT26" s="469"/>
      <c r="AU26" s="469"/>
      <c r="AV26" s="469"/>
      <c r="AW26" s="469"/>
      <c r="AX26" s="469"/>
    </row>
    <row collapsed="false" customFormat="false" customHeight="true" hidden="false" ht="13.5" outlineLevel="0" r="27">
      <c r="A27" s="429" t="s">
        <v>487</v>
      </c>
      <c r="B27" s="430"/>
      <c r="C27" s="430"/>
      <c r="D27" s="430"/>
      <c r="E27" s="430"/>
      <c r="F27" s="430"/>
      <c r="G27" s="430"/>
      <c r="H27" s="430"/>
      <c r="I27" s="430"/>
      <c r="J27" s="430"/>
      <c r="K27" s="430"/>
      <c r="L27" s="851"/>
      <c r="M27" s="851"/>
      <c r="N27" s="851"/>
      <c r="O27" s="851"/>
      <c r="P27" s="851"/>
      <c r="Q27" s="851"/>
      <c r="R27" s="851"/>
      <c r="S27" s="851"/>
      <c r="T27" s="855"/>
      <c r="U27" s="855"/>
      <c r="V27" s="855"/>
      <c r="W27" s="855"/>
      <c r="X27" s="850"/>
      <c r="Y27" s="850"/>
      <c r="Z27" s="850"/>
      <c r="AA27" s="850"/>
      <c r="AB27" s="850"/>
      <c r="AC27" s="850"/>
      <c r="AD27" s="850"/>
      <c r="AE27" s="850"/>
      <c r="AF27" s="850"/>
      <c r="AG27" s="850"/>
      <c r="AH27" s="850"/>
      <c r="AI27" s="850"/>
      <c r="AJ27" s="850"/>
      <c r="AK27" s="850"/>
      <c r="AL27" s="850"/>
      <c r="AM27" s="850"/>
      <c r="AN27" s="850"/>
      <c r="AO27" s="850"/>
      <c r="AP27" s="850"/>
      <c r="AQ27" s="850"/>
      <c r="AR27" s="850"/>
      <c r="AS27" s="850"/>
      <c r="AT27" s="469" t="n">
        <f aca="false">SUM(L27:AS27)</f>
        <v>0</v>
      </c>
      <c r="AU27" s="469"/>
      <c r="AV27" s="469"/>
      <c r="AW27" s="469"/>
      <c r="AX27" s="469"/>
    </row>
    <row collapsed="false" customFormat="false" customHeight="true" hidden="false" ht="13.5" outlineLevel="0" r="28">
      <c r="A28" s="429" t="s">
        <v>488</v>
      </c>
      <c r="B28" s="430"/>
      <c r="C28" s="430"/>
      <c r="D28" s="430"/>
      <c r="E28" s="430"/>
      <c r="F28" s="430"/>
      <c r="G28" s="430"/>
      <c r="H28" s="430"/>
      <c r="I28" s="430"/>
      <c r="J28" s="430"/>
      <c r="K28" s="430"/>
      <c r="L28" s="850"/>
      <c r="M28" s="850"/>
      <c r="N28" s="850"/>
      <c r="O28" s="850"/>
      <c r="P28" s="851"/>
      <c r="Q28" s="851"/>
      <c r="R28" s="851"/>
      <c r="S28" s="851"/>
      <c r="T28" s="855"/>
      <c r="U28" s="855"/>
      <c r="V28" s="855"/>
      <c r="W28" s="855"/>
      <c r="X28" s="850"/>
      <c r="Y28" s="850"/>
      <c r="Z28" s="850"/>
      <c r="AA28" s="850"/>
      <c r="AB28" s="850"/>
      <c r="AC28" s="850"/>
      <c r="AD28" s="850"/>
      <c r="AE28" s="850"/>
      <c r="AF28" s="850"/>
      <c r="AG28" s="850"/>
      <c r="AH28" s="850"/>
      <c r="AI28" s="850"/>
      <c r="AJ28" s="850"/>
      <c r="AK28" s="850"/>
      <c r="AL28" s="850"/>
      <c r="AM28" s="850"/>
      <c r="AN28" s="850"/>
      <c r="AO28" s="850"/>
      <c r="AP28" s="850"/>
      <c r="AQ28" s="850"/>
      <c r="AR28" s="850"/>
      <c r="AS28" s="850"/>
      <c r="AT28" s="469" t="n">
        <f aca="false">SUM(L28:AS28)</f>
        <v>0</v>
      </c>
      <c r="AU28" s="469"/>
      <c r="AV28" s="469"/>
      <c r="AW28" s="469"/>
      <c r="AX28" s="469"/>
    </row>
    <row collapsed="false" customFormat="false" customHeight="true" hidden="false" ht="13.5" outlineLevel="0" r="29">
      <c r="A29" s="429" t="s">
        <v>489</v>
      </c>
      <c r="B29" s="430"/>
      <c r="C29" s="430"/>
      <c r="D29" s="430"/>
      <c r="E29" s="430"/>
      <c r="F29" s="430"/>
      <c r="G29" s="430"/>
      <c r="H29" s="430"/>
      <c r="I29" s="430"/>
      <c r="J29" s="430"/>
      <c r="K29" s="430"/>
      <c r="L29" s="850"/>
      <c r="M29" s="850"/>
      <c r="N29" s="850"/>
      <c r="O29" s="850"/>
      <c r="P29" s="851"/>
      <c r="Q29" s="851"/>
      <c r="R29" s="851"/>
      <c r="S29" s="851"/>
      <c r="T29" s="855"/>
      <c r="U29" s="855"/>
      <c r="V29" s="855"/>
      <c r="W29" s="855"/>
      <c r="X29" s="850"/>
      <c r="Y29" s="850"/>
      <c r="Z29" s="850"/>
      <c r="AA29" s="850"/>
      <c r="AB29" s="850"/>
      <c r="AC29" s="850"/>
      <c r="AD29" s="850"/>
      <c r="AE29" s="850"/>
      <c r="AF29" s="850"/>
      <c r="AG29" s="850"/>
      <c r="AH29" s="850"/>
      <c r="AI29" s="850"/>
      <c r="AJ29" s="850"/>
      <c r="AK29" s="850"/>
      <c r="AL29" s="850"/>
      <c r="AM29" s="850"/>
      <c r="AN29" s="850"/>
      <c r="AO29" s="850"/>
      <c r="AP29" s="850"/>
      <c r="AQ29" s="850"/>
      <c r="AR29" s="850"/>
      <c r="AS29" s="850"/>
      <c r="AT29" s="469" t="n">
        <f aca="false">SUM(L29:AS29)</f>
        <v>0</v>
      </c>
      <c r="AU29" s="469"/>
      <c r="AV29" s="469"/>
      <c r="AW29" s="469"/>
      <c r="AX29" s="469"/>
    </row>
    <row collapsed="false" customFormat="false" customHeight="true" hidden="false" ht="13.5" outlineLevel="0" r="30">
      <c r="A30" s="458" t="s">
        <v>490</v>
      </c>
      <c r="B30" s="408"/>
      <c r="C30" s="408"/>
      <c r="D30" s="408"/>
      <c r="E30" s="408"/>
      <c r="F30" s="408"/>
      <c r="G30" s="408"/>
      <c r="H30" s="408"/>
      <c r="I30" s="408"/>
      <c r="J30" s="408"/>
      <c r="K30" s="408"/>
      <c r="L30" s="852" t="n">
        <f aca="false">SUM(ANALYTIKAVUJ!D26)*-1</f>
        <v>0</v>
      </c>
      <c r="M30" s="852"/>
      <c r="N30" s="852"/>
      <c r="O30" s="852"/>
      <c r="P30" s="853" t="n">
        <f aca="false">SUM(ANALYTIKAVUJ!D27)*-1</f>
        <v>0</v>
      </c>
      <c r="Q30" s="853"/>
      <c r="R30" s="853"/>
      <c r="S30" s="853"/>
      <c r="T30" s="853" t="n">
        <f aca="false">SUM(ANALYTIKAVUJ!D28)*-1</f>
        <v>0</v>
      </c>
      <c r="U30" s="853"/>
      <c r="V30" s="853"/>
      <c r="W30" s="853"/>
      <c r="X30" s="852" t="n">
        <f aca="false">SUM(ANALYTIKAVUJ!D29)*-1</f>
        <v>0</v>
      </c>
      <c r="Y30" s="852"/>
      <c r="Z30" s="852"/>
      <c r="AA30" s="852"/>
      <c r="AB30" s="852"/>
      <c r="AC30" s="852" t="n">
        <f aca="false">SUM(ANALYTIKAVUJ!D30)*-1</f>
        <v>0</v>
      </c>
      <c r="AD30" s="852"/>
      <c r="AE30" s="852"/>
      <c r="AF30" s="852"/>
      <c r="AG30" s="852"/>
      <c r="AH30" s="852" t="n">
        <f aca="false">SUM('HL KNIHA VYPOC'!K73)*-1</f>
        <v>0</v>
      </c>
      <c r="AI30" s="852"/>
      <c r="AJ30" s="852"/>
      <c r="AK30" s="852"/>
      <c r="AL30" s="852"/>
      <c r="AM30" s="852" t="n">
        <f aca="false">SUM(ANALYTIKAVUJ!D41)*-1</f>
        <v>0</v>
      </c>
      <c r="AN30" s="852"/>
      <c r="AO30" s="852"/>
      <c r="AP30" s="852"/>
      <c r="AQ30" s="852"/>
      <c r="AR30" s="852"/>
      <c r="AS30" s="852"/>
      <c r="AT30" s="469" t="n">
        <f aca="false">SUM(L30:AS31)</f>
        <v>0</v>
      </c>
      <c r="AU30" s="469"/>
      <c r="AV30" s="469"/>
      <c r="AW30" s="469"/>
      <c r="AX30" s="469"/>
    </row>
    <row collapsed="false" customFormat="false" customHeight="true" hidden="false" ht="13.5" outlineLevel="0" r="31">
      <c r="A31" s="470" t="s">
        <v>486</v>
      </c>
      <c r="B31" s="439"/>
      <c r="C31" s="439"/>
      <c r="D31" s="439"/>
      <c r="E31" s="439"/>
      <c r="F31" s="439"/>
      <c r="G31" s="439"/>
      <c r="H31" s="439"/>
      <c r="I31" s="439"/>
      <c r="J31" s="439"/>
      <c r="K31" s="439"/>
      <c r="L31" s="852"/>
      <c r="M31" s="852"/>
      <c r="N31" s="852"/>
      <c r="O31" s="852"/>
      <c r="P31" s="853"/>
      <c r="Q31" s="853"/>
      <c r="R31" s="853"/>
      <c r="S31" s="853"/>
      <c r="T31" s="853"/>
      <c r="U31" s="853"/>
      <c r="V31" s="853"/>
      <c r="W31" s="853"/>
      <c r="X31" s="852"/>
      <c r="Y31" s="852"/>
      <c r="Z31" s="852"/>
      <c r="AA31" s="852"/>
      <c r="AB31" s="852"/>
      <c r="AC31" s="852"/>
      <c r="AD31" s="852"/>
      <c r="AE31" s="852"/>
      <c r="AF31" s="852"/>
      <c r="AG31" s="852"/>
      <c r="AH31" s="852"/>
      <c r="AI31" s="852"/>
      <c r="AJ31" s="852"/>
      <c r="AK31" s="852"/>
      <c r="AL31" s="852"/>
      <c r="AM31" s="852"/>
      <c r="AN31" s="852"/>
      <c r="AO31" s="852"/>
      <c r="AP31" s="852"/>
      <c r="AQ31" s="852"/>
      <c r="AR31" s="852"/>
      <c r="AS31" s="852"/>
      <c r="AT31" s="469"/>
      <c r="AU31" s="469"/>
      <c r="AV31" s="469"/>
      <c r="AW31" s="469"/>
      <c r="AX31" s="469"/>
    </row>
    <row collapsed="false" customFormat="false" customHeight="true" hidden="false" ht="13.5" outlineLevel="0" r="32">
      <c r="A32" s="408" t="s">
        <v>493</v>
      </c>
      <c r="B32" s="408"/>
      <c r="C32" s="408"/>
      <c r="D32" s="408"/>
      <c r="E32" s="408"/>
      <c r="F32" s="408"/>
      <c r="G32" s="408"/>
      <c r="H32" s="408"/>
      <c r="I32" s="408"/>
      <c r="J32" s="408"/>
      <c r="K32" s="408"/>
      <c r="L32" s="856"/>
      <c r="M32" s="856"/>
      <c r="N32" s="856"/>
      <c r="O32" s="856"/>
      <c r="P32" s="856"/>
      <c r="Q32" s="856"/>
      <c r="R32" s="856"/>
      <c r="S32" s="856"/>
      <c r="T32" s="856"/>
      <c r="U32" s="856"/>
      <c r="V32" s="856"/>
      <c r="W32" s="856"/>
      <c r="X32" s="856"/>
      <c r="Y32" s="856"/>
      <c r="Z32" s="856"/>
      <c r="AA32" s="856"/>
      <c r="AB32" s="856"/>
      <c r="AC32" s="856"/>
      <c r="AD32" s="856"/>
      <c r="AE32" s="856"/>
      <c r="AF32" s="856"/>
      <c r="AG32" s="856"/>
      <c r="AH32" s="856"/>
      <c r="AI32" s="856"/>
      <c r="AJ32" s="856"/>
      <c r="AK32" s="856"/>
      <c r="AL32" s="856"/>
      <c r="AM32" s="856"/>
      <c r="AN32" s="856"/>
      <c r="AO32" s="856"/>
      <c r="AP32" s="856"/>
      <c r="AQ32" s="856"/>
      <c r="AR32" s="856"/>
      <c r="AS32" s="856"/>
      <c r="AT32" s="350"/>
      <c r="AU32" s="350"/>
      <c r="AV32" s="350"/>
      <c r="AW32" s="350"/>
      <c r="AX32" s="845"/>
    </row>
    <row collapsed="false" customFormat="false" customHeight="true" hidden="false" ht="13.5" outlineLevel="0" r="33">
      <c r="A33" s="454" t="s">
        <v>485</v>
      </c>
      <c r="B33" s="436"/>
      <c r="C33" s="436"/>
      <c r="D33" s="436"/>
      <c r="E33" s="436"/>
      <c r="F33" s="436"/>
      <c r="G33" s="436"/>
      <c r="H33" s="436"/>
      <c r="I33" s="436"/>
      <c r="J33" s="436"/>
      <c r="K33" s="437"/>
      <c r="L33" s="521" t="n">
        <f aca="false">SUM(L9-L17-L25)</f>
        <v>0</v>
      </c>
      <c r="M33" s="521"/>
      <c r="N33" s="521"/>
      <c r="O33" s="521"/>
      <c r="P33" s="635" t="n">
        <f aca="false">SUM(P9-P17-P25)</f>
        <v>10000</v>
      </c>
      <c r="Q33" s="635"/>
      <c r="R33" s="635"/>
      <c r="S33" s="635"/>
      <c r="T33" s="635" t="n">
        <f aca="false">SUM(T9-T17-T25)</f>
        <v>0</v>
      </c>
      <c r="U33" s="635"/>
      <c r="V33" s="635"/>
      <c r="W33" s="635"/>
      <c r="X33" s="521" t="n">
        <f aca="false">SUM(X9-X17-X25)</f>
        <v>0</v>
      </c>
      <c r="Y33" s="521"/>
      <c r="Z33" s="521"/>
      <c r="AA33" s="521"/>
      <c r="AB33" s="521"/>
      <c r="AC33" s="521" t="n">
        <f aca="false">SUM(AC9-AC17-AC25)</f>
        <v>0</v>
      </c>
      <c r="AD33" s="521"/>
      <c r="AE33" s="521"/>
      <c r="AF33" s="521"/>
      <c r="AG33" s="521"/>
      <c r="AH33" s="521" t="n">
        <f aca="false">SUM(AH9-AH17-AH25)</f>
        <v>0</v>
      </c>
      <c r="AI33" s="521"/>
      <c r="AJ33" s="521"/>
      <c r="AK33" s="521"/>
      <c r="AL33" s="521"/>
      <c r="AM33" s="521" t="n">
        <f aca="false">SUM(AM9-AM17-AM25)</f>
        <v>0</v>
      </c>
      <c r="AN33" s="521"/>
      <c r="AO33" s="521"/>
      <c r="AP33" s="521"/>
      <c r="AQ33" s="521"/>
      <c r="AR33" s="521"/>
      <c r="AS33" s="521"/>
      <c r="AT33" s="469" t="n">
        <f aca="false">SUM(L33:AS34)</f>
        <v>10000</v>
      </c>
      <c r="AU33" s="469"/>
      <c r="AV33" s="469"/>
      <c r="AW33" s="469"/>
      <c r="AX33" s="469"/>
    </row>
    <row collapsed="false" customFormat="false" customHeight="true" hidden="false" ht="13.5" outlineLevel="0" r="34">
      <c r="A34" s="470" t="s">
        <v>486</v>
      </c>
      <c r="B34" s="439"/>
      <c r="C34" s="439"/>
      <c r="D34" s="439"/>
      <c r="E34" s="439"/>
      <c r="F34" s="439"/>
      <c r="G34" s="439"/>
      <c r="H34" s="439"/>
      <c r="I34" s="439"/>
      <c r="J34" s="439"/>
      <c r="K34" s="440"/>
      <c r="L34" s="521"/>
      <c r="M34" s="521"/>
      <c r="N34" s="521"/>
      <c r="O34" s="521"/>
      <c r="P34" s="635"/>
      <c r="Q34" s="635"/>
      <c r="R34" s="635"/>
      <c r="S34" s="635"/>
      <c r="T34" s="635"/>
      <c r="U34" s="635"/>
      <c r="V34" s="635"/>
      <c r="W34" s="635"/>
      <c r="X34" s="521"/>
      <c r="Y34" s="521"/>
      <c r="Z34" s="521"/>
      <c r="AA34" s="521"/>
      <c r="AB34" s="521"/>
      <c r="AC34" s="521"/>
      <c r="AD34" s="521"/>
      <c r="AE34" s="521"/>
      <c r="AF34" s="521"/>
      <c r="AG34" s="521"/>
      <c r="AH34" s="521"/>
      <c r="AI34" s="521"/>
      <c r="AJ34" s="521"/>
      <c r="AK34" s="521"/>
      <c r="AL34" s="521"/>
      <c r="AM34" s="521"/>
      <c r="AN34" s="521"/>
      <c r="AO34" s="521"/>
      <c r="AP34" s="521"/>
      <c r="AQ34" s="521"/>
      <c r="AR34" s="521"/>
      <c r="AS34" s="521"/>
      <c r="AT34" s="469"/>
      <c r="AU34" s="469"/>
      <c r="AV34" s="469"/>
      <c r="AW34" s="469"/>
      <c r="AX34" s="469"/>
    </row>
    <row collapsed="false" customFormat="false" customHeight="true" hidden="false" ht="13.5" outlineLevel="0" r="35">
      <c r="A35" s="458" t="s">
        <v>490</v>
      </c>
      <c r="B35" s="408"/>
      <c r="C35" s="408"/>
      <c r="D35" s="408"/>
      <c r="E35" s="408"/>
      <c r="F35" s="408"/>
      <c r="G35" s="408"/>
      <c r="H35" s="408"/>
      <c r="I35" s="408"/>
      <c r="J35" s="408"/>
      <c r="K35" s="463"/>
      <c r="L35" s="852" t="n">
        <f aca="false">SUM(L14-L22-L30)</f>
        <v>0</v>
      </c>
      <c r="M35" s="852"/>
      <c r="N35" s="852"/>
      <c r="O35" s="852"/>
      <c r="P35" s="853" t="n">
        <f aca="false">SUM(P14-P22-P30)</f>
        <v>10000</v>
      </c>
      <c r="Q35" s="853"/>
      <c r="R35" s="853"/>
      <c r="S35" s="853"/>
      <c r="T35" s="853" t="n">
        <f aca="false">SUM(T14-T22-T30)</f>
        <v>0</v>
      </c>
      <c r="U35" s="853"/>
      <c r="V35" s="853"/>
      <c r="W35" s="853"/>
      <c r="X35" s="852" t="n">
        <f aca="false">SUM(X14-X22-X30)</f>
        <v>0</v>
      </c>
      <c r="Y35" s="852"/>
      <c r="Z35" s="852"/>
      <c r="AA35" s="852"/>
      <c r="AB35" s="852"/>
      <c r="AC35" s="852" t="n">
        <f aca="false">SUM(AC14-AC22-AC30)</f>
        <v>0</v>
      </c>
      <c r="AD35" s="852"/>
      <c r="AE35" s="852"/>
      <c r="AF35" s="852"/>
      <c r="AG35" s="852"/>
      <c r="AH35" s="852" t="n">
        <f aca="false">SUM(AH14-AH22-AH30)</f>
        <v>0</v>
      </c>
      <c r="AI35" s="852"/>
      <c r="AJ35" s="852"/>
      <c r="AK35" s="852"/>
      <c r="AL35" s="852"/>
      <c r="AM35" s="852" t="n">
        <f aca="false">SUM(AM14-AM22-AM30)</f>
        <v>0</v>
      </c>
      <c r="AN35" s="852"/>
      <c r="AO35" s="852"/>
      <c r="AP35" s="852"/>
      <c r="AQ35" s="852"/>
      <c r="AR35" s="852"/>
      <c r="AS35" s="852"/>
      <c r="AT35" s="469" t="n">
        <f aca="false">SUM(L35:AS36)</f>
        <v>10000</v>
      </c>
      <c r="AU35" s="469"/>
      <c r="AV35" s="469"/>
      <c r="AW35" s="469"/>
      <c r="AX35" s="469"/>
    </row>
    <row collapsed="false" customFormat="false" customHeight="true" hidden="false" ht="13.5" outlineLevel="0" r="36">
      <c r="A36" s="470" t="s">
        <v>486</v>
      </c>
      <c r="B36" s="439"/>
      <c r="C36" s="439"/>
      <c r="D36" s="439"/>
      <c r="E36" s="439"/>
      <c r="F36" s="439"/>
      <c r="G36" s="439"/>
      <c r="H36" s="439"/>
      <c r="I36" s="439"/>
      <c r="J36" s="439"/>
      <c r="K36" s="440"/>
      <c r="L36" s="852"/>
      <c r="M36" s="852"/>
      <c r="N36" s="852"/>
      <c r="O36" s="852"/>
      <c r="P36" s="853"/>
      <c r="Q36" s="853"/>
      <c r="R36" s="853"/>
      <c r="S36" s="853"/>
      <c r="T36" s="853"/>
      <c r="U36" s="853"/>
      <c r="V36" s="853"/>
      <c r="W36" s="853"/>
      <c r="X36" s="852"/>
      <c r="Y36" s="852"/>
      <c r="Z36" s="852"/>
      <c r="AA36" s="852"/>
      <c r="AB36" s="852"/>
      <c r="AC36" s="852"/>
      <c r="AD36" s="852"/>
      <c r="AE36" s="852"/>
      <c r="AF36" s="852"/>
      <c r="AG36" s="852"/>
      <c r="AH36" s="852"/>
      <c r="AI36" s="852"/>
      <c r="AJ36" s="852"/>
      <c r="AK36" s="852"/>
      <c r="AL36" s="852"/>
      <c r="AM36" s="852"/>
      <c r="AN36" s="852"/>
      <c r="AO36" s="852"/>
      <c r="AP36" s="852"/>
      <c r="AQ36" s="852"/>
      <c r="AR36" s="852"/>
      <c r="AS36" s="852"/>
      <c r="AT36" s="469"/>
      <c r="AU36" s="469"/>
      <c r="AV36" s="469"/>
      <c r="AW36" s="469"/>
      <c r="AX36" s="469"/>
    </row>
  </sheetData>
  <mergeCells count="171">
    <mergeCell ref="L2:AW2"/>
    <mergeCell ref="L3:O3"/>
    <mergeCell ref="P3:S6"/>
    <mergeCell ref="T3:W3"/>
    <mergeCell ref="X3:AB6"/>
    <mergeCell ref="AC3:AG3"/>
    <mergeCell ref="AH3:AL3"/>
    <mergeCell ref="AM3:AS3"/>
    <mergeCell ref="AT3:AW6"/>
    <mergeCell ref="A4:K4"/>
    <mergeCell ref="L4:O4"/>
    <mergeCell ref="T4:W4"/>
    <mergeCell ref="AC4:AG4"/>
    <mergeCell ref="AH4:AL4"/>
    <mergeCell ref="AM4:AS4"/>
    <mergeCell ref="A5:K5"/>
    <mergeCell ref="L5:O5"/>
    <mergeCell ref="T5:W5"/>
    <mergeCell ref="AC5:AG5"/>
    <mergeCell ref="AH5:AL5"/>
    <mergeCell ref="AM5:AS5"/>
    <mergeCell ref="L6:O6"/>
    <mergeCell ref="T6:W6"/>
    <mergeCell ref="AC6:AG6"/>
    <mergeCell ref="AH6:AL6"/>
    <mergeCell ref="AM6:AS6"/>
    <mergeCell ref="A7:K7"/>
    <mergeCell ref="L7:O7"/>
    <mergeCell ref="P7:S7"/>
    <mergeCell ref="T7:W7"/>
    <mergeCell ref="X7:AB7"/>
    <mergeCell ref="AC7:AG7"/>
    <mergeCell ref="AH7:AL7"/>
    <mergeCell ref="AM7:AS7"/>
    <mergeCell ref="AT7:AW7"/>
    <mergeCell ref="L9:O10"/>
    <mergeCell ref="P9:S10"/>
    <mergeCell ref="T9:W10"/>
    <mergeCell ref="X9:AB10"/>
    <mergeCell ref="AC9:AG10"/>
    <mergeCell ref="AH9:AL10"/>
    <mergeCell ref="AM9:AS10"/>
    <mergeCell ref="AT9:AX10"/>
    <mergeCell ref="L11:O11"/>
    <mergeCell ref="P11:S11"/>
    <mergeCell ref="T11:W11"/>
    <mergeCell ref="X11:AB11"/>
    <mergeCell ref="AC11:AG11"/>
    <mergeCell ref="AH11:AL11"/>
    <mergeCell ref="AM11:AS11"/>
    <mergeCell ref="AT11:AX11"/>
    <mergeCell ref="L12:O12"/>
    <mergeCell ref="P12:S12"/>
    <mergeCell ref="T12:W12"/>
    <mergeCell ref="X12:AB12"/>
    <mergeCell ref="AC12:AG12"/>
    <mergeCell ref="AH12:AL12"/>
    <mergeCell ref="AM12:AS12"/>
    <mergeCell ref="AT12:AX12"/>
    <mergeCell ref="L13:O13"/>
    <mergeCell ref="P13:S13"/>
    <mergeCell ref="T13:W13"/>
    <mergeCell ref="X13:AB13"/>
    <mergeCell ref="AC13:AG13"/>
    <mergeCell ref="AH13:AL13"/>
    <mergeCell ref="AM13:AS13"/>
    <mergeCell ref="AT13:AX13"/>
    <mergeCell ref="L14:O15"/>
    <mergeCell ref="P14:S15"/>
    <mergeCell ref="T14:W15"/>
    <mergeCell ref="X14:AB15"/>
    <mergeCell ref="AC14:AG15"/>
    <mergeCell ref="AH14:AL15"/>
    <mergeCell ref="AM14:AS15"/>
    <mergeCell ref="AT14:AX15"/>
    <mergeCell ref="L17:O18"/>
    <mergeCell ref="P17:S18"/>
    <mergeCell ref="T17:W18"/>
    <mergeCell ref="X17:AB18"/>
    <mergeCell ref="AC17:AG18"/>
    <mergeCell ref="AH17:AL18"/>
    <mergeCell ref="AM17:AS18"/>
    <mergeCell ref="AT17:AX18"/>
    <mergeCell ref="L19:O19"/>
    <mergeCell ref="P19:S19"/>
    <mergeCell ref="T19:W19"/>
    <mergeCell ref="X19:AB19"/>
    <mergeCell ref="AC19:AG19"/>
    <mergeCell ref="AH19:AL19"/>
    <mergeCell ref="AM19:AS19"/>
    <mergeCell ref="AT19:AX19"/>
    <mergeCell ref="L20:O20"/>
    <mergeCell ref="P20:S20"/>
    <mergeCell ref="T20:W20"/>
    <mergeCell ref="X20:AB20"/>
    <mergeCell ref="AC20:AG20"/>
    <mergeCell ref="AH20:AL20"/>
    <mergeCell ref="AM20:AS20"/>
    <mergeCell ref="AT20:AX20"/>
    <mergeCell ref="L21:O21"/>
    <mergeCell ref="P21:S21"/>
    <mergeCell ref="T21:W21"/>
    <mergeCell ref="X21:AB21"/>
    <mergeCell ref="AC21:AG21"/>
    <mergeCell ref="AH21:AL21"/>
    <mergeCell ref="AM21:AS21"/>
    <mergeCell ref="AT21:AX21"/>
    <mergeCell ref="L22:O23"/>
    <mergeCell ref="P22:S23"/>
    <mergeCell ref="T22:W23"/>
    <mergeCell ref="X22:AB23"/>
    <mergeCell ref="AC22:AG23"/>
    <mergeCell ref="AH22:AL23"/>
    <mergeCell ref="AM22:AS23"/>
    <mergeCell ref="AT22:AX23"/>
    <mergeCell ref="L25:O26"/>
    <mergeCell ref="P25:S26"/>
    <mergeCell ref="T25:W26"/>
    <mergeCell ref="X25:AB26"/>
    <mergeCell ref="AC25:AG26"/>
    <mergeCell ref="AH25:AL26"/>
    <mergeCell ref="AM25:AS26"/>
    <mergeCell ref="AT25:AX26"/>
    <mergeCell ref="L27:O27"/>
    <mergeCell ref="P27:S27"/>
    <mergeCell ref="T27:W27"/>
    <mergeCell ref="X27:AB27"/>
    <mergeCell ref="AC27:AG27"/>
    <mergeCell ref="AH27:AL27"/>
    <mergeCell ref="AM27:AS27"/>
    <mergeCell ref="AT27:AX27"/>
    <mergeCell ref="L28:O28"/>
    <mergeCell ref="P28:S28"/>
    <mergeCell ref="T28:W28"/>
    <mergeCell ref="X28:AB28"/>
    <mergeCell ref="AC28:AG28"/>
    <mergeCell ref="AH28:AL28"/>
    <mergeCell ref="AM28:AS28"/>
    <mergeCell ref="AT28:AX28"/>
    <mergeCell ref="L29:O29"/>
    <mergeCell ref="P29:S29"/>
    <mergeCell ref="T29:W29"/>
    <mergeCell ref="X29:AB29"/>
    <mergeCell ref="AC29:AG29"/>
    <mergeCell ref="AH29:AL29"/>
    <mergeCell ref="AM29:AS29"/>
    <mergeCell ref="AT29:AX29"/>
    <mergeCell ref="L30:O31"/>
    <mergeCell ref="P30:S31"/>
    <mergeCell ref="T30:W31"/>
    <mergeCell ref="X30:AB31"/>
    <mergeCell ref="AC30:AG31"/>
    <mergeCell ref="AH30:AL31"/>
    <mergeCell ref="AM30:AS31"/>
    <mergeCell ref="AT30:AX31"/>
    <mergeCell ref="L33:O34"/>
    <mergeCell ref="P33:S34"/>
    <mergeCell ref="T33:W34"/>
    <mergeCell ref="X33:AB34"/>
    <mergeCell ref="AC33:AG34"/>
    <mergeCell ref="AH33:AL34"/>
    <mergeCell ref="AM33:AS34"/>
    <mergeCell ref="AT33:AX34"/>
    <mergeCell ref="L35:O36"/>
    <mergeCell ref="P35:S36"/>
    <mergeCell ref="T35:W36"/>
    <mergeCell ref="X35:AB36"/>
    <mergeCell ref="AC35:AG36"/>
    <mergeCell ref="AH35:AL36"/>
    <mergeCell ref="AM35:AS36"/>
    <mergeCell ref="AT35:AX36"/>
  </mergeCells>
  <printOptions headings="false" gridLines="false" gridLinesSet="true" horizontalCentered="false" verticalCentered="false"/>
  <pageMargins left="0.7" right="0.7" top="0.7875" bottom="0.7875" header="0.511805555555555" footer="0.511805555555555"/>
  <pageSetup blackAndWhite="false" cellComments="none" copies="1" draft="false" firstPageNumber="0" fitToHeight="1" fitToWidth="1" horizontalDpi="300" orientation="portrait" pageOrder="downThenOver" paperSize="9" scale="100" useFirstPageNumber="false" usePrinterDefaults="false" verticalDpi="300"/>
  <headerFooter differentFirst="false" differentOddEven="false">
    <oddHeader/>
    <oddFooter/>
  </headerFooter>
</worksheet>
</file>

<file path=xl/worksheets/sheet2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X54"/>
  <sheetViews>
    <sheetView colorId="64" defaultGridColor="true" rightToLeft="false" showFormulas="false" showGridLines="true" showOutlineSymbols="true" showRowColHeaders="true" showZeros="false" tabSelected="false" topLeftCell="A13" view="normal" windowProtection="false" workbookViewId="0" zoomScale="100" zoomScaleNormal="100" zoomScalePageLayoutView="100">
      <selection activeCell="A13" activeCellId="0" pane="topLeft" sqref="A13"/>
    </sheetView>
  </sheetViews>
  <sheetFormatPr defaultRowHeight="12.75"/>
  <cols>
    <col collapsed="false" hidden="false" max="1025" min="1" style="0" width="1.70918367346939"/>
  </cols>
  <sheetData>
    <row collapsed="false" customFormat="false" customHeight="true" hidden="false" ht="13.5" outlineLevel="0" r="1">
      <c r="A1" s="425" t="s">
        <v>503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  <c r="Y1" s="89"/>
      <c r="Z1" s="89"/>
      <c r="AA1" s="89"/>
      <c r="AB1" s="89"/>
      <c r="AC1" s="89"/>
      <c r="AD1" s="89"/>
      <c r="AE1" s="89"/>
      <c r="AF1" s="89"/>
      <c r="AG1" s="89"/>
      <c r="AH1" s="89"/>
      <c r="AI1" s="89"/>
      <c r="AJ1" s="89"/>
      <c r="AK1" s="89"/>
      <c r="AL1" s="89"/>
      <c r="AM1" s="89"/>
      <c r="AN1" s="89"/>
      <c r="AO1" s="89"/>
      <c r="AP1" s="89"/>
      <c r="AQ1" s="89"/>
      <c r="AR1" s="89"/>
      <c r="AS1" s="89"/>
      <c r="AT1" s="89"/>
      <c r="AU1" s="89"/>
      <c r="AV1" s="89"/>
      <c r="AW1" s="89"/>
      <c r="AX1" s="89"/>
    </row>
    <row collapsed="false" customFormat="false" customHeight="true" hidden="false" ht="13.5" outlineLevel="0" r="2">
      <c r="A2" s="425" t="s">
        <v>454</v>
      </c>
      <c r="B2" s="425"/>
      <c r="C2" s="425"/>
      <c r="D2" s="425"/>
      <c r="E2" s="425"/>
      <c r="F2" s="425"/>
      <c r="G2" s="425"/>
      <c r="H2" s="425"/>
      <c r="I2" s="425"/>
      <c r="J2" s="425"/>
      <c r="K2" s="425"/>
      <c r="L2" s="425"/>
      <c r="M2" s="425"/>
      <c r="N2" s="425"/>
      <c r="O2" s="425"/>
      <c r="P2" s="425"/>
      <c r="Q2" s="425"/>
      <c r="R2" s="425"/>
      <c r="S2" s="425"/>
      <c r="T2" s="425"/>
      <c r="U2" s="425"/>
      <c r="V2" s="425"/>
      <c r="W2" s="425"/>
      <c r="X2" s="425"/>
      <c r="Y2" s="425"/>
      <c r="Z2" s="425"/>
      <c r="AA2" s="425"/>
      <c r="AB2" s="425"/>
      <c r="AC2" s="425"/>
      <c r="AD2" s="425"/>
      <c r="AE2" s="425"/>
      <c r="AF2" s="425"/>
      <c r="AG2" s="425"/>
      <c r="AH2" s="425"/>
      <c r="AI2" s="425"/>
      <c r="AJ2" s="425"/>
      <c r="AK2" s="425"/>
      <c r="AL2" s="425"/>
      <c r="AM2" s="425"/>
      <c r="AN2" s="425"/>
      <c r="AO2" s="425"/>
      <c r="AP2" s="425"/>
      <c r="AQ2" s="425"/>
      <c r="AR2" s="425"/>
      <c r="AS2" s="425"/>
      <c r="AT2" s="425"/>
      <c r="AU2" s="425"/>
      <c r="AV2" s="425"/>
      <c r="AW2" s="425"/>
      <c r="AX2" s="89"/>
    </row>
    <row collapsed="false" customFormat="false" customHeight="true" hidden="false" ht="13.5" outlineLevel="0" r="3">
      <c r="A3" s="454"/>
      <c r="B3" s="455"/>
      <c r="C3" s="455"/>
      <c r="D3" s="455"/>
      <c r="E3" s="455"/>
      <c r="F3" s="455"/>
      <c r="G3" s="455"/>
      <c r="H3" s="636" t="s">
        <v>435</v>
      </c>
      <c r="I3" s="636"/>
      <c r="J3" s="636"/>
      <c r="K3" s="636"/>
      <c r="L3" s="636"/>
      <c r="M3" s="636"/>
      <c r="N3" s="636"/>
      <c r="O3" s="636"/>
      <c r="P3" s="636"/>
      <c r="Q3" s="636"/>
      <c r="R3" s="636"/>
      <c r="S3" s="636"/>
      <c r="T3" s="636"/>
      <c r="U3" s="636"/>
      <c r="V3" s="636"/>
      <c r="W3" s="636"/>
      <c r="X3" s="636"/>
      <c r="Y3" s="636"/>
      <c r="Z3" s="636"/>
      <c r="AA3" s="636"/>
      <c r="AB3" s="636"/>
      <c r="AC3" s="636"/>
      <c r="AD3" s="636"/>
      <c r="AE3" s="636"/>
      <c r="AF3" s="636"/>
      <c r="AG3" s="636"/>
      <c r="AH3" s="636"/>
      <c r="AI3" s="636"/>
      <c r="AJ3" s="636"/>
      <c r="AK3" s="636"/>
      <c r="AL3" s="636"/>
      <c r="AM3" s="636"/>
      <c r="AN3" s="636"/>
      <c r="AO3" s="636"/>
      <c r="AP3" s="636"/>
      <c r="AQ3" s="636"/>
      <c r="AR3" s="636"/>
      <c r="AS3" s="636"/>
      <c r="AT3" s="636"/>
      <c r="AU3" s="636"/>
      <c r="AV3" s="636"/>
      <c r="AW3" s="636"/>
      <c r="AX3" s="431"/>
    </row>
    <row collapsed="false" customFormat="false" customHeight="true" hidden="false" ht="13.5" outlineLevel="0" r="4">
      <c r="A4" s="458"/>
      <c r="B4" s="414"/>
      <c r="C4" s="414"/>
      <c r="D4" s="414"/>
      <c r="E4" s="414"/>
      <c r="F4" s="414"/>
      <c r="G4" s="414"/>
      <c r="H4" s="427"/>
      <c r="I4" s="427"/>
      <c r="J4" s="427"/>
      <c r="K4" s="427"/>
      <c r="L4" s="427"/>
      <c r="M4" s="427"/>
      <c r="N4" s="427"/>
      <c r="O4" s="427"/>
      <c r="P4" s="427"/>
      <c r="Q4" s="427"/>
      <c r="R4" s="427" t="s">
        <v>504</v>
      </c>
      <c r="S4" s="427"/>
      <c r="T4" s="427"/>
      <c r="U4" s="427"/>
      <c r="V4" s="427"/>
      <c r="W4" s="427"/>
      <c r="X4" s="427"/>
      <c r="Y4" s="427"/>
      <c r="Z4" s="427"/>
      <c r="AA4" s="427"/>
      <c r="AB4" s="427"/>
      <c r="AC4" s="427"/>
      <c r="AD4" s="427"/>
      <c r="AE4" s="427"/>
      <c r="AF4" s="427"/>
      <c r="AG4" s="454"/>
      <c r="AH4" s="455"/>
      <c r="AI4" s="455"/>
      <c r="AJ4" s="495"/>
      <c r="AK4" s="454"/>
      <c r="AL4" s="455"/>
      <c r="AM4" s="455"/>
      <c r="AN4" s="495"/>
      <c r="AO4" s="454"/>
      <c r="AP4" s="455"/>
      <c r="AQ4" s="455"/>
      <c r="AR4" s="455"/>
      <c r="AS4" s="495"/>
      <c r="AT4" s="454"/>
      <c r="AU4" s="455"/>
      <c r="AV4" s="455"/>
      <c r="AW4" s="455"/>
      <c r="AX4" s="463"/>
    </row>
    <row collapsed="false" customFormat="false" customHeight="true" hidden="false" ht="13.5" outlineLevel="0" r="5">
      <c r="A5" s="458"/>
      <c r="B5" s="414"/>
      <c r="C5" s="414"/>
      <c r="D5" s="414"/>
      <c r="E5" s="414"/>
      <c r="F5" s="414"/>
      <c r="G5" s="414"/>
      <c r="H5" s="459"/>
      <c r="I5" s="459"/>
      <c r="J5" s="459"/>
      <c r="K5" s="459"/>
      <c r="L5" s="459"/>
      <c r="M5" s="459"/>
      <c r="N5" s="459"/>
      <c r="O5" s="459"/>
      <c r="P5" s="459"/>
      <c r="Q5" s="459"/>
      <c r="R5" s="459" t="s">
        <v>505</v>
      </c>
      <c r="S5" s="459"/>
      <c r="T5" s="459"/>
      <c r="U5" s="459"/>
      <c r="V5" s="459"/>
      <c r="W5" s="459"/>
      <c r="X5" s="459"/>
      <c r="Y5" s="459"/>
      <c r="Z5" s="459"/>
      <c r="AA5" s="459"/>
      <c r="AB5" s="459"/>
      <c r="AC5" s="459"/>
      <c r="AD5" s="459"/>
      <c r="AE5" s="459"/>
      <c r="AF5" s="459"/>
      <c r="AG5" s="458"/>
      <c r="AH5" s="414"/>
      <c r="AI5" s="414"/>
      <c r="AJ5" s="496"/>
      <c r="AK5" s="458"/>
      <c r="AL5" s="414"/>
      <c r="AM5" s="414"/>
      <c r="AN5" s="496"/>
      <c r="AO5" s="459" t="s">
        <v>506</v>
      </c>
      <c r="AP5" s="459"/>
      <c r="AQ5" s="459"/>
      <c r="AR5" s="459"/>
      <c r="AS5" s="459"/>
      <c r="AT5" s="458"/>
      <c r="AU5" s="414"/>
      <c r="AV5" s="414"/>
      <c r="AW5" s="414"/>
      <c r="AX5" s="463"/>
    </row>
    <row collapsed="false" customFormat="false" customHeight="true" hidden="false" ht="13.5" outlineLevel="0" r="6">
      <c r="A6" s="461" t="s">
        <v>507</v>
      </c>
      <c r="B6" s="461"/>
      <c r="C6" s="461"/>
      <c r="D6" s="461"/>
      <c r="E6" s="461"/>
      <c r="F6" s="461"/>
      <c r="G6" s="461"/>
      <c r="H6" s="459"/>
      <c r="I6" s="459"/>
      <c r="J6" s="459"/>
      <c r="K6" s="459"/>
      <c r="L6" s="459"/>
      <c r="M6" s="459"/>
      <c r="N6" s="459"/>
      <c r="O6" s="459"/>
      <c r="P6" s="459"/>
      <c r="Q6" s="459"/>
      <c r="R6" s="459" t="s">
        <v>508</v>
      </c>
      <c r="S6" s="459"/>
      <c r="T6" s="459"/>
      <c r="U6" s="459"/>
      <c r="V6" s="459"/>
      <c r="W6" s="459" t="s">
        <v>509</v>
      </c>
      <c r="X6" s="459"/>
      <c r="Y6" s="459"/>
      <c r="Z6" s="459"/>
      <c r="AA6" s="459"/>
      <c r="AB6" s="459"/>
      <c r="AC6" s="459"/>
      <c r="AD6" s="459"/>
      <c r="AE6" s="459"/>
      <c r="AF6" s="459"/>
      <c r="AG6" s="458"/>
      <c r="AH6" s="414"/>
      <c r="AI6" s="414"/>
      <c r="AJ6" s="496"/>
      <c r="AK6" s="458"/>
      <c r="AL6" s="414"/>
      <c r="AM6" s="414"/>
      <c r="AN6" s="496"/>
      <c r="AO6" s="459" t="s">
        <v>510</v>
      </c>
      <c r="AP6" s="459"/>
      <c r="AQ6" s="459"/>
      <c r="AR6" s="459"/>
      <c r="AS6" s="459"/>
      <c r="AT6" s="458"/>
      <c r="AU6" s="414"/>
      <c r="AV6" s="414"/>
      <c r="AW6" s="414"/>
      <c r="AX6" s="463"/>
    </row>
    <row collapsed="false" customFormat="false" customHeight="true" hidden="false" ht="13.5" outlineLevel="0" r="7">
      <c r="A7" s="461" t="s">
        <v>511</v>
      </c>
      <c r="B7" s="461"/>
      <c r="C7" s="461"/>
      <c r="D7" s="461"/>
      <c r="E7" s="461"/>
      <c r="F7" s="461"/>
      <c r="G7" s="461"/>
      <c r="H7" s="459" t="s">
        <v>512</v>
      </c>
      <c r="I7" s="459"/>
      <c r="J7" s="459"/>
      <c r="K7" s="459"/>
      <c r="L7" s="459"/>
      <c r="M7" s="459" t="s">
        <v>513</v>
      </c>
      <c r="N7" s="459"/>
      <c r="O7" s="459"/>
      <c r="P7" s="459"/>
      <c r="Q7" s="459"/>
      <c r="R7" s="459" t="s">
        <v>514</v>
      </c>
      <c r="S7" s="459"/>
      <c r="T7" s="459"/>
      <c r="U7" s="459"/>
      <c r="V7" s="459"/>
      <c r="W7" s="459" t="s">
        <v>515</v>
      </c>
      <c r="X7" s="459"/>
      <c r="Y7" s="459"/>
      <c r="Z7" s="459"/>
      <c r="AA7" s="459"/>
      <c r="AB7" s="459" t="s">
        <v>516</v>
      </c>
      <c r="AC7" s="459"/>
      <c r="AD7" s="459"/>
      <c r="AE7" s="459"/>
      <c r="AF7" s="459"/>
      <c r="AG7" s="459"/>
      <c r="AH7" s="459"/>
      <c r="AI7" s="459"/>
      <c r="AJ7" s="459"/>
      <c r="AK7" s="459" t="s">
        <v>517</v>
      </c>
      <c r="AL7" s="459"/>
      <c r="AM7" s="459"/>
      <c r="AN7" s="459"/>
      <c r="AO7" s="459" t="s">
        <v>518</v>
      </c>
      <c r="AP7" s="459"/>
      <c r="AQ7" s="459"/>
      <c r="AR7" s="459"/>
      <c r="AS7" s="459"/>
      <c r="AT7" s="461" t="s">
        <v>462</v>
      </c>
      <c r="AU7" s="461"/>
      <c r="AV7" s="461"/>
      <c r="AW7" s="461"/>
      <c r="AX7" s="463"/>
    </row>
    <row collapsed="false" customFormat="false" customHeight="true" hidden="false" ht="13.5" outlineLevel="0" r="8">
      <c r="A8" s="458"/>
      <c r="B8" s="414"/>
      <c r="C8" s="414"/>
      <c r="D8" s="414"/>
      <c r="E8" s="414"/>
      <c r="F8" s="414"/>
      <c r="G8" s="414"/>
      <c r="H8" s="459"/>
      <c r="I8" s="459"/>
      <c r="J8" s="459"/>
      <c r="K8" s="459"/>
      <c r="L8" s="459"/>
      <c r="M8" s="459"/>
      <c r="N8" s="459"/>
      <c r="O8" s="459"/>
      <c r="P8" s="459"/>
      <c r="Q8" s="459"/>
      <c r="R8" s="459" t="s">
        <v>475</v>
      </c>
      <c r="S8" s="459"/>
      <c r="T8" s="459"/>
      <c r="U8" s="459"/>
      <c r="V8" s="459"/>
      <c r="W8" s="459" t="s">
        <v>519</v>
      </c>
      <c r="X8" s="459"/>
      <c r="Y8" s="459"/>
      <c r="Z8" s="459"/>
      <c r="AA8" s="459"/>
      <c r="AB8" s="459" t="s">
        <v>520</v>
      </c>
      <c r="AC8" s="459"/>
      <c r="AD8" s="459"/>
      <c r="AE8" s="459"/>
      <c r="AF8" s="459"/>
      <c r="AG8" s="459" t="s">
        <v>521</v>
      </c>
      <c r="AH8" s="459"/>
      <c r="AI8" s="459"/>
      <c r="AJ8" s="459"/>
      <c r="AK8" s="459" t="s">
        <v>522</v>
      </c>
      <c r="AL8" s="459"/>
      <c r="AM8" s="459"/>
      <c r="AN8" s="459"/>
      <c r="AO8" s="459" t="s">
        <v>523</v>
      </c>
      <c r="AP8" s="459"/>
      <c r="AQ8" s="459"/>
      <c r="AR8" s="459"/>
      <c r="AS8" s="459"/>
      <c r="AT8" s="458"/>
      <c r="AU8" s="414"/>
      <c r="AV8" s="414"/>
      <c r="AW8" s="414"/>
      <c r="AX8" s="463"/>
    </row>
    <row collapsed="false" customFormat="false" customHeight="true" hidden="false" ht="13.5" outlineLevel="0" r="9">
      <c r="A9" s="458"/>
      <c r="B9" s="414"/>
      <c r="C9" s="414"/>
      <c r="D9" s="414"/>
      <c r="E9" s="414"/>
      <c r="F9" s="414"/>
      <c r="G9" s="414"/>
      <c r="H9" s="459"/>
      <c r="I9" s="459"/>
      <c r="J9" s="459"/>
      <c r="K9" s="459"/>
      <c r="L9" s="459"/>
      <c r="M9" s="459"/>
      <c r="N9" s="459"/>
      <c r="O9" s="459"/>
      <c r="P9" s="459"/>
      <c r="Q9" s="459"/>
      <c r="R9" s="459" t="s">
        <v>524</v>
      </c>
      <c r="S9" s="459"/>
      <c r="T9" s="459"/>
      <c r="U9" s="459"/>
      <c r="V9" s="459"/>
      <c r="W9" s="459" t="s">
        <v>525</v>
      </c>
      <c r="X9" s="459"/>
      <c r="Y9" s="459"/>
      <c r="Z9" s="459"/>
      <c r="AA9" s="459"/>
      <c r="AB9" s="459" t="s">
        <v>526</v>
      </c>
      <c r="AC9" s="459"/>
      <c r="AD9" s="459"/>
      <c r="AE9" s="459"/>
      <c r="AF9" s="459"/>
      <c r="AG9" s="459" t="s">
        <v>527</v>
      </c>
      <c r="AH9" s="459"/>
      <c r="AI9" s="459"/>
      <c r="AJ9" s="459"/>
      <c r="AK9" s="459" t="s">
        <v>528</v>
      </c>
      <c r="AL9" s="459"/>
      <c r="AM9" s="459"/>
      <c r="AN9" s="459"/>
      <c r="AO9" s="459" t="s">
        <v>529</v>
      </c>
      <c r="AP9" s="459"/>
      <c r="AQ9" s="459"/>
      <c r="AR9" s="459"/>
      <c r="AS9" s="459"/>
      <c r="AT9" s="458"/>
      <c r="AU9" s="414"/>
      <c r="AV9" s="414"/>
      <c r="AW9" s="414"/>
      <c r="AX9" s="463"/>
    </row>
    <row collapsed="false" customFormat="false" customHeight="true" hidden="false" ht="13.5" outlineLevel="0" r="10">
      <c r="A10" s="458"/>
      <c r="B10" s="414"/>
      <c r="C10" s="414"/>
      <c r="D10" s="414"/>
      <c r="E10" s="414"/>
      <c r="F10" s="414"/>
      <c r="G10" s="414"/>
      <c r="H10" s="459"/>
      <c r="I10" s="459"/>
      <c r="J10" s="459"/>
      <c r="K10" s="459"/>
      <c r="L10" s="459"/>
      <c r="M10" s="459"/>
      <c r="N10" s="459"/>
      <c r="O10" s="459"/>
      <c r="P10" s="459"/>
      <c r="Q10" s="459"/>
      <c r="R10" s="459" t="s">
        <v>508</v>
      </c>
      <c r="S10" s="459"/>
      <c r="T10" s="459"/>
      <c r="U10" s="459"/>
      <c r="V10" s="459"/>
      <c r="W10" s="459" t="s">
        <v>530</v>
      </c>
      <c r="X10" s="459"/>
      <c r="Y10" s="459"/>
      <c r="Z10" s="459"/>
      <c r="AA10" s="459"/>
      <c r="AB10" s="459" t="s">
        <v>531</v>
      </c>
      <c r="AC10" s="459"/>
      <c r="AD10" s="459"/>
      <c r="AE10" s="459"/>
      <c r="AF10" s="459"/>
      <c r="AG10" s="459" t="s">
        <v>532</v>
      </c>
      <c r="AH10" s="459"/>
      <c r="AI10" s="459"/>
      <c r="AJ10" s="459"/>
      <c r="AK10" s="459" t="s">
        <v>532</v>
      </c>
      <c r="AL10" s="459"/>
      <c r="AM10" s="459"/>
      <c r="AN10" s="459"/>
      <c r="AO10" s="459" t="s">
        <v>532</v>
      </c>
      <c r="AP10" s="459"/>
      <c r="AQ10" s="459"/>
      <c r="AR10" s="459"/>
      <c r="AS10" s="459"/>
      <c r="AT10" s="458"/>
      <c r="AU10" s="414"/>
      <c r="AV10" s="414"/>
      <c r="AW10" s="414"/>
      <c r="AX10" s="463"/>
    </row>
    <row collapsed="false" customFormat="false" customHeight="true" hidden="false" ht="13.5" outlineLevel="0" r="11">
      <c r="A11" s="458"/>
      <c r="B11" s="414"/>
      <c r="C11" s="414"/>
      <c r="D11" s="414"/>
      <c r="E11" s="414"/>
      <c r="F11" s="414"/>
      <c r="G11" s="414"/>
      <c r="H11" s="459"/>
      <c r="I11" s="459"/>
      <c r="J11" s="459"/>
      <c r="K11" s="459"/>
      <c r="L11" s="459"/>
      <c r="M11" s="459"/>
      <c r="N11" s="459"/>
      <c r="O11" s="459"/>
      <c r="P11" s="459"/>
      <c r="Q11" s="459"/>
      <c r="R11" s="459" t="s">
        <v>533</v>
      </c>
      <c r="S11" s="459"/>
      <c r="T11" s="459"/>
      <c r="U11" s="459"/>
      <c r="V11" s="459"/>
      <c r="W11" s="459"/>
      <c r="X11" s="459"/>
      <c r="Y11" s="459"/>
      <c r="Z11" s="459"/>
      <c r="AA11" s="459"/>
      <c r="AB11" s="459"/>
      <c r="AC11" s="459"/>
      <c r="AD11" s="459"/>
      <c r="AE11" s="459"/>
      <c r="AF11" s="459"/>
      <c r="AG11" s="458"/>
      <c r="AH11" s="414"/>
      <c r="AI11" s="414"/>
      <c r="AJ11" s="496"/>
      <c r="AK11" s="458"/>
      <c r="AL11" s="414"/>
      <c r="AM11" s="414"/>
      <c r="AN11" s="496"/>
      <c r="AO11" s="458"/>
      <c r="AP11" s="414"/>
      <c r="AQ11" s="414"/>
      <c r="AR11" s="414"/>
      <c r="AS11" s="496"/>
      <c r="AT11" s="458"/>
      <c r="AU11" s="414"/>
      <c r="AV11" s="414"/>
      <c r="AW11" s="414"/>
      <c r="AX11" s="463"/>
    </row>
    <row collapsed="false" customFormat="false" customHeight="true" hidden="false" ht="13.5" outlineLevel="0" r="12">
      <c r="A12" s="458"/>
      <c r="B12" s="414"/>
      <c r="C12" s="414"/>
      <c r="D12" s="414"/>
      <c r="E12" s="414"/>
      <c r="F12" s="414"/>
      <c r="G12" s="414"/>
      <c r="H12" s="459"/>
      <c r="I12" s="459"/>
      <c r="J12" s="459"/>
      <c r="K12" s="459"/>
      <c r="L12" s="459"/>
      <c r="M12" s="459"/>
      <c r="N12" s="459"/>
      <c r="O12" s="459"/>
      <c r="P12" s="459"/>
      <c r="Q12" s="459"/>
      <c r="R12" s="459" t="s">
        <v>534</v>
      </c>
      <c r="S12" s="459"/>
      <c r="T12" s="459"/>
      <c r="U12" s="459"/>
      <c r="V12" s="459"/>
      <c r="W12" s="459"/>
      <c r="X12" s="459"/>
      <c r="Y12" s="459"/>
      <c r="Z12" s="459"/>
      <c r="AA12" s="459"/>
      <c r="AB12" s="459"/>
      <c r="AC12" s="459"/>
      <c r="AD12" s="459"/>
      <c r="AE12" s="459"/>
      <c r="AF12" s="459"/>
      <c r="AG12" s="458"/>
      <c r="AH12" s="414"/>
      <c r="AI12" s="414"/>
      <c r="AJ12" s="496"/>
      <c r="AK12" s="458"/>
      <c r="AL12" s="414"/>
      <c r="AM12" s="414"/>
      <c r="AN12" s="496"/>
      <c r="AO12" s="458"/>
      <c r="AP12" s="414"/>
      <c r="AQ12" s="414"/>
      <c r="AR12" s="414"/>
      <c r="AS12" s="496"/>
      <c r="AT12" s="458"/>
      <c r="AU12" s="414"/>
      <c r="AV12" s="414"/>
      <c r="AW12" s="414"/>
      <c r="AX12" s="463"/>
    </row>
    <row collapsed="false" customFormat="false" customHeight="true" hidden="false" ht="13.5" outlineLevel="0" r="13">
      <c r="A13" s="465" t="s">
        <v>475</v>
      </c>
      <c r="B13" s="465"/>
      <c r="C13" s="465"/>
      <c r="D13" s="465"/>
      <c r="E13" s="465"/>
      <c r="F13" s="465"/>
      <c r="G13" s="465"/>
      <c r="H13" s="428" t="s">
        <v>476</v>
      </c>
      <c r="I13" s="428"/>
      <c r="J13" s="428"/>
      <c r="K13" s="428"/>
      <c r="L13" s="428"/>
      <c r="M13" s="428" t="s">
        <v>477</v>
      </c>
      <c r="N13" s="428"/>
      <c r="O13" s="428"/>
      <c r="P13" s="428"/>
      <c r="Q13" s="428"/>
      <c r="R13" s="428" t="s">
        <v>478</v>
      </c>
      <c r="S13" s="428"/>
      <c r="T13" s="428"/>
      <c r="U13" s="428"/>
      <c r="V13" s="428"/>
      <c r="W13" s="428" t="s">
        <v>479</v>
      </c>
      <c r="X13" s="428"/>
      <c r="Y13" s="428"/>
      <c r="Z13" s="428"/>
      <c r="AA13" s="428"/>
      <c r="AB13" s="428" t="s">
        <v>480</v>
      </c>
      <c r="AC13" s="428"/>
      <c r="AD13" s="428"/>
      <c r="AE13" s="428"/>
      <c r="AF13" s="428"/>
      <c r="AG13" s="428" t="s">
        <v>481</v>
      </c>
      <c r="AH13" s="428"/>
      <c r="AI13" s="428"/>
      <c r="AJ13" s="428"/>
      <c r="AK13" s="428" t="s">
        <v>482</v>
      </c>
      <c r="AL13" s="428"/>
      <c r="AM13" s="428"/>
      <c r="AN13" s="428"/>
      <c r="AO13" s="428" t="s">
        <v>483</v>
      </c>
      <c r="AP13" s="428"/>
      <c r="AQ13" s="428"/>
      <c r="AR13" s="428"/>
      <c r="AS13" s="428"/>
      <c r="AT13" s="465" t="s">
        <v>535</v>
      </c>
      <c r="AU13" s="465"/>
      <c r="AV13" s="465"/>
      <c r="AW13" s="465"/>
      <c r="AX13" s="463"/>
    </row>
    <row collapsed="false" customFormat="false" customHeight="true" hidden="false" ht="13.5" outlineLevel="0" r="14">
      <c r="A14" s="408" t="s">
        <v>484</v>
      </c>
      <c r="B14" s="408"/>
      <c r="C14" s="408"/>
      <c r="D14" s="408"/>
      <c r="E14" s="408"/>
      <c r="F14" s="408"/>
      <c r="G14" s="408"/>
      <c r="H14" s="408"/>
      <c r="I14" s="408"/>
      <c r="J14" s="408"/>
      <c r="K14" s="408"/>
      <c r="L14" s="408"/>
      <c r="M14" s="408"/>
      <c r="N14" s="408"/>
      <c r="O14" s="408"/>
      <c r="P14" s="408"/>
      <c r="Q14" s="408"/>
      <c r="R14" s="408"/>
      <c r="S14" s="408"/>
      <c r="T14" s="408"/>
      <c r="U14" s="408"/>
      <c r="V14" s="408"/>
      <c r="W14" s="408"/>
      <c r="X14" s="408"/>
      <c r="Y14" s="408"/>
      <c r="Z14" s="408"/>
      <c r="AA14" s="408"/>
      <c r="AB14" s="408"/>
      <c r="AC14" s="408"/>
      <c r="AD14" s="408"/>
      <c r="AE14" s="408"/>
      <c r="AF14" s="408"/>
      <c r="AG14" s="408"/>
      <c r="AH14" s="408"/>
      <c r="AI14" s="408"/>
      <c r="AJ14" s="408"/>
      <c r="AK14" s="408"/>
      <c r="AL14" s="408"/>
      <c r="AM14" s="408"/>
      <c r="AN14" s="408"/>
      <c r="AO14" s="408"/>
      <c r="AP14" s="408"/>
      <c r="AQ14" s="408"/>
      <c r="AR14" s="408"/>
      <c r="AS14" s="408"/>
      <c r="AT14" s="408"/>
      <c r="AU14" s="408"/>
      <c r="AV14" s="408"/>
      <c r="AW14" s="408"/>
      <c r="AX14" s="431"/>
    </row>
    <row collapsed="false" customFormat="false" customHeight="true" hidden="false" ht="13.5" outlineLevel="0" r="15">
      <c r="A15" s="454" t="s">
        <v>536</v>
      </c>
      <c r="B15" s="435"/>
      <c r="C15" s="436"/>
      <c r="D15" s="436"/>
      <c r="E15" s="436"/>
      <c r="F15" s="436"/>
      <c r="G15" s="436"/>
      <c r="H15" s="521" t="n">
        <f aca="false">SUM('HL KNIHA VYPOC'!D26)</f>
        <v>0</v>
      </c>
      <c r="I15" s="521"/>
      <c r="J15" s="521"/>
      <c r="K15" s="521"/>
      <c r="L15" s="521"/>
      <c r="M15" s="521" t="n">
        <f aca="false">SUM('HL KNIHA VYPOC'!D16)</f>
        <v>0</v>
      </c>
      <c r="N15" s="521"/>
      <c r="O15" s="521"/>
      <c r="P15" s="521"/>
      <c r="Q15" s="521"/>
      <c r="R15" s="521" t="n">
        <f aca="false">SUM('HL KNIHA VYPOC'!D17)</f>
        <v>0</v>
      </c>
      <c r="S15" s="521"/>
      <c r="T15" s="521"/>
      <c r="U15" s="521"/>
      <c r="V15" s="521"/>
      <c r="W15" s="521" t="n">
        <f aca="false">SUM('HL KNIHA VYPOC'!D20)</f>
        <v>0</v>
      </c>
      <c r="X15" s="521"/>
      <c r="Y15" s="521"/>
      <c r="Z15" s="521"/>
      <c r="AA15" s="521"/>
      <c r="AB15" s="521" t="n">
        <f aca="false">SUM('HL KNIHA VYPOC'!D21)</f>
        <v>0</v>
      </c>
      <c r="AC15" s="521"/>
      <c r="AD15" s="521"/>
      <c r="AE15" s="521"/>
      <c r="AF15" s="521"/>
      <c r="AG15" s="521" t="n">
        <f aca="false">SUM('HL KNIHA VYPOC'!D23+'HL KNIHA VYPOC'!D27)</f>
        <v>0</v>
      </c>
      <c r="AH15" s="521"/>
      <c r="AI15" s="521"/>
      <c r="AJ15" s="521"/>
      <c r="AK15" s="521" t="n">
        <f aca="false">SUM('HL KNIHA VYPOC'!D32)</f>
        <v>0</v>
      </c>
      <c r="AL15" s="521"/>
      <c r="AM15" s="521"/>
      <c r="AN15" s="521"/>
      <c r="AO15" s="521" t="n">
        <f aca="false">SUM('HL KNIHA VYPOC'!D38)</f>
        <v>0</v>
      </c>
      <c r="AP15" s="521"/>
      <c r="AQ15" s="521"/>
      <c r="AR15" s="521"/>
      <c r="AS15" s="521"/>
      <c r="AT15" s="521" t="n">
        <f aca="false">SUM(H15:AS18)</f>
        <v>0</v>
      </c>
      <c r="AU15" s="521"/>
      <c r="AV15" s="521"/>
      <c r="AW15" s="521"/>
      <c r="AX15" s="521"/>
    </row>
    <row collapsed="false" customFormat="false" customHeight="true" hidden="false" ht="13.5" outlineLevel="0" r="16">
      <c r="A16" s="458" t="s">
        <v>537</v>
      </c>
      <c r="B16" s="484"/>
      <c r="C16" s="408"/>
      <c r="D16" s="408"/>
      <c r="E16" s="408"/>
      <c r="F16" s="408"/>
      <c r="G16" s="408"/>
      <c r="H16" s="521"/>
      <c r="I16" s="521"/>
      <c r="J16" s="521"/>
      <c r="K16" s="521"/>
      <c r="L16" s="521"/>
      <c r="M16" s="521"/>
      <c r="N16" s="521"/>
      <c r="O16" s="521"/>
      <c r="P16" s="521"/>
      <c r="Q16" s="521"/>
      <c r="R16" s="521"/>
      <c r="S16" s="521"/>
      <c r="T16" s="521"/>
      <c r="U16" s="521"/>
      <c r="V16" s="521"/>
      <c r="W16" s="521"/>
      <c r="X16" s="521"/>
      <c r="Y16" s="521"/>
      <c r="Z16" s="521"/>
      <c r="AA16" s="521"/>
      <c r="AB16" s="521"/>
      <c r="AC16" s="521"/>
      <c r="AD16" s="521"/>
      <c r="AE16" s="521"/>
      <c r="AF16" s="521"/>
      <c r="AG16" s="521"/>
      <c r="AH16" s="521"/>
      <c r="AI16" s="521"/>
      <c r="AJ16" s="521"/>
      <c r="AK16" s="521"/>
      <c r="AL16" s="521"/>
      <c r="AM16" s="521"/>
      <c r="AN16" s="521"/>
      <c r="AO16" s="521"/>
      <c r="AP16" s="521"/>
      <c r="AQ16" s="521"/>
      <c r="AR16" s="521"/>
      <c r="AS16" s="521"/>
      <c r="AT16" s="521"/>
      <c r="AU16" s="521"/>
      <c r="AV16" s="521"/>
      <c r="AW16" s="521"/>
      <c r="AX16" s="521"/>
    </row>
    <row collapsed="false" customFormat="false" customHeight="true" hidden="false" ht="13.5" outlineLevel="0" r="17">
      <c r="A17" s="458" t="s">
        <v>538</v>
      </c>
      <c r="B17" s="484"/>
      <c r="C17" s="408"/>
      <c r="D17" s="408"/>
      <c r="E17" s="408"/>
      <c r="F17" s="408"/>
      <c r="G17" s="408"/>
      <c r="H17" s="521"/>
      <c r="I17" s="521"/>
      <c r="J17" s="521"/>
      <c r="K17" s="521"/>
      <c r="L17" s="521"/>
      <c r="M17" s="521"/>
      <c r="N17" s="521"/>
      <c r="O17" s="521"/>
      <c r="P17" s="521"/>
      <c r="Q17" s="521"/>
      <c r="R17" s="521"/>
      <c r="S17" s="521"/>
      <c r="T17" s="521"/>
      <c r="U17" s="521"/>
      <c r="V17" s="521"/>
      <c r="W17" s="521"/>
      <c r="X17" s="521"/>
      <c r="Y17" s="521"/>
      <c r="Z17" s="521"/>
      <c r="AA17" s="521"/>
      <c r="AB17" s="521"/>
      <c r="AC17" s="521"/>
      <c r="AD17" s="521"/>
      <c r="AE17" s="521"/>
      <c r="AF17" s="521"/>
      <c r="AG17" s="521"/>
      <c r="AH17" s="521"/>
      <c r="AI17" s="521"/>
      <c r="AJ17" s="521"/>
      <c r="AK17" s="521"/>
      <c r="AL17" s="521"/>
      <c r="AM17" s="521"/>
      <c r="AN17" s="521"/>
      <c r="AO17" s="521"/>
      <c r="AP17" s="521"/>
      <c r="AQ17" s="521"/>
      <c r="AR17" s="521"/>
      <c r="AS17" s="521"/>
      <c r="AT17" s="521"/>
      <c r="AU17" s="521"/>
      <c r="AV17" s="521"/>
      <c r="AW17" s="521"/>
      <c r="AX17" s="521"/>
    </row>
    <row collapsed="false" customFormat="false" customHeight="true" hidden="false" ht="13.5" outlineLevel="0" r="18">
      <c r="A18" s="458" t="s">
        <v>539</v>
      </c>
      <c r="B18" s="484"/>
      <c r="C18" s="408"/>
      <c r="D18" s="408"/>
      <c r="E18" s="408"/>
      <c r="F18" s="408"/>
      <c r="G18" s="408"/>
      <c r="H18" s="521"/>
      <c r="I18" s="521"/>
      <c r="J18" s="521"/>
      <c r="K18" s="521"/>
      <c r="L18" s="521"/>
      <c r="M18" s="521"/>
      <c r="N18" s="521"/>
      <c r="O18" s="521"/>
      <c r="P18" s="521"/>
      <c r="Q18" s="521"/>
      <c r="R18" s="521"/>
      <c r="S18" s="521"/>
      <c r="T18" s="521"/>
      <c r="U18" s="521"/>
      <c r="V18" s="521"/>
      <c r="W18" s="521"/>
      <c r="X18" s="521"/>
      <c r="Y18" s="521"/>
      <c r="Z18" s="521"/>
      <c r="AA18" s="521"/>
      <c r="AB18" s="521"/>
      <c r="AC18" s="521"/>
      <c r="AD18" s="521"/>
      <c r="AE18" s="521"/>
      <c r="AF18" s="521"/>
      <c r="AG18" s="521"/>
      <c r="AH18" s="521"/>
      <c r="AI18" s="521"/>
      <c r="AJ18" s="521"/>
      <c r="AK18" s="521"/>
      <c r="AL18" s="521"/>
      <c r="AM18" s="521"/>
      <c r="AN18" s="521"/>
      <c r="AO18" s="521"/>
      <c r="AP18" s="521"/>
      <c r="AQ18" s="521"/>
      <c r="AR18" s="521"/>
      <c r="AS18" s="521"/>
      <c r="AT18" s="521"/>
      <c r="AU18" s="521"/>
      <c r="AV18" s="521"/>
      <c r="AW18" s="521"/>
      <c r="AX18" s="521"/>
    </row>
    <row collapsed="false" customFormat="false" customHeight="true" hidden="false" ht="13.5" outlineLevel="0" r="19">
      <c r="A19" s="429" t="s">
        <v>487</v>
      </c>
      <c r="B19" s="429"/>
      <c r="C19" s="430"/>
      <c r="D19" s="430"/>
      <c r="E19" s="430"/>
      <c r="F19" s="430"/>
      <c r="G19" s="430"/>
      <c r="H19" s="521" t="n">
        <f aca="false">SUM('HL KNIHA VYPOC'!E26)</f>
        <v>0</v>
      </c>
      <c r="I19" s="521"/>
      <c r="J19" s="521"/>
      <c r="K19" s="521"/>
      <c r="L19" s="521"/>
      <c r="M19" s="521" t="n">
        <f aca="false">SUM('HL KNIHA VYPOC'!E16)</f>
        <v>0</v>
      </c>
      <c r="N19" s="521"/>
      <c r="O19" s="521"/>
      <c r="P19" s="521"/>
      <c r="Q19" s="521"/>
      <c r="R19" s="521" t="n">
        <f aca="false">SUM('HL KNIHA VYPOC'!E17)</f>
        <v>0</v>
      </c>
      <c r="S19" s="521"/>
      <c r="T19" s="521"/>
      <c r="U19" s="521"/>
      <c r="V19" s="521"/>
      <c r="W19" s="521" t="n">
        <f aca="false">SUM('HL KNIHA VYPOC'!E20)</f>
        <v>0</v>
      </c>
      <c r="X19" s="521"/>
      <c r="Y19" s="521"/>
      <c r="Z19" s="521"/>
      <c r="AA19" s="521"/>
      <c r="AB19" s="521" t="n">
        <f aca="false">SUM('HL KNIHA VYPOC'!E21)</f>
        <v>0</v>
      </c>
      <c r="AC19" s="521"/>
      <c r="AD19" s="521"/>
      <c r="AE19" s="521"/>
      <c r="AF19" s="521"/>
      <c r="AG19" s="521" t="n">
        <f aca="false">SUM('HL KNIHA VYPOC'!E23+'HL KNIHA VYPOC'!E27)</f>
        <v>0</v>
      </c>
      <c r="AH19" s="521"/>
      <c r="AI19" s="521"/>
      <c r="AJ19" s="521"/>
      <c r="AK19" s="521" t="n">
        <f aca="false">SUM('HL KNIHA VYPOC'!E32)</f>
        <v>0</v>
      </c>
      <c r="AL19" s="521"/>
      <c r="AM19" s="521"/>
      <c r="AN19" s="521"/>
      <c r="AO19" s="521" t="n">
        <f aca="false">SUM('HL KNIHA VYPOC'!E38)</f>
        <v>0</v>
      </c>
      <c r="AP19" s="521"/>
      <c r="AQ19" s="521"/>
      <c r="AR19" s="521"/>
      <c r="AS19" s="521"/>
      <c r="AT19" s="521" t="n">
        <f aca="false">SUM(H19:AS19)</f>
        <v>0</v>
      </c>
      <c r="AU19" s="521"/>
      <c r="AV19" s="521"/>
      <c r="AW19" s="521"/>
      <c r="AX19" s="521"/>
    </row>
    <row collapsed="false" customFormat="false" customHeight="true" hidden="false" ht="13.5" outlineLevel="0" r="20">
      <c r="A20" s="429" t="s">
        <v>488</v>
      </c>
      <c r="B20" s="429"/>
      <c r="C20" s="430"/>
      <c r="D20" s="430"/>
      <c r="E20" s="430"/>
      <c r="F20" s="430"/>
      <c r="G20" s="430"/>
      <c r="H20" s="521" t="n">
        <f aca="false">SUM('HL KNIHA VYPOC'!F26)</f>
        <v>0</v>
      </c>
      <c r="I20" s="521"/>
      <c r="J20" s="521"/>
      <c r="K20" s="521"/>
      <c r="L20" s="521"/>
      <c r="M20" s="521" t="n">
        <f aca="false">SUM('HL KNIHA VYPOC'!F16)</f>
        <v>0</v>
      </c>
      <c r="N20" s="521"/>
      <c r="O20" s="521"/>
      <c r="P20" s="521"/>
      <c r="Q20" s="521"/>
      <c r="R20" s="521" t="n">
        <f aca="false">SUM('HL KNIHA VYPOC'!F17)</f>
        <v>0</v>
      </c>
      <c r="S20" s="521"/>
      <c r="T20" s="521"/>
      <c r="U20" s="521"/>
      <c r="V20" s="521"/>
      <c r="W20" s="521" t="n">
        <f aca="false">SUM('HL KNIHA VYPOC'!F20)</f>
        <v>0</v>
      </c>
      <c r="X20" s="521"/>
      <c r="Y20" s="521"/>
      <c r="Z20" s="521"/>
      <c r="AA20" s="521"/>
      <c r="AB20" s="521" t="n">
        <f aca="false">SUM('HL KNIHA VYPOC'!F21)</f>
        <v>0</v>
      </c>
      <c r="AC20" s="521"/>
      <c r="AD20" s="521"/>
      <c r="AE20" s="521"/>
      <c r="AF20" s="521"/>
      <c r="AG20" s="521" t="n">
        <f aca="false">SUM('HL KNIHA VYPOC'!F23+'HL KNIHA VYPOC'!F27)</f>
        <v>0</v>
      </c>
      <c r="AH20" s="521"/>
      <c r="AI20" s="521"/>
      <c r="AJ20" s="521"/>
      <c r="AK20" s="521" t="n">
        <f aca="false">SUM('HL KNIHA VYPOC'!F32)</f>
        <v>0</v>
      </c>
      <c r="AL20" s="521"/>
      <c r="AM20" s="521"/>
      <c r="AN20" s="521"/>
      <c r="AO20" s="521" t="n">
        <f aca="false">SUM('HL KNIHA VYPOC'!F38)</f>
        <v>0</v>
      </c>
      <c r="AP20" s="521"/>
      <c r="AQ20" s="521"/>
      <c r="AR20" s="521"/>
      <c r="AS20" s="521"/>
      <c r="AT20" s="521" t="n">
        <f aca="false">SUM(H20:AS20)</f>
        <v>0</v>
      </c>
      <c r="AU20" s="521"/>
      <c r="AV20" s="521"/>
      <c r="AW20" s="521"/>
      <c r="AX20" s="521"/>
    </row>
    <row collapsed="false" customFormat="false" customHeight="true" hidden="false" ht="13.5" outlineLevel="0" r="21">
      <c r="A21" s="429" t="s">
        <v>489</v>
      </c>
      <c r="B21" s="429"/>
      <c r="C21" s="430"/>
      <c r="D21" s="430"/>
      <c r="E21" s="430"/>
      <c r="F21" s="430"/>
      <c r="G21" s="430"/>
      <c r="H21" s="850"/>
      <c r="I21" s="850"/>
      <c r="J21" s="850"/>
      <c r="K21" s="850"/>
      <c r="L21" s="850"/>
      <c r="M21" s="850"/>
      <c r="N21" s="850"/>
      <c r="O21" s="850"/>
      <c r="P21" s="850"/>
      <c r="Q21" s="850"/>
      <c r="R21" s="850"/>
      <c r="S21" s="850"/>
      <c r="T21" s="850"/>
      <c r="U21" s="850"/>
      <c r="V21" s="850"/>
      <c r="W21" s="850"/>
      <c r="X21" s="850"/>
      <c r="Y21" s="850"/>
      <c r="Z21" s="850"/>
      <c r="AA21" s="850"/>
      <c r="AB21" s="850"/>
      <c r="AC21" s="850"/>
      <c r="AD21" s="850"/>
      <c r="AE21" s="850"/>
      <c r="AF21" s="850"/>
      <c r="AG21" s="850"/>
      <c r="AH21" s="850"/>
      <c r="AI21" s="850"/>
      <c r="AJ21" s="850"/>
      <c r="AK21" s="850"/>
      <c r="AL21" s="850"/>
      <c r="AM21" s="850"/>
      <c r="AN21" s="850"/>
      <c r="AO21" s="850"/>
      <c r="AP21" s="850"/>
      <c r="AQ21" s="850"/>
      <c r="AR21" s="850"/>
      <c r="AS21" s="850"/>
      <c r="AT21" s="521" t="n">
        <f aca="false">SUM(H21:AS21)</f>
        <v>0</v>
      </c>
      <c r="AU21" s="521"/>
      <c r="AV21" s="521"/>
      <c r="AW21" s="521"/>
      <c r="AX21" s="521"/>
    </row>
    <row collapsed="false" customFormat="false" customHeight="true" hidden="false" ht="13.5" outlineLevel="0" r="22">
      <c r="A22" s="458" t="s">
        <v>490</v>
      </c>
      <c r="B22" s="484"/>
      <c r="C22" s="408"/>
      <c r="D22" s="408"/>
      <c r="E22" s="408"/>
      <c r="F22" s="408"/>
      <c r="G22" s="408"/>
      <c r="H22" s="521" t="n">
        <f aca="false">SUM(H15+H19-H20+H21)</f>
        <v>0</v>
      </c>
      <c r="I22" s="521"/>
      <c r="J22" s="521"/>
      <c r="K22" s="521"/>
      <c r="L22" s="521"/>
      <c r="M22" s="521" t="n">
        <f aca="false">SUM(M15+M19-M20+M21)</f>
        <v>0</v>
      </c>
      <c r="N22" s="521"/>
      <c r="O22" s="521"/>
      <c r="P22" s="521"/>
      <c r="Q22" s="521"/>
      <c r="R22" s="521" t="n">
        <f aca="false">SUM(R15+R19-R20+R21)</f>
        <v>0</v>
      </c>
      <c r="S22" s="521"/>
      <c r="T22" s="521"/>
      <c r="U22" s="521"/>
      <c r="V22" s="521"/>
      <c r="W22" s="521" t="n">
        <f aca="false">SUM(W15+W19-W20+W21)</f>
        <v>0</v>
      </c>
      <c r="X22" s="521"/>
      <c r="Y22" s="521"/>
      <c r="Z22" s="521"/>
      <c r="AA22" s="521"/>
      <c r="AB22" s="521" t="n">
        <f aca="false">SUM(AB15+AB19-AB20+AB21)</f>
        <v>0</v>
      </c>
      <c r="AC22" s="521"/>
      <c r="AD22" s="521"/>
      <c r="AE22" s="521"/>
      <c r="AF22" s="521"/>
      <c r="AG22" s="521" t="n">
        <f aca="false">SUM(AG15+AG19-AG20+AG21)</f>
        <v>0</v>
      </c>
      <c r="AH22" s="521"/>
      <c r="AI22" s="521"/>
      <c r="AJ22" s="521"/>
      <c r="AK22" s="521" t="n">
        <f aca="false">SUM(AK15+AK19-AK20+AK21)</f>
        <v>0</v>
      </c>
      <c r="AL22" s="521"/>
      <c r="AM22" s="521"/>
      <c r="AN22" s="521"/>
      <c r="AO22" s="521" t="n">
        <f aca="false">SUM(AO15+AO19-AO20+AO21)</f>
        <v>0</v>
      </c>
      <c r="AP22" s="521"/>
      <c r="AQ22" s="521"/>
      <c r="AR22" s="521"/>
      <c r="AS22" s="521"/>
      <c r="AT22" s="857" t="n">
        <f aca="false">SUM(H22:AS24)</f>
        <v>0</v>
      </c>
      <c r="AU22" s="857"/>
      <c r="AV22" s="857"/>
      <c r="AW22" s="857"/>
      <c r="AX22" s="857"/>
    </row>
    <row collapsed="false" customFormat="false" customHeight="true" hidden="false" ht="13.5" outlineLevel="0" r="23">
      <c r="A23" s="458" t="s">
        <v>538</v>
      </c>
      <c r="B23" s="484"/>
      <c r="C23" s="408"/>
      <c r="D23" s="408"/>
      <c r="E23" s="408"/>
      <c r="F23" s="408"/>
      <c r="G23" s="408"/>
      <c r="H23" s="521"/>
      <c r="I23" s="521"/>
      <c r="J23" s="521"/>
      <c r="K23" s="521"/>
      <c r="L23" s="521"/>
      <c r="M23" s="521"/>
      <c r="N23" s="521"/>
      <c r="O23" s="521"/>
      <c r="P23" s="521"/>
      <c r="Q23" s="521"/>
      <c r="R23" s="521"/>
      <c r="S23" s="521"/>
      <c r="T23" s="521"/>
      <c r="U23" s="521"/>
      <c r="V23" s="521"/>
      <c r="W23" s="521"/>
      <c r="X23" s="521"/>
      <c r="Y23" s="521"/>
      <c r="Z23" s="521"/>
      <c r="AA23" s="521"/>
      <c r="AB23" s="521"/>
      <c r="AC23" s="521"/>
      <c r="AD23" s="521"/>
      <c r="AE23" s="521"/>
      <c r="AF23" s="521"/>
      <c r="AG23" s="521"/>
      <c r="AH23" s="521"/>
      <c r="AI23" s="521"/>
      <c r="AJ23" s="521"/>
      <c r="AK23" s="521"/>
      <c r="AL23" s="521"/>
      <c r="AM23" s="521"/>
      <c r="AN23" s="521"/>
      <c r="AO23" s="521"/>
      <c r="AP23" s="521"/>
      <c r="AQ23" s="521"/>
      <c r="AR23" s="521"/>
      <c r="AS23" s="521"/>
      <c r="AT23" s="857"/>
      <c r="AU23" s="857"/>
      <c r="AV23" s="857"/>
      <c r="AW23" s="857"/>
      <c r="AX23" s="857"/>
    </row>
    <row collapsed="false" customFormat="false" customHeight="true" hidden="false" ht="13.5" outlineLevel="0" r="24">
      <c r="A24" s="470" t="s">
        <v>539</v>
      </c>
      <c r="B24" s="438"/>
      <c r="C24" s="439"/>
      <c r="D24" s="439"/>
      <c r="E24" s="439"/>
      <c r="F24" s="439"/>
      <c r="G24" s="439"/>
      <c r="H24" s="521"/>
      <c r="I24" s="521"/>
      <c r="J24" s="521"/>
      <c r="K24" s="521"/>
      <c r="L24" s="521"/>
      <c r="M24" s="521"/>
      <c r="N24" s="521"/>
      <c r="O24" s="521"/>
      <c r="P24" s="521"/>
      <c r="Q24" s="521"/>
      <c r="R24" s="521"/>
      <c r="S24" s="521"/>
      <c r="T24" s="521"/>
      <c r="U24" s="521"/>
      <c r="V24" s="521"/>
      <c r="W24" s="521"/>
      <c r="X24" s="521"/>
      <c r="Y24" s="521"/>
      <c r="Z24" s="521"/>
      <c r="AA24" s="521"/>
      <c r="AB24" s="521"/>
      <c r="AC24" s="521"/>
      <c r="AD24" s="521"/>
      <c r="AE24" s="521"/>
      <c r="AF24" s="521"/>
      <c r="AG24" s="521"/>
      <c r="AH24" s="521"/>
      <c r="AI24" s="521"/>
      <c r="AJ24" s="521"/>
      <c r="AK24" s="521"/>
      <c r="AL24" s="521"/>
      <c r="AM24" s="521"/>
      <c r="AN24" s="521"/>
      <c r="AO24" s="521"/>
      <c r="AP24" s="521"/>
      <c r="AQ24" s="521"/>
      <c r="AR24" s="521"/>
      <c r="AS24" s="521"/>
      <c r="AT24" s="857"/>
      <c r="AU24" s="857"/>
      <c r="AV24" s="857"/>
      <c r="AW24" s="857"/>
      <c r="AX24" s="857"/>
    </row>
    <row collapsed="false" customFormat="false" customHeight="true" hidden="false" ht="13.5" outlineLevel="0" r="25">
      <c r="A25" s="436" t="s">
        <v>491</v>
      </c>
      <c r="B25" s="436"/>
      <c r="C25" s="436"/>
      <c r="D25" s="436"/>
      <c r="E25" s="436"/>
      <c r="F25" s="436"/>
      <c r="G25" s="436"/>
      <c r="H25" s="858"/>
      <c r="I25" s="858"/>
      <c r="J25" s="858"/>
      <c r="K25" s="858"/>
      <c r="L25" s="858"/>
      <c r="M25" s="858"/>
      <c r="N25" s="858"/>
      <c r="O25" s="858"/>
      <c r="P25" s="858"/>
      <c r="Q25" s="858"/>
      <c r="R25" s="858"/>
      <c r="S25" s="858"/>
      <c r="T25" s="858"/>
      <c r="U25" s="858"/>
      <c r="V25" s="858"/>
      <c r="W25" s="858"/>
      <c r="X25" s="858"/>
      <c r="Y25" s="858"/>
      <c r="Z25" s="858"/>
      <c r="AA25" s="858"/>
      <c r="AB25" s="858"/>
      <c r="AC25" s="858"/>
      <c r="AD25" s="858"/>
      <c r="AE25" s="858"/>
      <c r="AF25" s="858"/>
      <c r="AG25" s="858"/>
      <c r="AH25" s="858"/>
      <c r="AI25" s="858"/>
      <c r="AJ25" s="858"/>
      <c r="AK25" s="858"/>
      <c r="AL25" s="858"/>
      <c r="AM25" s="858"/>
      <c r="AN25" s="858"/>
      <c r="AO25" s="858"/>
      <c r="AP25" s="858"/>
      <c r="AQ25" s="858"/>
      <c r="AR25" s="858"/>
      <c r="AS25" s="436"/>
      <c r="AT25" s="858"/>
      <c r="AU25" s="858"/>
      <c r="AV25" s="858"/>
      <c r="AW25" s="858"/>
      <c r="AX25" s="431"/>
    </row>
    <row collapsed="false" customFormat="false" customHeight="true" hidden="false" ht="13.5" outlineLevel="0" r="26">
      <c r="A26" s="454" t="s">
        <v>536</v>
      </c>
      <c r="B26" s="436"/>
      <c r="C26" s="436"/>
      <c r="D26" s="436"/>
      <c r="E26" s="436"/>
      <c r="F26" s="436"/>
      <c r="G26" s="436"/>
      <c r="H26" s="521"/>
      <c r="I26" s="521"/>
      <c r="J26" s="521"/>
      <c r="K26" s="521"/>
      <c r="L26" s="521"/>
      <c r="M26" s="521" t="n">
        <f aca="false">SUM('HL KNIHA VYPOC'!D61)*-1</f>
        <v>0</v>
      </c>
      <c r="N26" s="521"/>
      <c r="O26" s="521"/>
      <c r="P26" s="521"/>
      <c r="Q26" s="521"/>
      <c r="R26" s="521" t="n">
        <f aca="false">SUM('HL KNIHA VYPOC'!D62)*-1</f>
        <v>0</v>
      </c>
      <c r="S26" s="521"/>
      <c r="T26" s="521"/>
      <c r="U26" s="521"/>
      <c r="V26" s="521"/>
      <c r="W26" s="521" t="n">
        <f aca="false">SUM('HL KNIHA VYPOC'!D65)*-1</f>
        <v>0</v>
      </c>
      <c r="X26" s="521"/>
      <c r="Y26" s="521"/>
      <c r="Z26" s="521"/>
      <c r="AA26" s="521"/>
      <c r="AB26" s="521" t="n">
        <f aca="false">SUM('HL KNIHA VYPOC'!D66)*-1</f>
        <v>0</v>
      </c>
      <c r="AC26" s="521"/>
      <c r="AD26" s="521"/>
      <c r="AE26" s="521"/>
      <c r="AF26" s="521"/>
      <c r="AG26" s="521" t="n">
        <f aca="false">SUM('HL KNIHA VYPOC'!D68)*-1</f>
        <v>0</v>
      </c>
      <c r="AH26" s="521"/>
      <c r="AI26" s="521"/>
      <c r="AJ26" s="521"/>
      <c r="AK26" s="521"/>
      <c r="AL26" s="521"/>
      <c r="AM26" s="521"/>
      <c r="AN26" s="521"/>
      <c r="AO26" s="521"/>
      <c r="AP26" s="521"/>
      <c r="AQ26" s="521"/>
      <c r="AR26" s="521"/>
      <c r="AS26" s="521"/>
      <c r="AT26" s="521" t="n">
        <f aca="false">SUM(H26:AS29)</f>
        <v>0</v>
      </c>
      <c r="AU26" s="521"/>
      <c r="AV26" s="521"/>
      <c r="AW26" s="521"/>
      <c r="AX26" s="521"/>
    </row>
    <row collapsed="false" customFormat="false" customHeight="true" hidden="false" ht="13.5" outlineLevel="0" r="27">
      <c r="A27" s="458" t="s">
        <v>537</v>
      </c>
      <c r="B27" s="408"/>
      <c r="C27" s="408"/>
      <c r="D27" s="408"/>
      <c r="E27" s="408"/>
      <c r="F27" s="408"/>
      <c r="G27" s="408"/>
      <c r="H27" s="521"/>
      <c r="I27" s="521"/>
      <c r="J27" s="521"/>
      <c r="K27" s="521"/>
      <c r="L27" s="521"/>
      <c r="M27" s="521"/>
      <c r="N27" s="521"/>
      <c r="O27" s="521"/>
      <c r="P27" s="521"/>
      <c r="Q27" s="521"/>
      <c r="R27" s="521"/>
      <c r="S27" s="521"/>
      <c r="T27" s="521"/>
      <c r="U27" s="521"/>
      <c r="V27" s="521"/>
      <c r="W27" s="521"/>
      <c r="X27" s="521"/>
      <c r="Y27" s="521"/>
      <c r="Z27" s="521"/>
      <c r="AA27" s="521"/>
      <c r="AB27" s="521"/>
      <c r="AC27" s="521"/>
      <c r="AD27" s="521"/>
      <c r="AE27" s="521"/>
      <c r="AF27" s="521"/>
      <c r="AG27" s="521"/>
      <c r="AH27" s="521"/>
      <c r="AI27" s="521"/>
      <c r="AJ27" s="521"/>
      <c r="AK27" s="521"/>
      <c r="AL27" s="521"/>
      <c r="AM27" s="521"/>
      <c r="AN27" s="521"/>
      <c r="AO27" s="521"/>
      <c r="AP27" s="521"/>
      <c r="AQ27" s="521"/>
      <c r="AR27" s="521"/>
      <c r="AS27" s="521"/>
      <c r="AT27" s="521"/>
      <c r="AU27" s="521"/>
      <c r="AV27" s="521"/>
      <c r="AW27" s="521"/>
      <c r="AX27" s="521"/>
    </row>
    <row collapsed="false" customFormat="false" customHeight="true" hidden="false" ht="13.5" outlineLevel="0" r="28">
      <c r="A28" s="458" t="s">
        <v>538</v>
      </c>
      <c r="B28" s="408"/>
      <c r="C28" s="408"/>
      <c r="D28" s="408"/>
      <c r="E28" s="408"/>
      <c r="F28" s="408"/>
      <c r="G28" s="408"/>
      <c r="H28" s="521"/>
      <c r="I28" s="521"/>
      <c r="J28" s="521"/>
      <c r="K28" s="521"/>
      <c r="L28" s="521"/>
      <c r="M28" s="521"/>
      <c r="N28" s="521"/>
      <c r="O28" s="521"/>
      <c r="P28" s="521"/>
      <c r="Q28" s="521"/>
      <c r="R28" s="521"/>
      <c r="S28" s="521"/>
      <c r="T28" s="521"/>
      <c r="U28" s="521"/>
      <c r="V28" s="521"/>
      <c r="W28" s="521"/>
      <c r="X28" s="521"/>
      <c r="Y28" s="521"/>
      <c r="Z28" s="521"/>
      <c r="AA28" s="521"/>
      <c r="AB28" s="521"/>
      <c r="AC28" s="521"/>
      <c r="AD28" s="521"/>
      <c r="AE28" s="521"/>
      <c r="AF28" s="521"/>
      <c r="AG28" s="521"/>
      <c r="AH28" s="521"/>
      <c r="AI28" s="521"/>
      <c r="AJ28" s="521"/>
      <c r="AK28" s="521"/>
      <c r="AL28" s="521"/>
      <c r="AM28" s="521"/>
      <c r="AN28" s="521"/>
      <c r="AO28" s="521"/>
      <c r="AP28" s="521"/>
      <c r="AQ28" s="521"/>
      <c r="AR28" s="521"/>
      <c r="AS28" s="521"/>
      <c r="AT28" s="521"/>
      <c r="AU28" s="521"/>
      <c r="AV28" s="521"/>
      <c r="AW28" s="521"/>
      <c r="AX28" s="521"/>
    </row>
    <row collapsed="false" customFormat="false" customHeight="true" hidden="false" ht="13.5" outlineLevel="0" r="29">
      <c r="A29" s="470" t="s">
        <v>539</v>
      </c>
      <c r="B29" s="439"/>
      <c r="C29" s="439"/>
      <c r="D29" s="439"/>
      <c r="E29" s="439"/>
      <c r="F29" s="439"/>
      <c r="G29" s="439"/>
      <c r="H29" s="521"/>
      <c r="I29" s="521"/>
      <c r="J29" s="521"/>
      <c r="K29" s="521"/>
      <c r="L29" s="521"/>
      <c r="M29" s="521"/>
      <c r="N29" s="521"/>
      <c r="O29" s="521"/>
      <c r="P29" s="521"/>
      <c r="Q29" s="521"/>
      <c r="R29" s="521"/>
      <c r="S29" s="521"/>
      <c r="T29" s="521"/>
      <c r="U29" s="521"/>
      <c r="V29" s="521"/>
      <c r="W29" s="521"/>
      <c r="X29" s="521"/>
      <c r="Y29" s="521"/>
      <c r="Z29" s="521"/>
      <c r="AA29" s="521"/>
      <c r="AB29" s="521"/>
      <c r="AC29" s="521"/>
      <c r="AD29" s="521"/>
      <c r="AE29" s="521"/>
      <c r="AF29" s="521"/>
      <c r="AG29" s="521"/>
      <c r="AH29" s="521"/>
      <c r="AI29" s="521"/>
      <c r="AJ29" s="521"/>
      <c r="AK29" s="521"/>
      <c r="AL29" s="521"/>
      <c r="AM29" s="521"/>
      <c r="AN29" s="521"/>
      <c r="AO29" s="521"/>
      <c r="AP29" s="521"/>
      <c r="AQ29" s="521"/>
      <c r="AR29" s="521"/>
      <c r="AS29" s="521"/>
      <c r="AT29" s="521"/>
      <c r="AU29" s="521"/>
      <c r="AV29" s="521"/>
      <c r="AW29" s="521"/>
      <c r="AX29" s="521"/>
    </row>
    <row collapsed="false" customFormat="false" customHeight="true" hidden="false" ht="13.5" outlineLevel="0" r="30">
      <c r="A30" s="429" t="s">
        <v>487</v>
      </c>
      <c r="B30" s="430"/>
      <c r="C30" s="430"/>
      <c r="D30" s="430"/>
      <c r="E30" s="430"/>
      <c r="F30" s="430"/>
      <c r="G30" s="430"/>
      <c r="H30" s="521"/>
      <c r="I30" s="521"/>
      <c r="J30" s="521"/>
      <c r="K30" s="521"/>
      <c r="L30" s="521"/>
      <c r="M30" s="521" t="n">
        <f aca="false">SUM('HL KNIHA VYPOC'!F61)</f>
        <v>0</v>
      </c>
      <c r="N30" s="521"/>
      <c r="O30" s="521"/>
      <c r="P30" s="521"/>
      <c r="Q30" s="521"/>
      <c r="R30" s="521" t="n">
        <f aca="false">SUM('HL KNIHA VYPOC'!F62)</f>
        <v>0</v>
      </c>
      <c r="S30" s="521"/>
      <c r="T30" s="521"/>
      <c r="U30" s="521"/>
      <c r="V30" s="521"/>
      <c r="W30" s="521" t="n">
        <f aca="false">SUM('HL KNIHA VYPOC'!F65)</f>
        <v>0</v>
      </c>
      <c r="X30" s="521"/>
      <c r="Y30" s="521"/>
      <c r="Z30" s="521"/>
      <c r="AA30" s="521"/>
      <c r="AB30" s="521" t="n">
        <f aca="false">SUM('HL KNIHA VYPOC'!F66)</f>
        <v>0</v>
      </c>
      <c r="AC30" s="521"/>
      <c r="AD30" s="521"/>
      <c r="AE30" s="521"/>
      <c r="AF30" s="521"/>
      <c r="AG30" s="521" t="n">
        <f aca="false">SUM('HL KNIHA VYPOC'!F68)</f>
        <v>0</v>
      </c>
      <c r="AH30" s="521"/>
      <c r="AI30" s="521"/>
      <c r="AJ30" s="521"/>
      <c r="AK30" s="521"/>
      <c r="AL30" s="521"/>
      <c r="AM30" s="521"/>
      <c r="AN30" s="521"/>
      <c r="AO30" s="521"/>
      <c r="AP30" s="521"/>
      <c r="AQ30" s="521"/>
      <c r="AR30" s="521"/>
      <c r="AS30" s="521"/>
      <c r="AT30" s="521" t="n">
        <f aca="false">SUM(H30:AS30)</f>
        <v>0</v>
      </c>
      <c r="AU30" s="521"/>
      <c r="AV30" s="521"/>
      <c r="AW30" s="521"/>
      <c r="AX30" s="521"/>
    </row>
    <row collapsed="false" customFormat="false" customHeight="true" hidden="false" ht="13.5" outlineLevel="0" r="31">
      <c r="A31" s="429" t="s">
        <v>488</v>
      </c>
      <c r="B31" s="429"/>
      <c r="C31" s="430"/>
      <c r="D31" s="430"/>
      <c r="E31" s="430"/>
      <c r="F31" s="430"/>
      <c r="G31" s="430"/>
      <c r="H31" s="521"/>
      <c r="I31" s="521"/>
      <c r="J31" s="521"/>
      <c r="K31" s="521"/>
      <c r="L31" s="521"/>
      <c r="M31" s="521" t="n">
        <f aca="false">SUM('HL KNIHA VYPOC'!E61)</f>
        <v>0</v>
      </c>
      <c r="N31" s="521"/>
      <c r="O31" s="521"/>
      <c r="P31" s="521"/>
      <c r="Q31" s="521"/>
      <c r="R31" s="521" t="n">
        <f aca="false">SUM('HL KNIHA VYPOC'!E62)</f>
        <v>0</v>
      </c>
      <c r="S31" s="521"/>
      <c r="T31" s="521"/>
      <c r="U31" s="521"/>
      <c r="V31" s="521"/>
      <c r="W31" s="521" t="n">
        <f aca="false">SUM('HL KNIHA VYPOC'!E65)</f>
        <v>0</v>
      </c>
      <c r="X31" s="521"/>
      <c r="Y31" s="521"/>
      <c r="Z31" s="521"/>
      <c r="AA31" s="521"/>
      <c r="AB31" s="521" t="n">
        <f aca="false">SUM('HL KNIHA VYPOC'!E66)</f>
        <v>0</v>
      </c>
      <c r="AC31" s="521"/>
      <c r="AD31" s="521"/>
      <c r="AE31" s="521"/>
      <c r="AF31" s="521"/>
      <c r="AG31" s="521" t="n">
        <f aca="false">SUM('HL KNIHA VYPOC'!E68)</f>
        <v>0</v>
      </c>
      <c r="AH31" s="521"/>
      <c r="AI31" s="521"/>
      <c r="AJ31" s="521"/>
      <c r="AK31" s="521"/>
      <c r="AL31" s="521"/>
      <c r="AM31" s="521"/>
      <c r="AN31" s="521"/>
      <c r="AO31" s="521"/>
      <c r="AP31" s="521"/>
      <c r="AQ31" s="521"/>
      <c r="AR31" s="521"/>
      <c r="AS31" s="521"/>
      <c r="AT31" s="521" t="n">
        <f aca="false">SUM(H31:AS31)</f>
        <v>0</v>
      </c>
      <c r="AU31" s="521"/>
      <c r="AV31" s="521"/>
      <c r="AW31" s="521"/>
      <c r="AX31" s="521"/>
    </row>
    <row collapsed="false" customFormat="false" customHeight="true" hidden="false" ht="13.5" outlineLevel="0" r="32">
      <c r="A32" s="429" t="s">
        <v>489</v>
      </c>
      <c r="B32" s="429"/>
      <c r="C32" s="430"/>
      <c r="D32" s="430"/>
      <c r="E32" s="430"/>
      <c r="F32" s="430"/>
      <c r="G32" s="430"/>
      <c r="H32" s="850"/>
      <c r="I32" s="850"/>
      <c r="J32" s="850"/>
      <c r="K32" s="850"/>
      <c r="L32" s="850"/>
      <c r="M32" s="850"/>
      <c r="N32" s="850"/>
      <c r="O32" s="850"/>
      <c r="P32" s="850"/>
      <c r="Q32" s="850"/>
      <c r="R32" s="850"/>
      <c r="S32" s="850"/>
      <c r="T32" s="850"/>
      <c r="U32" s="850"/>
      <c r="V32" s="850"/>
      <c r="W32" s="850"/>
      <c r="X32" s="850"/>
      <c r="Y32" s="850"/>
      <c r="Z32" s="850"/>
      <c r="AA32" s="850"/>
      <c r="AB32" s="850"/>
      <c r="AC32" s="850"/>
      <c r="AD32" s="850"/>
      <c r="AE32" s="850"/>
      <c r="AF32" s="850"/>
      <c r="AG32" s="850"/>
      <c r="AH32" s="850"/>
      <c r="AI32" s="850"/>
      <c r="AJ32" s="850"/>
      <c r="AK32" s="850"/>
      <c r="AL32" s="850"/>
      <c r="AM32" s="850"/>
      <c r="AN32" s="850"/>
      <c r="AO32" s="850"/>
      <c r="AP32" s="850"/>
      <c r="AQ32" s="850"/>
      <c r="AR32" s="850"/>
      <c r="AS32" s="850"/>
      <c r="AT32" s="521" t="n">
        <f aca="false">SUM(H32:AS32)</f>
        <v>0</v>
      </c>
      <c r="AU32" s="521"/>
      <c r="AV32" s="521"/>
      <c r="AW32" s="521"/>
      <c r="AX32" s="521"/>
    </row>
    <row collapsed="false" customFormat="false" customHeight="true" hidden="false" ht="13.5" outlineLevel="0" r="33">
      <c r="A33" s="458" t="s">
        <v>490</v>
      </c>
      <c r="B33" s="408"/>
      <c r="C33" s="408"/>
      <c r="D33" s="408"/>
      <c r="E33" s="408"/>
      <c r="F33" s="408"/>
      <c r="G33" s="408"/>
      <c r="H33" s="521"/>
      <c r="I33" s="521"/>
      <c r="J33" s="521"/>
      <c r="K33" s="521"/>
      <c r="L33" s="521"/>
      <c r="M33" s="521" t="n">
        <f aca="false">SUM(M26+M30-M31+M32)</f>
        <v>0</v>
      </c>
      <c r="N33" s="521"/>
      <c r="O33" s="521"/>
      <c r="P33" s="521"/>
      <c r="Q33" s="521"/>
      <c r="R33" s="521" t="n">
        <f aca="false">SUM(R26+R30-R31+R32)</f>
        <v>0</v>
      </c>
      <c r="S33" s="521"/>
      <c r="T33" s="521"/>
      <c r="U33" s="521"/>
      <c r="V33" s="521"/>
      <c r="W33" s="521" t="n">
        <f aca="false">SUM(W26+W30-W31+W32)</f>
        <v>0</v>
      </c>
      <c r="X33" s="521"/>
      <c r="Y33" s="521"/>
      <c r="Z33" s="521"/>
      <c r="AA33" s="521"/>
      <c r="AB33" s="521" t="n">
        <f aca="false">SUM(AB26+AB30-AB31+AB32)</f>
        <v>0</v>
      </c>
      <c r="AC33" s="521"/>
      <c r="AD33" s="521"/>
      <c r="AE33" s="521"/>
      <c r="AF33" s="521"/>
      <c r="AG33" s="521" t="n">
        <f aca="false">SUM(AG26+AG30-AG31+AG32)</f>
        <v>0</v>
      </c>
      <c r="AH33" s="521"/>
      <c r="AI33" s="521"/>
      <c r="AJ33" s="521"/>
      <c r="AK33" s="521"/>
      <c r="AL33" s="521"/>
      <c r="AM33" s="521"/>
      <c r="AN33" s="521"/>
      <c r="AO33" s="521"/>
      <c r="AP33" s="521"/>
      <c r="AQ33" s="521"/>
      <c r="AR33" s="521"/>
      <c r="AS33" s="521"/>
      <c r="AT33" s="521" t="n">
        <f aca="false">SUM(H33:AS35)</f>
        <v>0</v>
      </c>
      <c r="AU33" s="521"/>
      <c r="AV33" s="521"/>
      <c r="AW33" s="521"/>
      <c r="AX33" s="521"/>
    </row>
    <row collapsed="false" customFormat="false" customHeight="true" hidden="false" ht="13.5" outlineLevel="0" r="34">
      <c r="A34" s="458" t="s">
        <v>538</v>
      </c>
      <c r="B34" s="408"/>
      <c r="C34" s="408"/>
      <c r="D34" s="408"/>
      <c r="E34" s="408"/>
      <c r="F34" s="408"/>
      <c r="G34" s="408"/>
      <c r="H34" s="521"/>
      <c r="I34" s="521"/>
      <c r="J34" s="521"/>
      <c r="K34" s="521"/>
      <c r="L34" s="521"/>
      <c r="M34" s="521"/>
      <c r="N34" s="521"/>
      <c r="O34" s="521"/>
      <c r="P34" s="521"/>
      <c r="Q34" s="521"/>
      <c r="R34" s="521"/>
      <c r="S34" s="521"/>
      <c r="T34" s="521"/>
      <c r="U34" s="521"/>
      <c r="V34" s="521"/>
      <c r="W34" s="521"/>
      <c r="X34" s="521"/>
      <c r="Y34" s="521"/>
      <c r="Z34" s="521"/>
      <c r="AA34" s="521"/>
      <c r="AB34" s="521"/>
      <c r="AC34" s="521"/>
      <c r="AD34" s="521"/>
      <c r="AE34" s="521"/>
      <c r="AF34" s="521"/>
      <c r="AG34" s="521"/>
      <c r="AH34" s="521"/>
      <c r="AI34" s="521"/>
      <c r="AJ34" s="521"/>
      <c r="AK34" s="521"/>
      <c r="AL34" s="521"/>
      <c r="AM34" s="521"/>
      <c r="AN34" s="521"/>
      <c r="AO34" s="521"/>
      <c r="AP34" s="521"/>
      <c r="AQ34" s="521"/>
      <c r="AR34" s="521"/>
      <c r="AS34" s="521"/>
      <c r="AT34" s="521"/>
      <c r="AU34" s="521"/>
      <c r="AV34" s="521"/>
      <c r="AW34" s="521"/>
      <c r="AX34" s="521"/>
    </row>
    <row collapsed="false" customFormat="false" customHeight="true" hidden="false" ht="13.5" outlineLevel="0" r="35">
      <c r="A35" s="470" t="s">
        <v>539</v>
      </c>
      <c r="B35" s="439"/>
      <c r="C35" s="439"/>
      <c r="D35" s="439"/>
      <c r="E35" s="439"/>
      <c r="F35" s="439"/>
      <c r="G35" s="439"/>
      <c r="H35" s="521"/>
      <c r="I35" s="521"/>
      <c r="J35" s="521"/>
      <c r="K35" s="521"/>
      <c r="L35" s="521"/>
      <c r="M35" s="521"/>
      <c r="N35" s="521"/>
      <c r="O35" s="521"/>
      <c r="P35" s="521"/>
      <c r="Q35" s="521"/>
      <c r="R35" s="521"/>
      <c r="S35" s="521"/>
      <c r="T35" s="521"/>
      <c r="U35" s="521"/>
      <c r="V35" s="521"/>
      <c r="W35" s="521"/>
      <c r="X35" s="521"/>
      <c r="Y35" s="521"/>
      <c r="Z35" s="521"/>
      <c r="AA35" s="521"/>
      <c r="AB35" s="521"/>
      <c r="AC35" s="521"/>
      <c r="AD35" s="521"/>
      <c r="AE35" s="521"/>
      <c r="AF35" s="521"/>
      <c r="AG35" s="521"/>
      <c r="AH35" s="521"/>
      <c r="AI35" s="521"/>
      <c r="AJ35" s="521"/>
      <c r="AK35" s="521"/>
      <c r="AL35" s="521"/>
      <c r="AM35" s="521"/>
      <c r="AN35" s="521"/>
      <c r="AO35" s="521"/>
      <c r="AP35" s="521"/>
      <c r="AQ35" s="521"/>
      <c r="AR35" s="521"/>
      <c r="AS35" s="521"/>
      <c r="AT35" s="521"/>
      <c r="AU35" s="521"/>
      <c r="AV35" s="521"/>
      <c r="AW35" s="521"/>
      <c r="AX35" s="521"/>
    </row>
    <row collapsed="false" customFormat="false" customHeight="true" hidden="false" ht="13.5" outlineLevel="0" r="36">
      <c r="A36" s="408" t="s">
        <v>492</v>
      </c>
      <c r="B36" s="408"/>
      <c r="C36" s="408"/>
      <c r="D36" s="408"/>
      <c r="E36" s="408"/>
      <c r="F36" s="408"/>
      <c r="G36" s="408"/>
      <c r="H36" s="492"/>
      <c r="I36" s="492"/>
      <c r="J36" s="492"/>
      <c r="K36" s="492"/>
      <c r="L36" s="492"/>
      <c r="M36" s="492"/>
      <c r="N36" s="492"/>
      <c r="O36" s="492"/>
      <c r="P36" s="492"/>
      <c r="Q36" s="492"/>
      <c r="R36" s="492"/>
      <c r="S36" s="492"/>
      <c r="T36" s="492"/>
      <c r="U36" s="492"/>
      <c r="V36" s="492"/>
      <c r="W36" s="492"/>
      <c r="X36" s="492"/>
      <c r="Y36" s="492"/>
      <c r="Z36" s="492"/>
      <c r="AA36" s="492"/>
      <c r="AB36" s="492"/>
      <c r="AC36" s="492"/>
      <c r="AD36" s="492"/>
      <c r="AE36" s="492"/>
      <c r="AF36" s="492"/>
      <c r="AG36" s="492"/>
      <c r="AH36" s="492"/>
      <c r="AI36" s="492"/>
      <c r="AJ36" s="492"/>
      <c r="AK36" s="492"/>
      <c r="AL36" s="492"/>
      <c r="AM36" s="492"/>
      <c r="AN36" s="492"/>
      <c r="AO36" s="492"/>
      <c r="AP36" s="492"/>
      <c r="AQ36" s="492"/>
      <c r="AR36" s="492"/>
      <c r="AS36" s="492"/>
      <c r="AT36" s="492"/>
      <c r="AU36" s="492"/>
      <c r="AV36" s="492"/>
      <c r="AW36" s="492"/>
      <c r="AX36" s="431"/>
    </row>
    <row collapsed="false" customFormat="false" customHeight="true" hidden="false" ht="13.5" outlineLevel="0" r="37">
      <c r="A37" s="454" t="s">
        <v>536</v>
      </c>
      <c r="B37" s="436"/>
      <c r="C37" s="436"/>
      <c r="D37" s="436"/>
      <c r="E37" s="436"/>
      <c r="F37" s="436"/>
      <c r="G37" s="436"/>
      <c r="H37" s="521" t="n">
        <f aca="false">SUM(H44-H43+H42-H41)</f>
        <v>0</v>
      </c>
      <c r="I37" s="521"/>
      <c r="J37" s="521"/>
      <c r="K37" s="521"/>
      <c r="L37" s="521"/>
      <c r="M37" s="521" t="n">
        <f aca="false">SUM(M44-M43+M42-M41)</f>
        <v>0</v>
      </c>
      <c r="N37" s="521"/>
      <c r="O37" s="521"/>
      <c r="P37" s="521"/>
      <c r="Q37" s="521"/>
      <c r="R37" s="521" t="n">
        <f aca="false">SUM(R44-R43+R42-R41)</f>
        <v>0</v>
      </c>
      <c r="S37" s="521"/>
      <c r="T37" s="521"/>
      <c r="U37" s="521"/>
      <c r="V37" s="521"/>
      <c r="W37" s="521" t="n">
        <f aca="false">SUM(W44-W43+W42-W41)</f>
        <v>0</v>
      </c>
      <c r="X37" s="521"/>
      <c r="Y37" s="521"/>
      <c r="Z37" s="521"/>
      <c r="AA37" s="521"/>
      <c r="AB37" s="521" t="n">
        <f aca="false">SUM(AB44-AB43+AB42-AB41)</f>
        <v>0</v>
      </c>
      <c r="AC37" s="521"/>
      <c r="AD37" s="521"/>
      <c r="AE37" s="521"/>
      <c r="AF37" s="521"/>
      <c r="AG37" s="521" t="n">
        <f aca="false">SUM(AG44-AG43+AG42-AG41)</f>
        <v>0</v>
      </c>
      <c r="AH37" s="521"/>
      <c r="AI37" s="521"/>
      <c r="AJ37" s="521"/>
      <c r="AK37" s="521" t="n">
        <f aca="false">SUM(AK44-AK43+AK42-AK41)</f>
        <v>0</v>
      </c>
      <c r="AL37" s="521"/>
      <c r="AM37" s="521"/>
      <c r="AN37" s="521"/>
      <c r="AO37" s="521" t="n">
        <f aca="false">SUM(AO44-AO43+AO42-AO41)</f>
        <v>0</v>
      </c>
      <c r="AP37" s="521"/>
      <c r="AQ37" s="521"/>
      <c r="AR37" s="521"/>
      <c r="AS37" s="521"/>
      <c r="AT37" s="521" t="n">
        <f aca="false">SUM(H37:AS40)</f>
        <v>0</v>
      </c>
      <c r="AU37" s="521"/>
      <c r="AV37" s="521"/>
      <c r="AW37" s="521"/>
      <c r="AX37" s="521"/>
    </row>
    <row collapsed="false" customFormat="false" customHeight="true" hidden="false" ht="13.5" outlineLevel="0" r="38">
      <c r="A38" s="458" t="s">
        <v>537</v>
      </c>
      <c r="B38" s="408"/>
      <c r="C38" s="408"/>
      <c r="D38" s="408"/>
      <c r="E38" s="408"/>
      <c r="F38" s="408"/>
      <c r="G38" s="408"/>
      <c r="H38" s="521"/>
      <c r="I38" s="521"/>
      <c r="J38" s="521"/>
      <c r="K38" s="521"/>
      <c r="L38" s="521"/>
      <c r="M38" s="521"/>
      <c r="N38" s="521"/>
      <c r="O38" s="521"/>
      <c r="P38" s="521"/>
      <c r="Q38" s="521"/>
      <c r="R38" s="521"/>
      <c r="S38" s="521"/>
      <c r="T38" s="521"/>
      <c r="U38" s="521"/>
      <c r="V38" s="521"/>
      <c r="W38" s="521"/>
      <c r="X38" s="521"/>
      <c r="Y38" s="521"/>
      <c r="Z38" s="521"/>
      <c r="AA38" s="521"/>
      <c r="AB38" s="521"/>
      <c r="AC38" s="521"/>
      <c r="AD38" s="521"/>
      <c r="AE38" s="521"/>
      <c r="AF38" s="521"/>
      <c r="AG38" s="521"/>
      <c r="AH38" s="521"/>
      <c r="AI38" s="521"/>
      <c r="AJ38" s="521"/>
      <c r="AK38" s="521"/>
      <c r="AL38" s="521"/>
      <c r="AM38" s="521"/>
      <c r="AN38" s="521"/>
      <c r="AO38" s="521"/>
      <c r="AP38" s="521"/>
      <c r="AQ38" s="521"/>
      <c r="AR38" s="521"/>
      <c r="AS38" s="521"/>
      <c r="AT38" s="521"/>
      <c r="AU38" s="521"/>
      <c r="AV38" s="521"/>
      <c r="AW38" s="521"/>
      <c r="AX38" s="521"/>
    </row>
    <row collapsed="false" customFormat="false" customHeight="true" hidden="false" ht="13.5" outlineLevel="0" r="39">
      <c r="A39" s="458" t="s">
        <v>538</v>
      </c>
      <c r="B39" s="408"/>
      <c r="C39" s="408"/>
      <c r="D39" s="408"/>
      <c r="E39" s="408"/>
      <c r="F39" s="408"/>
      <c r="G39" s="408"/>
      <c r="H39" s="521"/>
      <c r="I39" s="521"/>
      <c r="J39" s="521"/>
      <c r="K39" s="521"/>
      <c r="L39" s="521"/>
      <c r="M39" s="521"/>
      <c r="N39" s="521"/>
      <c r="O39" s="521"/>
      <c r="P39" s="521"/>
      <c r="Q39" s="521"/>
      <c r="R39" s="521"/>
      <c r="S39" s="521"/>
      <c r="T39" s="521"/>
      <c r="U39" s="521"/>
      <c r="V39" s="521"/>
      <c r="W39" s="521"/>
      <c r="X39" s="521"/>
      <c r="Y39" s="521"/>
      <c r="Z39" s="521"/>
      <c r="AA39" s="521"/>
      <c r="AB39" s="521"/>
      <c r="AC39" s="521"/>
      <c r="AD39" s="521"/>
      <c r="AE39" s="521"/>
      <c r="AF39" s="521"/>
      <c r="AG39" s="521"/>
      <c r="AH39" s="521"/>
      <c r="AI39" s="521"/>
      <c r="AJ39" s="521"/>
      <c r="AK39" s="521"/>
      <c r="AL39" s="521"/>
      <c r="AM39" s="521"/>
      <c r="AN39" s="521"/>
      <c r="AO39" s="521"/>
      <c r="AP39" s="521"/>
      <c r="AQ39" s="521"/>
      <c r="AR39" s="521"/>
      <c r="AS39" s="521"/>
      <c r="AT39" s="521"/>
      <c r="AU39" s="521"/>
      <c r="AV39" s="521"/>
      <c r="AW39" s="521"/>
      <c r="AX39" s="521"/>
    </row>
    <row collapsed="false" customFormat="false" customHeight="true" hidden="false" ht="13.5" outlineLevel="0" r="40">
      <c r="A40" s="458" t="s">
        <v>539</v>
      </c>
      <c r="B40" s="408"/>
      <c r="C40" s="408"/>
      <c r="D40" s="408"/>
      <c r="E40" s="408"/>
      <c r="F40" s="408"/>
      <c r="G40" s="408"/>
      <c r="H40" s="521"/>
      <c r="I40" s="521"/>
      <c r="J40" s="521"/>
      <c r="K40" s="521"/>
      <c r="L40" s="521"/>
      <c r="M40" s="521"/>
      <c r="N40" s="521"/>
      <c r="O40" s="521"/>
      <c r="P40" s="521"/>
      <c r="Q40" s="521"/>
      <c r="R40" s="521"/>
      <c r="S40" s="521"/>
      <c r="T40" s="521"/>
      <c r="U40" s="521"/>
      <c r="V40" s="521"/>
      <c r="W40" s="521"/>
      <c r="X40" s="521"/>
      <c r="Y40" s="521"/>
      <c r="Z40" s="521"/>
      <c r="AA40" s="521"/>
      <c r="AB40" s="521"/>
      <c r="AC40" s="521"/>
      <c r="AD40" s="521"/>
      <c r="AE40" s="521"/>
      <c r="AF40" s="521"/>
      <c r="AG40" s="521"/>
      <c r="AH40" s="521"/>
      <c r="AI40" s="521"/>
      <c r="AJ40" s="521"/>
      <c r="AK40" s="521"/>
      <c r="AL40" s="521"/>
      <c r="AM40" s="521"/>
      <c r="AN40" s="521"/>
      <c r="AO40" s="521"/>
      <c r="AP40" s="521"/>
      <c r="AQ40" s="521"/>
      <c r="AR40" s="521"/>
      <c r="AS40" s="521"/>
      <c r="AT40" s="521"/>
      <c r="AU40" s="521"/>
      <c r="AV40" s="521"/>
      <c r="AW40" s="521"/>
      <c r="AX40" s="521"/>
    </row>
    <row collapsed="false" customFormat="false" customHeight="true" hidden="false" ht="13.5" outlineLevel="0" r="41">
      <c r="A41" s="429" t="s">
        <v>487</v>
      </c>
      <c r="B41" s="430"/>
      <c r="C41" s="430"/>
      <c r="D41" s="430"/>
      <c r="E41" s="430"/>
      <c r="F41" s="430"/>
      <c r="G41" s="430"/>
      <c r="H41" s="521"/>
      <c r="I41" s="521"/>
      <c r="J41" s="521"/>
      <c r="K41" s="521"/>
      <c r="L41" s="521"/>
      <c r="M41" s="521"/>
      <c r="N41" s="521"/>
      <c r="O41" s="521"/>
      <c r="P41" s="521"/>
      <c r="Q41" s="521"/>
      <c r="R41" s="521"/>
      <c r="S41" s="521"/>
      <c r="T41" s="521"/>
      <c r="U41" s="521"/>
      <c r="V41" s="521"/>
      <c r="W41" s="521"/>
      <c r="X41" s="521"/>
      <c r="Y41" s="521"/>
      <c r="Z41" s="521"/>
      <c r="AA41" s="521"/>
      <c r="AB41" s="521"/>
      <c r="AC41" s="521"/>
      <c r="AD41" s="521"/>
      <c r="AE41" s="521"/>
      <c r="AF41" s="521"/>
      <c r="AG41" s="521"/>
      <c r="AH41" s="521"/>
      <c r="AI41" s="521"/>
      <c r="AJ41" s="521"/>
      <c r="AK41" s="521"/>
      <c r="AL41" s="521"/>
      <c r="AM41" s="521"/>
      <c r="AN41" s="521"/>
      <c r="AO41" s="521"/>
      <c r="AP41" s="521"/>
      <c r="AQ41" s="521"/>
      <c r="AR41" s="521"/>
      <c r="AS41" s="521"/>
      <c r="AT41" s="521" t="n">
        <f aca="false">SUM(H41:AS41)</f>
        <v>0</v>
      </c>
      <c r="AU41" s="521"/>
      <c r="AV41" s="521"/>
      <c r="AW41" s="521"/>
      <c r="AX41" s="521"/>
    </row>
    <row collapsed="false" customFormat="false" customHeight="true" hidden="false" ht="13.5" outlineLevel="0" r="42">
      <c r="A42" s="429" t="s">
        <v>488</v>
      </c>
      <c r="B42" s="429"/>
      <c r="C42" s="430"/>
      <c r="D42" s="430"/>
      <c r="E42" s="430"/>
      <c r="F42" s="430"/>
      <c r="G42" s="430"/>
      <c r="H42" s="521"/>
      <c r="I42" s="521"/>
      <c r="J42" s="521"/>
      <c r="K42" s="521"/>
      <c r="L42" s="521"/>
      <c r="M42" s="521"/>
      <c r="N42" s="521"/>
      <c r="O42" s="521"/>
      <c r="P42" s="521"/>
      <c r="Q42" s="521"/>
      <c r="R42" s="521"/>
      <c r="S42" s="521"/>
      <c r="T42" s="521"/>
      <c r="U42" s="521"/>
      <c r="V42" s="521"/>
      <c r="W42" s="521"/>
      <c r="X42" s="521"/>
      <c r="Y42" s="521"/>
      <c r="Z42" s="521"/>
      <c r="AA42" s="521"/>
      <c r="AB42" s="521"/>
      <c r="AC42" s="521"/>
      <c r="AD42" s="521"/>
      <c r="AE42" s="521"/>
      <c r="AF42" s="521"/>
      <c r="AG42" s="521"/>
      <c r="AH42" s="521"/>
      <c r="AI42" s="521"/>
      <c r="AJ42" s="521"/>
      <c r="AK42" s="521"/>
      <c r="AL42" s="521"/>
      <c r="AM42" s="521"/>
      <c r="AN42" s="521"/>
      <c r="AO42" s="521"/>
      <c r="AP42" s="521"/>
      <c r="AQ42" s="521"/>
      <c r="AR42" s="521"/>
      <c r="AS42" s="521"/>
      <c r="AT42" s="521" t="n">
        <f aca="false">SUM(H42:AS42)</f>
        <v>0</v>
      </c>
      <c r="AU42" s="521"/>
      <c r="AV42" s="521"/>
      <c r="AW42" s="521"/>
      <c r="AX42" s="521"/>
    </row>
    <row collapsed="false" customFormat="false" customHeight="true" hidden="false" ht="13.5" outlineLevel="0" r="43">
      <c r="A43" s="429" t="s">
        <v>489</v>
      </c>
      <c r="B43" s="429"/>
      <c r="C43" s="430"/>
      <c r="D43" s="430"/>
      <c r="E43" s="430"/>
      <c r="F43" s="430"/>
      <c r="G43" s="430"/>
      <c r="H43" s="521"/>
      <c r="I43" s="521"/>
      <c r="J43" s="521"/>
      <c r="K43" s="521"/>
      <c r="L43" s="521"/>
      <c r="M43" s="521"/>
      <c r="N43" s="521"/>
      <c r="O43" s="521"/>
      <c r="P43" s="521"/>
      <c r="Q43" s="521"/>
      <c r="R43" s="521"/>
      <c r="S43" s="521"/>
      <c r="T43" s="521"/>
      <c r="U43" s="521"/>
      <c r="V43" s="521"/>
      <c r="W43" s="521"/>
      <c r="X43" s="521"/>
      <c r="Y43" s="521"/>
      <c r="Z43" s="521"/>
      <c r="AA43" s="521"/>
      <c r="AB43" s="521"/>
      <c r="AC43" s="521"/>
      <c r="AD43" s="521"/>
      <c r="AE43" s="521"/>
      <c r="AF43" s="521"/>
      <c r="AG43" s="521"/>
      <c r="AH43" s="521"/>
      <c r="AI43" s="521"/>
      <c r="AJ43" s="521"/>
      <c r="AK43" s="521"/>
      <c r="AL43" s="521"/>
      <c r="AM43" s="521"/>
      <c r="AN43" s="521"/>
      <c r="AO43" s="521"/>
      <c r="AP43" s="521"/>
      <c r="AQ43" s="521"/>
      <c r="AR43" s="521"/>
      <c r="AS43" s="521"/>
      <c r="AT43" s="521" t="n">
        <f aca="false">SUM(H43:AS43)</f>
        <v>0</v>
      </c>
      <c r="AU43" s="521"/>
      <c r="AV43" s="521"/>
      <c r="AW43" s="521"/>
      <c r="AX43" s="521"/>
    </row>
    <row collapsed="false" customFormat="false" customHeight="true" hidden="false" ht="13.5" outlineLevel="0" r="44">
      <c r="A44" s="458" t="s">
        <v>490</v>
      </c>
      <c r="B44" s="408"/>
      <c r="C44" s="408"/>
      <c r="D44" s="408"/>
      <c r="E44" s="408"/>
      <c r="F44" s="408"/>
      <c r="G44" s="408"/>
      <c r="H44" s="521" t="n">
        <f aca="false">SUM(ANALYTIKAVUJ!C33)*-1</f>
        <v>0</v>
      </c>
      <c r="I44" s="521"/>
      <c r="J44" s="521"/>
      <c r="K44" s="521"/>
      <c r="L44" s="521"/>
      <c r="M44" s="521" t="n">
        <f aca="false">SUM(ANALYTIKAVUJ!C34)*-1</f>
        <v>0</v>
      </c>
      <c r="N44" s="521"/>
      <c r="O44" s="521"/>
      <c r="P44" s="521"/>
      <c r="Q44" s="521"/>
      <c r="R44" s="521" t="n">
        <f aca="false">SUM(ANALYTIKAVUJ!C35)*-1</f>
        <v>0</v>
      </c>
      <c r="S44" s="521"/>
      <c r="T44" s="521"/>
      <c r="U44" s="521"/>
      <c r="V44" s="521"/>
      <c r="W44" s="521" t="n">
        <f aca="false">SUM(ANALYTIKAVUJ!C36)*-1</f>
        <v>0</v>
      </c>
      <c r="X44" s="521"/>
      <c r="Y44" s="521"/>
      <c r="Z44" s="521"/>
      <c r="AA44" s="521"/>
      <c r="AB44" s="521" t="n">
        <f aca="false">SUM(ANALYTIKAVUJ!C37)*-1</f>
        <v>0</v>
      </c>
      <c r="AC44" s="521"/>
      <c r="AD44" s="521"/>
      <c r="AE44" s="521"/>
      <c r="AF44" s="521"/>
      <c r="AG44" s="521" t="n">
        <f aca="false">SUM(ANALYTIKAVUJ!C38)*-1</f>
        <v>0</v>
      </c>
      <c r="AH44" s="521"/>
      <c r="AI44" s="521"/>
      <c r="AJ44" s="521"/>
      <c r="AK44" s="521" t="n">
        <f aca="false">SUM('HL KNIHA VYPOC'!G74)*-1</f>
        <v>0</v>
      </c>
      <c r="AL44" s="521"/>
      <c r="AM44" s="521"/>
      <c r="AN44" s="521"/>
      <c r="AO44" s="521" t="n">
        <f aca="false">SUM(ANALYTIKAVUJ!C42)*-1</f>
        <v>0</v>
      </c>
      <c r="AP44" s="521"/>
      <c r="AQ44" s="521"/>
      <c r="AR44" s="521"/>
      <c r="AS44" s="521"/>
      <c r="AT44" s="744" t="n">
        <f aca="false">SUM(H44:AS46)</f>
        <v>0</v>
      </c>
      <c r="AU44" s="744"/>
      <c r="AV44" s="744"/>
      <c r="AW44" s="744"/>
      <c r="AX44" s="744"/>
    </row>
    <row collapsed="false" customFormat="false" customHeight="true" hidden="false" ht="13.5" outlineLevel="0" r="45">
      <c r="A45" s="458" t="s">
        <v>538</v>
      </c>
      <c r="B45" s="408"/>
      <c r="C45" s="408"/>
      <c r="D45" s="408"/>
      <c r="E45" s="408"/>
      <c r="F45" s="408"/>
      <c r="G45" s="408"/>
      <c r="H45" s="521"/>
      <c r="I45" s="521"/>
      <c r="J45" s="521"/>
      <c r="K45" s="521"/>
      <c r="L45" s="521"/>
      <c r="M45" s="521"/>
      <c r="N45" s="521"/>
      <c r="O45" s="521"/>
      <c r="P45" s="521"/>
      <c r="Q45" s="521"/>
      <c r="R45" s="521"/>
      <c r="S45" s="521"/>
      <c r="T45" s="521"/>
      <c r="U45" s="521"/>
      <c r="V45" s="521"/>
      <c r="W45" s="521"/>
      <c r="X45" s="521"/>
      <c r="Y45" s="521"/>
      <c r="Z45" s="521"/>
      <c r="AA45" s="521"/>
      <c r="AB45" s="521"/>
      <c r="AC45" s="521"/>
      <c r="AD45" s="521"/>
      <c r="AE45" s="521"/>
      <c r="AF45" s="521"/>
      <c r="AG45" s="521"/>
      <c r="AH45" s="521"/>
      <c r="AI45" s="521"/>
      <c r="AJ45" s="521"/>
      <c r="AK45" s="521"/>
      <c r="AL45" s="521"/>
      <c r="AM45" s="521"/>
      <c r="AN45" s="521"/>
      <c r="AO45" s="521"/>
      <c r="AP45" s="521"/>
      <c r="AQ45" s="521"/>
      <c r="AR45" s="521"/>
      <c r="AS45" s="521"/>
      <c r="AT45" s="744"/>
      <c r="AU45" s="744"/>
      <c r="AV45" s="744"/>
      <c r="AW45" s="744"/>
      <c r="AX45" s="744"/>
    </row>
    <row collapsed="false" customFormat="false" customHeight="true" hidden="false" ht="13.5" outlineLevel="0" r="46">
      <c r="A46" s="470" t="s">
        <v>539</v>
      </c>
      <c r="B46" s="439"/>
      <c r="C46" s="439"/>
      <c r="D46" s="439"/>
      <c r="E46" s="439"/>
      <c r="F46" s="439"/>
      <c r="G46" s="439"/>
      <c r="H46" s="521"/>
      <c r="I46" s="521"/>
      <c r="J46" s="521"/>
      <c r="K46" s="521"/>
      <c r="L46" s="521"/>
      <c r="M46" s="521"/>
      <c r="N46" s="521"/>
      <c r="O46" s="521"/>
      <c r="P46" s="521"/>
      <c r="Q46" s="521"/>
      <c r="R46" s="521"/>
      <c r="S46" s="521"/>
      <c r="T46" s="521"/>
      <c r="U46" s="521"/>
      <c r="V46" s="521"/>
      <c r="W46" s="521"/>
      <c r="X46" s="521"/>
      <c r="Y46" s="521"/>
      <c r="Z46" s="521"/>
      <c r="AA46" s="521"/>
      <c r="AB46" s="521"/>
      <c r="AC46" s="521"/>
      <c r="AD46" s="521"/>
      <c r="AE46" s="521"/>
      <c r="AF46" s="521"/>
      <c r="AG46" s="521"/>
      <c r="AH46" s="521"/>
      <c r="AI46" s="521"/>
      <c r="AJ46" s="521"/>
      <c r="AK46" s="521"/>
      <c r="AL46" s="521"/>
      <c r="AM46" s="521"/>
      <c r="AN46" s="521"/>
      <c r="AO46" s="521"/>
      <c r="AP46" s="521"/>
      <c r="AQ46" s="521"/>
      <c r="AR46" s="521"/>
      <c r="AS46" s="521"/>
      <c r="AT46" s="744"/>
      <c r="AU46" s="744"/>
      <c r="AV46" s="744"/>
      <c r="AW46" s="744"/>
      <c r="AX46" s="744"/>
    </row>
    <row collapsed="false" customFormat="false" customHeight="true" hidden="false" ht="13.5" outlineLevel="0" r="47">
      <c r="A47" s="430" t="s">
        <v>493</v>
      </c>
      <c r="B47" s="430"/>
      <c r="C47" s="430"/>
      <c r="D47" s="430"/>
      <c r="E47" s="430"/>
      <c r="F47" s="430"/>
      <c r="G47" s="430"/>
      <c r="H47" s="430"/>
      <c r="I47" s="430"/>
      <c r="J47" s="430"/>
      <c r="K47" s="430"/>
      <c r="L47" s="430"/>
      <c r="M47" s="430"/>
      <c r="N47" s="430"/>
      <c r="O47" s="430"/>
      <c r="P47" s="430"/>
      <c r="Q47" s="430"/>
      <c r="R47" s="430"/>
      <c r="S47" s="430"/>
      <c r="T47" s="430"/>
      <c r="U47" s="430"/>
      <c r="V47" s="430"/>
      <c r="W47" s="430"/>
      <c r="X47" s="430"/>
      <c r="Y47" s="430"/>
      <c r="Z47" s="430"/>
      <c r="AA47" s="430"/>
      <c r="AB47" s="430"/>
      <c r="AC47" s="430"/>
      <c r="AD47" s="430"/>
      <c r="AE47" s="430"/>
      <c r="AF47" s="430"/>
      <c r="AG47" s="430"/>
      <c r="AH47" s="430"/>
      <c r="AI47" s="430"/>
      <c r="AJ47" s="430"/>
      <c r="AK47" s="430"/>
      <c r="AL47" s="430"/>
      <c r="AM47" s="430"/>
      <c r="AN47" s="430"/>
      <c r="AO47" s="430"/>
      <c r="AP47" s="430"/>
      <c r="AQ47" s="430"/>
      <c r="AR47" s="430"/>
      <c r="AS47" s="430"/>
      <c r="AT47" s="430"/>
      <c r="AU47" s="430"/>
      <c r="AV47" s="430"/>
      <c r="AW47" s="430"/>
      <c r="AX47" s="431"/>
    </row>
    <row collapsed="false" customFormat="false" customHeight="true" hidden="false" ht="13.5" outlineLevel="0" r="48">
      <c r="A48" s="454" t="s">
        <v>536</v>
      </c>
      <c r="B48" s="436"/>
      <c r="C48" s="436"/>
      <c r="D48" s="436"/>
      <c r="E48" s="436"/>
      <c r="F48" s="436"/>
      <c r="G48" s="436"/>
      <c r="H48" s="521" t="n">
        <f aca="false">SUM(H15-H26-H37)</f>
        <v>0</v>
      </c>
      <c r="I48" s="521"/>
      <c r="J48" s="521"/>
      <c r="K48" s="521"/>
      <c r="L48" s="521"/>
      <c r="M48" s="521" t="n">
        <f aca="false">SUM(M15-M26-M37)</f>
        <v>0</v>
      </c>
      <c r="N48" s="521"/>
      <c r="O48" s="521"/>
      <c r="P48" s="521"/>
      <c r="Q48" s="521"/>
      <c r="R48" s="521" t="n">
        <f aca="false">SUM(R15-R26-R37)</f>
        <v>0</v>
      </c>
      <c r="S48" s="521"/>
      <c r="T48" s="521"/>
      <c r="U48" s="521"/>
      <c r="V48" s="521"/>
      <c r="W48" s="521" t="n">
        <f aca="false">SUM(W15-W26-W37)</f>
        <v>0</v>
      </c>
      <c r="X48" s="521"/>
      <c r="Y48" s="521"/>
      <c r="Z48" s="521"/>
      <c r="AA48" s="521"/>
      <c r="AB48" s="521" t="n">
        <f aca="false">SUM(AB15-AB26-AB37)</f>
        <v>0</v>
      </c>
      <c r="AC48" s="521"/>
      <c r="AD48" s="521"/>
      <c r="AE48" s="521"/>
      <c r="AF48" s="521"/>
      <c r="AG48" s="521" t="n">
        <f aca="false">SUM(AG15-AG26-AG37)</f>
        <v>0</v>
      </c>
      <c r="AH48" s="521"/>
      <c r="AI48" s="521"/>
      <c r="AJ48" s="521"/>
      <c r="AK48" s="521" t="n">
        <f aca="false">SUM(AK15-AK26-AK37)</f>
        <v>0</v>
      </c>
      <c r="AL48" s="521"/>
      <c r="AM48" s="521"/>
      <c r="AN48" s="521"/>
      <c r="AO48" s="521" t="n">
        <f aca="false">SUM(AO15-AO26-AO37)</f>
        <v>0</v>
      </c>
      <c r="AP48" s="521"/>
      <c r="AQ48" s="521"/>
      <c r="AR48" s="521"/>
      <c r="AS48" s="521"/>
      <c r="AT48" s="521" t="n">
        <f aca="false">SUM(AT15-AT26-AT37)</f>
        <v>0</v>
      </c>
      <c r="AU48" s="521"/>
      <c r="AV48" s="521"/>
      <c r="AW48" s="521"/>
      <c r="AX48" s="521"/>
    </row>
    <row collapsed="false" customFormat="false" customHeight="true" hidden="false" ht="13.5" outlineLevel="0" r="49">
      <c r="A49" s="458" t="s">
        <v>537</v>
      </c>
      <c r="B49" s="408"/>
      <c r="C49" s="408"/>
      <c r="D49" s="408"/>
      <c r="E49" s="408"/>
      <c r="F49" s="408"/>
      <c r="G49" s="408"/>
      <c r="H49" s="521"/>
      <c r="I49" s="521"/>
      <c r="J49" s="521"/>
      <c r="K49" s="521"/>
      <c r="L49" s="521"/>
      <c r="M49" s="521"/>
      <c r="N49" s="521"/>
      <c r="O49" s="521"/>
      <c r="P49" s="521"/>
      <c r="Q49" s="521"/>
      <c r="R49" s="521"/>
      <c r="S49" s="521"/>
      <c r="T49" s="521"/>
      <c r="U49" s="521"/>
      <c r="V49" s="521"/>
      <c r="W49" s="521"/>
      <c r="X49" s="521"/>
      <c r="Y49" s="521"/>
      <c r="Z49" s="521"/>
      <c r="AA49" s="521"/>
      <c r="AB49" s="521"/>
      <c r="AC49" s="521"/>
      <c r="AD49" s="521"/>
      <c r="AE49" s="521"/>
      <c r="AF49" s="521"/>
      <c r="AG49" s="521"/>
      <c r="AH49" s="521"/>
      <c r="AI49" s="521"/>
      <c r="AJ49" s="521"/>
      <c r="AK49" s="521"/>
      <c r="AL49" s="521"/>
      <c r="AM49" s="521"/>
      <c r="AN49" s="521"/>
      <c r="AO49" s="521"/>
      <c r="AP49" s="521"/>
      <c r="AQ49" s="521"/>
      <c r="AR49" s="521"/>
      <c r="AS49" s="521"/>
      <c r="AT49" s="521"/>
      <c r="AU49" s="521"/>
      <c r="AV49" s="521"/>
      <c r="AW49" s="521"/>
      <c r="AX49" s="521"/>
    </row>
    <row collapsed="false" customFormat="false" customHeight="true" hidden="false" ht="13.5" outlineLevel="0" r="50">
      <c r="A50" s="458" t="s">
        <v>538</v>
      </c>
      <c r="B50" s="408"/>
      <c r="C50" s="408"/>
      <c r="D50" s="408"/>
      <c r="E50" s="408"/>
      <c r="F50" s="408"/>
      <c r="G50" s="408"/>
      <c r="H50" s="521"/>
      <c r="I50" s="521"/>
      <c r="J50" s="521"/>
      <c r="K50" s="521"/>
      <c r="L50" s="521"/>
      <c r="M50" s="521"/>
      <c r="N50" s="521"/>
      <c r="O50" s="521"/>
      <c r="P50" s="521"/>
      <c r="Q50" s="521"/>
      <c r="R50" s="521"/>
      <c r="S50" s="521"/>
      <c r="T50" s="521"/>
      <c r="U50" s="521"/>
      <c r="V50" s="521"/>
      <c r="W50" s="521"/>
      <c r="X50" s="521"/>
      <c r="Y50" s="521"/>
      <c r="Z50" s="521"/>
      <c r="AA50" s="521"/>
      <c r="AB50" s="521"/>
      <c r="AC50" s="521"/>
      <c r="AD50" s="521"/>
      <c r="AE50" s="521"/>
      <c r="AF50" s="521"/>
      <c r="AG50" s="521"/>
      <c r="AH50" s="521"/>
      <c r="AI50" s="521"/>
      <c r="AJ50" s="521"/>
      <c r="AK50" s="521"/>
      <c r="AL50" s="521"/>
      <c r="AM50" s="521"/>
      <c r="AN50" s="521"/>
      <c r="AO50" s="521"/>
      <c r="AP50" s="521"/>
      <c r="AQ50" s="521"/>
      <c r="AR50" s="521"/>
      <c r="AS50" s="521"/>
      <c r="AT50" s="521"/>
      <c r="AU50" s="521"/>
      <c r="AV50" s="521"/>
      <c r="AW50" s="521"/>
      <c r="AX50" s="521"/>
    </row>
    <row collapsed="false" customFormat="false" customHeight="true" hidden="false" ht="13.5" outlineLevel="0" r="51">
      <c r="A51" s="458" t="s">
        <v>539</v>
      </c>
      <c r="B51" s="408"/>
      <c r="C51" s="408"/>
      <c r="D51" s="408"/>
      <c r="E51" s="408"/>
      <c r="F51" s="408"/>
      <c r="G51" s="408"/>
      <c r="H51" s="521"/>
      <c r="I51" s="521"/>
      <c r="J51" s="521"/>
      <c r="K51" s="521"/>
      <c r="L51" s="521"/>
      <c r="M51" s="521"/>
      <c r="N51" s="521"/>
      <c r="O51" s="521"/>
      <c r="P51" s="521"/>
      <c r="Q51" s="521"/>
      <c r="R51" s="521"/>
      <c r="S51" s="521"/>
      <c r="T51" s="521"/>
      <c r="U51" s="521"/>
      <c r="V51" s="521"/>
      <c r="W51" s="521"/>
      <c r="X51" s="521"/>
      <c r="Y51" s="521"/>
      <c r="Z51" s="521"/>
      <c r="AA51" s="521"/>
      <c r="AB51" s="521"/>
      <c r="AC51" s="521"/>
      <c r="AD51" s="521"/>
      <c r="AE51" s="521"/>
      <c r="AF51" s="521"/>
      <c r="AG51" s="521"/>
      <c r="AH51" s="521"/>
      <c r="AI51" s="521"/>
      <c r="AJ51" s="521"/>
      <c r="AK51" s="521"/>
      <c r="AL51" s="521"/>
      <c r="AM51" s="521"/>
      <c r="AN51" s="521"/>
      <c r="AO51" s="521"/>
      <c r="AP51" s="521"/>
      <c r="AQ51" s="521"/>
      <c r="AR51" s="521"/>
      <c r="AS51" s="521"/>
      <c r="AT51" s="521"/>
      <c r="AU51" s="521"/>
      <c r="AV51" s="521"/>
      <c r="AW51" s="521"/>
      <c r="AX51" s="521"/>
    </row>
    <row collapsed="false" customFormat="false" customHeight="true" hidden="false" ht="13.5" outlineLevel="0" r="52">
      <c r="A52" s="454" t="s">
        <v>490</v>
      </c>
      <c r="B52" s="436"/>
      <c r="C52" s="436"/>
      <c r="D52" s="436"/>
      <c r="E52" s="436"/>
      <c r="F52" s="436"/>
      <c r="G52" s="437"/>
      <c r="H52" s="521" t="n">
        <f aca="false">SUM(H22-H33-H44)</f>
        <v>0</v>
      </c>
      <c r="I52" s="521"/>
      <c r="J52" s="521"/>
      <c r="K52" s="521"/>
      <c r="L52" s="521"/>
      <c r="M52" s="521" t="n">
        <f aca="false">SUM(M22-M33-M44)</f>
        <v>0</v>
      </c>
      <c r="N52" s="521"/>
      <c r="O52" s="521"/>
      <c r="P52" s="521"/>
      <c r="Q52" s="521"/>
      <c r="R52" s="521" t="n">
        <f aca="false">SUM(R22-R33-R44)</f>
        <v>0</v>
      </c>
      <c r="S52" s="521"/>
      <c r="T52" s="521"/>
      <c r="U52" s="521"/>
      <c r="V52" s="521"/>
      <c r="W52" s="521" t="n">
        <f aca="false">SUM(W22-W33-W44)</f>
        <v>0</v>
      </c>
      <c r="X52" s="521"/>
      <c r="Y52" s="521"/>
      <c r="Z52" s="521"/>
      <c r="AA52" s="521"/>
      <c r="AB52" s="521" t="n">
        <f aca="false">SUM(AB22-AB33-AB44)</f>
        <v>0</v>
      </c>
      <c r="AC52" s="521"/>
      <c r="AD52" s="521"/>
      <c r="AE52" s="521"/>
      <c r="AF52" s="521"/>
      <c r="AG52" s="521" t="n">
        <f aca="false">SUM(AG22-AG33-AG44)</f>
        <v>0</v>
      </c>
      <c r="AH52" s="521"/>
      <c r="AI52" s="521"/>
      <c r="AJ52" s="521"/>
      <c r="AK52" s="521" t="n">
        <f aca="false">SUM(AK22-AK33-AK44)</f>
        <v>0</v>
      </c>
      <c r="AL52" s="521"/>
      <c r="AM52" s="521"/>
      <c r="AN52" s="521"/>
      <c r="AO52" s="521" t="n">
        <f aca="false">SUM(AO22-AO33-AO44)</f>
        <v>0</v>
      </c>
      <c r="AP52" s="521"/>
      <c r="AQ52" s="521"/>
      <c r="AR52" s="521"/>
      <c r="AS52" s="521"/>
      <c r="AT52" s="521" t="n">
        <f aca="false">SUM(H52:AS54)</f>
        <v>0</v>
      </c>
      <c r="AU52" s="521"/>
      <c r="AV52" s="521"/>
      <c r="AW52" s="521"/>
      <c r="AX52" s="521"/>
    </row>
    <row collapsed="false" customFormat="false" customHeight="true" hidden="false" ht="13.5" outlineLevel="0" r="53">
      <c r="A53" s="458" t="s">
        <v>538</v>
      </c>
      <c r="B53" s="408"/>
      <c r="C53" s="408"/>
      <c r="D53" s="408"/>
      <c r="E53" s="408"/>
      <c r="F53" s="408"/>
      <c r="G53" s="463"/>
      <c r="H53" s="521"/>
      <c r="I53" s="521"/>
      <c r="J53" s="521"/>
      <c r="K53" s="521"/>
      <c r="L53" s="521"/>
      <c r="M53" s="521"/>
      <c r="N53" s="521"/>
      <c r="O53" s="521"/>
      <c r="P53" s="521"/>
      <c r="Q53" s="521"/>
      <c r="R53" s="521"/>
      <c r="S53" s="521"/>
      <c r="T53" s="521"/>
      <c r="U53" s="521"/>
      <c r="V53" s="521"/>
      <c r="W53" s="521"/>
      <c r="X53" s="521"/>
      <c r="Y53" s="521"/>
      <c r="Z53" s="521"/>
      <c r="AA53" s="521"/>
      <c r="AB53" s="521"/>
      <c r="AC53" s="521"/>
      <c r="AD53" s="521"/>
      <c r="AE53" s="521"/>
      <c r="AF53" s="521"/>
      <c r="AG53" s="521"/>
      <c r="AH53" s="521"/>
      <c r="AI53" s="521"/>
      <c r="AJ53" s="521"/>
      <c r="AK53" s="521"/>
      <c r="AL53" s="521"/>
      <c r="AM53" s="521"/>
      <c r="AN53" s="521"/>
      <c r="AO53" s="521"/>
      <c r="AP53" s="521"/>
      <c r="AQ53" s="521"/>
      <c r="AR53" s="521"/>
      <c r="AS53" s="521"/>
      <c r="AT53" s="521"/>
      <c r="AU53" s="521"/>
      <c r="AV53" s="521"/>
      <c r="AW53" s="521"/>
      <c r="AX53" s="521"/>
    </row>
    <row collapsed="false" customFormat="false" customHeight="true" hidden="false" ht="13.5" outlineLevel="0" r="54">
      <c r="A54" s="470" t="s">
        <v>539</v>
      </c>
      <c r="B54" s="439"/>
      <c r="C54" s="439"/>
      <c r="D54" s="439"/>
      <c r="E54" s="439"/>
      <c r="F54" s="439"/>
      <c r="G54" s="440"/>
      <c r="H54" s="521"/>
      <c r="I54" s="521"/>
      <c r="J54" s="521"/>
      <c r="K54" s="521"/>
      <c r="L54" s="521"/>
      <c r="M54" s="521"/>
      <c r="N54" s="521"/>
      <c r="O54" s="521"/>
      <c r="P54" s="521"/>
      <c r="Q54" s="521"/>
      <c r="R54" s="521"/>
      <c r="S54" s="521"/>
      <c r="T54" s="521"/>
      <c r="U54" s="521"/>
      <c r="V54" s="521"/>
      <c r="W54" s="521"/>
      <c r="X54" s="521"/>
      <c r="Y54" s="521"/>
      <c r="Z54" s="521"/>
      <c r="AA54" s="521"/>
      <c r="AB54" s="521"/>
      <c r="AC54" s="521"/>
      <c r="AD54" s="521"/>
      <c r="AE54" s="521"/>
      <c r="AF54" s="521"/>
      <c r="AG54" s="521"/>
      <c r="AH54" s="521"/>
      <c r="AI54" s="521"/>
      <c r="AJ54" s="521"/>
      <c r="AK54" s="521"/>
      <c r="AL54" s="521"/>
      <c r="AM54" s="521"/>
      <c r="AN54" s="521"/>
      <c r="AO54" s="521"/>
      <c r="AP54" s="521"/>
      <c r="AQ54" s="521"/>
      <c r="AR54" s="521"/>
      <c r="AS54" s="521"/>
      <c r="AT54" s="521"/>
      <c r="AU54" s="521"/>
      <c r="AV54" s="521"/>
      <c r="AW54" s="521"/>
      <c r="AX54" s="521"/>
    </row>
  </sheetData>
  <mergeCells count="226">
    <mergeCell ref="H3:AW3"/>
    <mergeCell ref="H4:L4"/>
    <mergeCell ref="M4:Q4"/>
    <mergeCell ref="R4:V4"/>
    <mergeCell ref="W4:AA4"/>
    <mergeCell ref="AB4:AF4"/>
    <mergeCell ref="H5:L5"/>
    <mergeCell ref="M5:Q5"/>
    <mergeCell ref="R5:V5"/>
    <mergeCell ref="W5:AA5"/>
    <mergeCell ref="AB5:AF5"/>
    <mergeCell ref="AO5:AS5"/>
    <mergeCell ref="A6:G6"/>
    <mergeCell ref="H6:L6"/>
    <mergeCell ref="M6:Q6"/>
    <mergeCell ref="R6:V6"/>
    <mergeCell ref="W6:AA6"/>
    <mergeCell ref="AB6:AF6"/>
    <mergeCell ref="AO6:AS6"/>
    <mergeCell ref="A7:G7"/>
    <mergeCell ref="H7:L7"/>
    <mergeCell ref="M7:Q7"/>
    <mergeCell ref="R7:V7"/>
    <mergeCell ref="W7:AA7"/>
    <mergeCell ref="AB7:AF7"/>
    <mergeCell ref="AG7:AJ7"/>
    <mergeCell ref="AK7:AN7"/>
    <mergeCell ref="AO7:AS7"/>
    <mergeCell ref="AT7:AW7"/>
    <mergeCell ref="H8:L8"/>
    <mergeCell ref="M8:Q8"/>
    <mergeCell ref="R8:V8"/>
    <mergeCell ref="W8:AA8"/>
    <mergeCell ref="AB8:AF8"/>
    <mergeCell ref="AG8:AJ8"/>
    <mergeCell ref="AK8:AN8"/>
    <mergeCell ref="AO8:AS8"/>
    <mergeCell ref="H9:L9"/>
    <mergeCell ref="M9:Q9"/>
    <mergeCell ref="R9:V9"/>
    <mergeCell ref="W9:AA9"/>
    <mergeCell ref="AB9:AF9"/>
    <mergeCell ref="AG9:AJ9"/>
    <mergeCell ref="AK9:AN9"/>
    <mergeCell ref="AO9:AS9"/>
    <mergeCell ref="H10:L10"/>
    <mergeCell ref="M10:Q10"/>
    <mergeCell ref="R10:V10"/>
    <mergeCell ref="W10:AA10"/>
    <mergeCell ref="AB10:AF10"/>
    <mergeCell ref="AG10:AJ10"/>
    <mergeCell ref="AK10:AN10"/>
    <mergeCell ref="AO10:AS10"/>
    <mergeCell ref="H11:L11"/>
    <mergeCell ref="M11:Q11"/>
    <mergeCell ref="R11:V11"/>
    <mergeCell ref="W11:AA11"/>
    <mergeCell ref="AB11:AF11"/>
    <mergeCell ref="H12:L12"/>
    <mergeCell ref="M12:Q12"/>
    <mergeCell ref="R12:V12"/>
    <mergeCell ref="W12:AA12"/>
    <mergeCell ref="AB12:AF12"/>
    <mergeCell ref="A13:G13"/>
    <mergeCell ref="H13:L13"/>
    <mergeCell ref="M13:Q13"/>
    <mergeCell ref="R13:V13"/>
    <mergeCell ref="W13:AA13"/>
    <mergeCell ref="AB13:AF13"/>
    <mergeCell ref="AG13:AJ13"/>
    <mergeCell ref="AK13:AN13"/>
    <mergeCell ref="AO13:AS13"/>
    <mergeCell ref="AT13:AW13"/>
    <mergeCell ref="H15:L18"/>
    <mergeCell ref="M15:Q18"/>
    <mergeCell ref="R15:V18"/>
    <mergeCell ref="W15:AA18"/>
    <mergeCell ref="AB15:AF18"/>
    <mergeCell ref="AG15:AJ18"/>
    <mergeCell ref="AK15:AN18"/>
    <mergeCell ref="AO15:AS18"/>
    <mergeCell ref="AT15:AX18"/>
    <mergeCell ref="H19:L19"/>
    <mergeCell ref="M19:Q19"/>
    <mergeCell ref="R19:V19"/>
    <mergeCell ref="W19:AA19"/>
    <mergeCell ref="AB19:AF19"/>
    <mergeCell ref="AG19:AJ19"/>
    <mergeCell ref="AK19:AN19"/>
    <mergeCell ref="AO19:AS19"/>
    <mergeCell ref="AT19:AX19"/>
    <mergeCell ref="H20:L20"/>
    <mergeCell ref="M20:Q20"/>
    <mergeCell ref="R20:V20"/>
    <mergeCell ref="W20:AA20"/>
    <mergeCell ref="AB20:AF20"/>
    <mergeCell ref="AG20:AJ20"/>
    <mergeCell ref="AK20:AN20"/>
    <mergeCell ref="AO20:AS20"/>
    <mergeCell ref="AT20:AX20"/>
    <mergeCell ref="H21:L21"/>
    <mergeCell ref="M21:Q21"/>
    <mergeCell ref="R21:V21"/>
    <mergeCell ref="W21:AA21"/>
    <mergeCell ref="AB21:AF21"/>
    <mergeCell ref="AG21:AJ21"/>
    <mergeCell ref="AK21:AN21"/>
    <mergeCell ref="AO21:AS21"/>
    <mergeCell ref="AT21:AX21"/>
    <mergeCell ref="H22:L24"/>
    <mergeCell ref="M22:Q24"/>
    <mergeCell ref="R22:V24"/>
    <mergeCell ref="W22:AA24"/>
    <mergeCell ref="AB22:AF24"/>
    <mergeCell ref="AG22:AJ24"/>
    <mergeCell ref="AK22:AN24"/>
    <mergeCell ref="AO22:AS24"/>
    <mergeCell ref="AT22:AX24"/>
    <mergeCell ref="H26:L29"/>
    <mergeCell ref="M26:Q29"/>
    <mergeCell ref="R26:V29"/>
    <mergeCell ref="W26:AA29"/>
    <mergeCell ref="AB26:AF29"/>
    <mergeCell ref="AG26:AJ29"/>
    <mergeCell ref="AK26:AN29"/>
    <mergeCell ref="AO26:AS29"/>
    <mergeCell ref="AT26:AX29"/>
    <mergeCell ref="H30:L30"/>
    <mergeCell ref="M30:Q30"/>
    <mergeCell ref="R30:V30"/>
    <mergeCell ref="W30:AA30"/>
    <mergeCell ref="AB30:AF30"/>
    <mergeCell ref="AG30:AJ30"/>
    <mergeCell ref="AK30:AN30"/>
    <mergeCell ref="AO30:AS30"/>
    <mergeCell ref="AT30:AX30"/>
    <mergeCell ref="H31:L31"/>
    <mergeCell ref="M31:Q31"/>
    <mergeCell ref="R31:V31"/>
    <mergeCell ref="W31:AA31"/>
    <mergeCell ref="AB31:AF31"/>
    <mergeCell ref="AG31:AJ31"/>
    <mergeCell ref="AK31:AN31"/>
    <mergeCell ref="AO31:AS31"/>
    <mergeCell ref="AT31:AX31"/>
    <mergeCell ref="H32:L32"/>
    <mergeCell ref="M32:Q32"/>
    <mergeCell ref="R32:V32"/>
    <mergeCell ref="W32:AA32"/>
    <mergeCell ref="AB32:AF32"/>
    <mergeCell ref="AG32:AJ32"/>
    <mergeCell ref="AK32:AN32"/>
    <mergeCell ref="AO32:AS32"/>
    <mergeCell ref="AT32:AX32"/>
    <mergeCell ref="H33:L35"/>
    <mergeCell ref="M33:Q35"/>
    <mergeCell ref="R33:V35"/>
    <mergeCell ref="W33:AA35"/>
    <mergeCell ref="AB33:AF35"/>
    <mergeCell ref="AG33:AJ35"/>
    <mergeCell ref="AK33:AN35"/>
    <mergeCell ref="AO33:AS35"/>
    <mergeCell ref="AT33:AX35"/>
    <mergeCell ref="H37:L40"/>
    <mergeCell ref="M37:Q40"/>
    <mergeCell ref="R37:V40"/>
    <mergeCell ref="W37:AA40"/>
    <mergeCell ref="AB37:AF40"/>
    <mergeCell ref="AG37:AJ40"/>
    <mergeCell ref="AK37:AN40"/>
    <mergeCell ref="AO37:AS40"/>
    <mergeCell ref="AT37:AX40"/>
    <mergeCell ref="H41:L41"/>
    <mergeCell ref="M41:Q41"/>
    <mergeCell ref="R41:V41"/>
    <mergeCell ref="W41:AA41"/>
    <mergeCell ref="AB41:AF41"/>
    <mergeCell ref="AG41:AJ41"/>
    <mergeCell ref="AK41:AN41"/>
    <mergeCell ref="AO41:AS41"/>
    <mergeCell ref="AT41:AX41"/>
    <mergeCell ref="H42:L42"/>
    <mergeCell ref="M42:Q42"/>
    <mergeCell ref="R42:V42"/>
    <mergeCell ref="W42:AA42"/>
    <mergeCell ref="AB42:AF42"/>
    <mergeCell ref="AG42:AJ42"/>
    <mergeCell ref="AK42:AN42"/>
    <mergeCell ref="AO42:AS42"/>
    <mergeCell ref="AT42:AX42"/>
    <mergeCell ref="H43:L43"/>
    <mergeCell ref="M43:Q43"/>
    <mergeCell ref="R43:V43"/>
    <mergeCell ref="W43:AA43"/>
    <mergeCell ref="AB43:AF43"/>
    <mergeCell ref="AG43:AJ43"/>
    <mergeCell ref="AK43:AN43"/>
    <mergeCell ref="AO43:AS43"/>
    <mergeCell ref="AT43:AX43"/>
    <mergeCell ref="H44:L46"/>
    <mergeCell ref="M44:Q46"/>
    <mergeCell ref="R44:V46"/>
    <mergeCell ref="W44:AA46"/>
    <mergeCell ref="AB44:AF46"/>
    <mergeCell ref="AG44:AJ46"/>
    <mergeCell ref="AK44:AN46"/>
    <mergeCell ref="AO44:AS46"/>
    <mergeCell ref="AT44:AX46"/>
    <mergeCell ref="H48:L51"/>
    <mergeCell ref="M48:Q51"/>
    <mergeCell ref="R48:V51"/>
    <mergeCell ref="W48:AA51"/>
    <mergeCell ref="AB48:AF51"/>
    <mergeCell ref="AG48:AJ51"/>
    <mergeCell ref="AK48:AN51"/>
    <mergeCell ref="AO48:AS51"/>
    <mergeCell ref="AT48:AX51"/>
    <mergeCell ref="H52:L54"/>
    <mergeCell ref="M52:Q54"/>
    <mergeCell ref="R52:V54"/>
    <mergeCell ref="W52:AA54"/>
    <mergeCell ref="AB52:AF54"/>
    <mergeCell ref="AG52:AJ54"/>
    <mergeCell ref="AK52:AN54"/>
    <mergeCell ref="AO52:AS54"/>
    <mergeCell ref="AT52:AX54"/>
  </mergeCells>
  <printOptions headings="false" gridLines="false" gridLinesSet="true" horizontalCentered="false" verticalCentered="false"/>
  <pageMargins left="0.7" right="0.7" top="0.7875" bottom="0.7875" header="0.511805555555555" footer="0.511805555555555"/>
  <pageSetup blackAndWhite="false" cellComments="none" copies="1" draft="false" firstPageNumber="0" fitToHeight="1" fitToWidth="1" horizontalDpi="300" orientation="portrait" pageOrder="downThenOver" paperSize="9" scale="100" useFirstPageNumber="false" usePrinterDefaults="false" verticalDpi="300"/>
  <headerFooter differentFirst="false" differentOddEven="false">
    <oddHeader/>
    <oddFooter/>
  </headerFooter>
</worksheet>
</file>

<file path=xl/worksheets/sheet2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X53"/>
  <sheetViews>
    <sheetView colorId="64" defaultGridColor="true" rightToLeft="false" showFormulas="false" showGridLines="true" showOutlineSymbols="true" showRowColHeaders="true" showZeros="false" tabSelected="false" topLeftCell="A7" view="normal" windowProtection="false" workbookViewId="0" zoomScale="100" zoomScaleNormal="100" zoomScalePageLayoutView="100">
      <selection activeCell="A7" activeCellId="0" pane="topLeft" sqref="A7"/>
    </sheetView>
  </sheetViews>
  <sheetFormatPr defaultRowHeight="12.75"/>
  <cols>
    <col collapsed="false" hidden="false" max="1025" min="1" style="0" width="1.70918367346939"/>
  </cols>
  <sheetData>
    <row collapsed="false" customFormat="false" customHeight="true" hidden="false" ht="13.5" outlineLevel="0" r="1">
      <c r="A1" s="89" t="s">
        <v>494</v>
      </c>
      <c r="B1" s="425"/>
      <c r="C1" s="425"/>
      <c r="D1" s="425"/>
      <c r="E1" s="425"/>
      <c r="F1" s="425"/>
      <c r="G1" s="425"/>
      <c r="H1" s="425"/>
      <c r="I1" s="425"/>
      <c r="J1" s="425"/>
      <c r="K1" s="425"/>
      <c r="L1" s="425"/>
      <c r="M1" s="425"/>
      <c r="N1" s="425"/>
      <c r="O1" s="425"/>
      <c r="P1" s="425"/>
      <c r="Q1" s="425"/>
      <c r="R1" s="425"/>
      <c r="S1" s="425"/>
      <c r="T1" s="425"/>
      <c r="U1" s="425"/>
      <c r="V1" s="425"/>
      <c r="W1" s="425"/>
      <c r="X1" s="425"/>
      <c r="Y1" s="425"/>
      <c r="Z1" s="425"/>
      <c r="AA1" s="425"/>
      <c r="AB1" s="425"/>
      <c r="AC1" s="425"/>
      <c r="AD1" s="425"/>
      <c r="AE1" s="425"/>
      <c r="AF1" s="425"/>
      <c r="AG1" s="425"/>
      <c r="AH1" s="425"/>
      <c r="AI1" s="425"/>
      <c r="AJ1" s="425"/>
      <c r="AK1" s="425"/>
      <c r="AL1" s="425"/>
      <c r="AM1" s="425"/>
      <c r="AN1" s="425"/>
      <c r="AO1" s="425"/>
      <c r="AP1" s="425"/>
      <c r="AQ1" s="425"/>
      <c r="AR1" s="425"/>
      <c r="AS1" s="425"/>
      <c r="AT1" s="425"/>
      <c r="AU1" s="425"/>
      <c r="AV1" s="425"/>
      <c r="AW1" s="425"/>
      <c r="AX1" s="89"/>
    </row>
    <row collapsed="false" customFormat="false" customHeight="true" hidden="false" ht="13.5" outlineLevel="0" r="2">
      <c r="A2" s="454"/>
      <c r="B2" s="455"/>
      <c r="C2" s="455"/>
      <c r="D2" s="455"/>
      <c r="E2" s="455"/>
      <c r="F2" s="455"/>
      <c r="G2" s="455"/>
      <c r="H2" s="636" t="s">
        <v>495</v>
      </c>
      <c r="I2" s="636"/>
      <c r="J2" s="636"/>
      <c r="K2" s="636"/>
      <c r="L2" s="636"/>
      <c r="M2" s="636"/>
      <c r="N2" s="636"/>
      <c r="O2" s="636"/>
      <c r="P2" s="636"/>
      <c r="Q2" s="636"/>
      <c r="R2" s="636"/>
      <c r="S2" s="636"/>
      <c r="T2" s="636"/>
      <c r="U2" s="636"/>
      <c r="V2" s="636"/>
      <c r="W2" s="636"/>
      <c r="X2" s="636"/>
      <c r="Y2" s="636"/>
      <c r="Z2" s="636"/>
      <c r="AA2" s="636"/>
      <c r="AB2" s="636"/>
      <c r="AC2" s="636"/>
      <c r="AD2" s="636"/>
      <c r="AE2" s="636"/>
      <c r="AF2" s="636"/>
      <c r="AG2" s="636"/>
      <c r="AH2" s="636"/>
      <c r="AI2" s="636"/>
      <c r="AJ2" s="636"/>
      <c r="AK2" s="636"/>
      <c r="AL2" s="636"/>
      <c r="AM2" s="636"/>
      <c r="AN2" s="636"/>
      <c r="AO2" s="636"/>
      <c r="AP2" s="636"/>
      <c r="AQ2" s="636"/>
      <c r="AR2" s="636"/>
      <c r="AS2" s="636"/>
      <c r="AT2" s="636"/>
      <c r="AU2" s="636"/>
      <c r="AV2" s="636"/>
      <c r="AW2" s="636"/>
      <c r="AX2" s="431"/>
    </row>
    <row collapsed="false" customFormat="false" customHeight="true" hidden="false" ht="13.5" outlineLevel="0" r="3">
      <c r="A3" s="458"/>
      <c r="B3" s="414"/>
      <c r="C3" s="414"/>
      <c r="D3" s="414"/>
      <c r="E3" s="414"/>
      <c r="F3" s="414"/>
      <c r="G3" s="414"/>
      <c r="H3" s="427"/>
      <c r="I3" s="427"/>
      <c r="J3" s="427"/>
      <c r="K3" s="427"/>
      <c r="L3" s="427"/>
      <c r="M3" s="427"/>
      <c r="N3" s="427"/>
      <c r="O3" s="427"/>
      <c r="P3" s="427"/>
      <c r="Q3" s="427"/>
      <c r="R3" s="427" t="s">
        <v>504</v>
      </c>
      <c r="S3" s="427"/>
      <c r="T3" s="427"/>
      <c r="U3" s="427"/>
      <c r="V3" s="427"/>
      <c r="W3" s="427"/>
      <c r="X3" s="427"/>
      <c r="Y3" s="427"/>
      <c r="Z3" s="427"/>
      <c r="AA3" s="427"/>
      <c r="AB3" s="427"/>
      <c r="AC3" s="427"/>
      <c r="AD3" s="427"/>
      <c r="AE3" s="427"/>
      <c r="AF3" s="427"/>
      <c r="AG3" s="454"/>
      <c r="AH3" s="455"/>
      <c r="AI3" s="455"/>
      <c r="AJ3" s="495"/>
      <c r="AK3" s="454"/>
      <c r="AL3" s="455"/>
      <c r="AM3" s="455"/>
      <c r="AN3" s="495"/>
      <c r="AO3" s="454"/>
      <c r="AP3" s="455"/>
      <c r="AQ3" s="455"/>
      <c r="AR3" s="455"/>
      <c r="AS3" s="495"/>
      <c r="AT3" s="454"/>
      <c r="AU3" s="455"/>
      <c r="AV3" s="455"/>
      <c r="AW3" s="455"/>
      <c r="AX3" s="463"/>
    </row>
    <row collapsed="false" customFormat="false" customHeight="true" hidden="false" ht="13.5" outlineLevel="0" r="4">
      <c r="A4" s="458"/>
      <c r="B4" s="414"/>
      <c r="C4" s="414"/>
      <c r="D4" s="414"/>
      <c r="E4" s="414"/>
      <c r="F4" s="414"/>
      <c r="G4" s="414"/>
      <c r="H4" s="459"/>
      <c r="I4" s="459"/>
      <c r="J4" s="459"/>
      <c r="K4" s="459"/>
      <c r="L4" s="459"/>
      <c r="M4" s="459"/>
      <c r="N4" s="459"/>
      <c r="O4" s="459"/>
      <c r="P4" s="459"/>
      <c r="Q4" s="459"/>
      <c r="R4" s="459" t="s">
        <v>505</v>
      </c>
      <c r="S4" s="459"/>
      <c r="T4" s="459"/>
      <c r="U4" s="459"/>
      <c r="V4" s="459"/>
      <c r="W4" s="459"/>
      <c r="X4" s="459"/>
      <c r="Y4" s="459"/>
      <c r="Z4" s="459"/>
      <c r="AA4" s="459"/>
      <c r="AB4" s="459"/>
      <c r="AC4" s="459"/>
      <c r="AD4" s="459"/>
      <c r="AE4" s="459"/>
      <c r="AF4" s="459"/>
      <c r="AG4" s="458"/>
      <c r="AH4" s="414"/>
      <c r="AI4" s="414"/>
      <c r="AJ4" s="496"/>
      <c r="AK4" s="458"/>
      <c r="AL4" s="414"/>
      <c r="AM4" s="414"/>
      <c r="AN4" s="496"/>
      <c r="AO4" s="459" t="s">
        <v>506</v>
      </c>
      <c r="AP4" s="459"/>
      <c r="AQ4" s="459"/>
      <c r="AR4" s="459"/>
      <c r="AS4" s="459"/>
      <c r="AT4" s="458"/>
      <c r="AU4" s="414"/>
      <c r="AV4" s="414"/>
      <c r="AW4" s="414"/>
      <c r="AX4" s="463"/>
    </row>
    <row collapsed="false" customFormat="false" customHeight="true" hidden="false" ht="13.5" outlineLevel="0" r="5">
      <c r="A5" s="461" t="s">
        <v>507</v>
      </c>
      <c r="B5" s="461"/>
      <c r="C5" s="461"/>
      <c r="D5" s="461"/>
      <c r="E5" s="461"/>
      <c r="F5" s="461"/>
      <c r="G5" s="461"/>
      <c r="H5" s="459"/>
      <c r="I5" s="459"/>
      <c r="J5" s="459"/>
      <c r="K5" s="459"/>
      <c r="L5" s="459"/>
      <c r="M5" s="459"/>
      <c r="N5" s="459"/>
      <c r="O5" s="459"/>
      <c r="P5" s="459"/>
      <c r="Q5" s="459"/>
      <c r="R5" s="459" t="s">
        <v>508</v>
      </c>
      <c r="S5" s="459"/>
      <c r="T5" s="459"/>
      <c r="U5" s="459"/>
      <c r="V5" s="459"/>
      <c r="W5" s="459" t="s">
        <v>509</v>
      </c>
      <c r="X5" s="459"/>
      <c r="Y5" s="459"/>
      <c r="Z5" s="459"/>
      <c r="AA5" s="459"/>
      <c r="AB5" s="459"/>
      <c r="AC5" s="459"/>
      <c r="AD5" s="459"/>
      <c r="AE5" s="459"/>
      <c r="AF5" s="459"/>
      <c r="AG5" s="458"/>
      <c r="AH5" s="414"/>
      <c r="AI5" s="414"/>
      <c r="AJ5" s="496"/>
      <c r="AK5" s="458"/>
      <c r="AL5" s="414"/>
      <c r="AM5" s="414"/>
      <c r="AN5" s="496"/>
      <c r="AO5" s="459" t="s">
        <v>510</v>
      </c>
      <c r="AP5" s="459"/>
      <c r="AQ5" s="459"/>
      <c r="AR5" s="459"/>
      <c r="AS5" s="459"/>
      <c r="AT5" s="458"/>
      <c r="AU5" s="414"/>
      <c r="AV5" s="414"/>
      <c r="AW5" s="414"/>
      <c r="AX5" s="463"/>
    </row>
    <row collapsed="false" customFormat="false" customHeight="true" hidden="false" ht="13.5" outlineLevel="0" r="6">
      <c r="A6" s="461" t="s">
        <v>511</v>
      </c>
      <c r="B6" s="461"/>
      <c r="C6" s="461"/>
      <c r="D6" s="461"/>
      <c r="E6" s="461"/>
      <c r="F6" s="461"/>
      <c r="G6" s="461"/>
      <c r="H6" s="459" t="s">
        <v>512</v>
      </c>
      <c r="I6" s="459"/>
      <c r="J6" s="459"/>
      <c r="K6" s="459"/>
      <c r="L6" s="459"/>
      <c r="M6" s="459" t="s">
        <v>513</v>
      </c>
      <c r="N6" s="459"/>
      <c r="O6" s="459"/>
      <c r="P6" s="459"/>
      <c r="Q6" s="459"/>
      <c r="R6" s="459" t="s">
        <v>514</v>
      </c>
      <c r="S6" s="459"/>
      <c r="T6" s="459"/>
      <c r="U6" s="459"/>
      <c r="V6" s="459"/>
      <c r="W6" s="459" t="s">
        <v>515</v>
      </c>
      <c r="X6" s="459"/>
      <c r="Y6" s="459"/>
      <c r="Z6" s="459"/>
      <c r="AA6" s="459"/>
      <c r="AB6" s="459" t="s">
        <v>516</v>
      </c>
      <c r="AC6" s="459"/>
      <c r="AD6" s="459"/>
      <c r="AE6" s="459"/>
      <c r="AF6" s="459"/>
      <c r="AG6" s="459"/>
      <c r="AH6" s="459"/>
      <c r="AI6" s="459"/>
      <c r="AJ6" s="459"/>
      <c r="AK6" s="459" t="s">
        <v>517</v>
      </c>
      <c r="AL6" s="459"/>
      <c r="AM6" s="459"/>
      <c r="AN6" s="459"/>
      <c r="AO6" s="459" t="s">
        <v>518</v>
      </c>
      <c r="AP6" s="459"/>
      <c r="AQ6" s="459"/>
      <c r="AR6" s="459"/>
      <c r="AS6" s="459"/>
      <c r="AT6" s="461" t="s">
        <v>462</v>
      </c>
      <c r="AU6" s="461"/>
      <c r="AV6" s="461"/>
      <c r="AW6" s="461"/>
      <c r="AX6" s="463"/>
    </row>
    <row collapsed="false" customFormat="false" customHeight="true" hidden="false" ht="13.5" outlineLevel="0" r="7">
      <c r="A7" s="458"/>
      <c r="B7" s="414"/>
      <c r="C7" s="414"/>
      <c r="D7" s="414"/>
      <c r="E7" s="414"/>
      <c r="F7" s="414"/>
      <c r="G7" s="414"/>
      <c r="H7" s="459"/>
      <c r="I7" s="459"/>
      <c r="J7" s="459"/>
      <c r="K7" s="459"/>
      <c r="L7" s="459"/>
      <c r="M7" s="459"/>
      <c r="N7" s="459"/>
      <c r="O7" s="459"/>
      <c r="P7" s="459"/>
      <c r="Q7" s="459"/>
      <c r="R7" s="459" t="s">
        <v>475</v>
      </c>
      <c r="S7" s="459"/>
      <c r="T7" s="459"/>
      <c r="U7" s="459"/>
      <c r="V7" s="459"/>
      <c r="W7" s="459" t="s">
        <v>519</v>
      </c>
      <c r="X7" s="459"/>
      <c r="Y7" s="459"/>
      <c r="Z7" s="459"/>
      <c r="AA7" s="459"/>
      <c r="AB7" s="459" t="s">
        <v>520</v>
      </c>
      <c r="AC7" s="459"/>
      <c r="AD7" s="459"/>
      <c r="AE7" s="459"/>
      <c r="AF7" s="459"/>
      <c r="AG7" s="459" t="s">
        <v>521</v>
      </c>
      <c r="AH7" s="459"/>
      <c r="AI7" s="459"/>
      <c r="AJ7" s="459"/>
      <c r="AK7" s="459" t="s">
        <v>522</v>
      </c>
      <c r="AL7" s="459"/>
      <c r="AM7" s="459"/>
      <c r="AN7" s="459"/>
      <c r="AO7" s="459" t="s">
        <v>523</v>
      </c>
      <c r="AP7" s="459"/>
      <c r="AQ7" s="459"/>
      <c r="AR7" s="459"/>
      <c r="AS7" s="459"/>
      <c r="AT7" s="458"/>
      <c r="AU7" s="414"/>
      <c r="AV7" s="414"/>
      <c r="AW7" s="414"/>
      <c r="AX7" s="463"/>
    </row>
    <row collapsed="false" customFormat="false" customHeight="true" hidden="false" ht="13.5" outlineLevel="0" r="8">
      <c r="A8" s="458"/>
      <c r="B8" s="414"/>
      <c r="C8" s="414"/>
      <c r="D8" s="414"/>
      <c r="E8" s="414"/>
      <c r="F8" s="414"/>
      <c r="G8" s="414"/>
      <c r="H8" s="459"/>
      <c r="I8" s="459"/>
      <c r="J8" s="459"/>
      <c r="K8" s="459"/>
      <c r="L8" s="459"/>
      <c r="M8" s="459"/>
      <c r="N8" s="459"/>
      <c r="O8" s="459"/>
      <c r="P8" s="459"/>
      <c r="Q8" s="459"/>
      <c r="R8" s="459" t="s">
        <v>524</v>
      </c>
      <c r="S8" s="459"/>
      <c r="T8" s="459"/>
      <c r="U8" s="459"/>
      <c r="V8" s="459"/>
      <c r="W8" s="459" t="s">
        <v>525</v>
      </c>
      <c r="X8" s="459"/>
      <c r="Y8" s="459"/>
      <c r="Z8" s="459"/>
      <c r="AA8" s="459"/>
      <c r="AB8" s="459" t="s">
        <v>526</v>
      </c>
      <c r="AC8" s="459"/>
      <c r="AD8" s="459"/>
      <c r="AE8" s="459"/>
      <c r="AF8" s="459"/>
      <c r="AG8" s="459" t="s">
        <v>527</v>
      </c>
      <c r="AH8" s="459"/>
      <c r="AI8" s="459"/>
      <c r="AJ8" s="459"/>
      <c r="AK8" s="459" t="s">
        <v>528</v>
      </c>
      <c r="AL8" s="459"/>
      <c r="AM8" s="459"/>
      <c r="AN8" s="459"/>
      <c r="AO8" s="459" t="s">
        <v>529</v>
      </c>
      <c r="AP8" s="459"/>
      <c r="AQ8" s="459"/>
      <c r="AR8" s="459"/>
      <c r="AS8" s="459"/>
      <c r="AT8" s="458"/>
      <c r="AU8" s="414"/>
      <c r="AV8" s="414"/>
      <c r="AW8" s="414"/>
      <c r="AX8" s="463"/>
    </row>
    <row collapsed="false" customFormat="false" customHeight="true" hidden="false" ht="13.5" outlineLevel="0" r="9">
      <c r="A9" s="458"/>
      <c r="B9" s="414"/>
      <c r="C9" s="414"/>
      <c r="D9" s="414"/>
      <c r="E9" s="414"/>
      <c r="F9" s="414"/>
      <c r="G9" s="414"/>
      <c r="H9" s="459"/>
      <c r="I9" s="459"/>
      <c r="J9" s="459"/>
      <c r="K9" s="459"/>
      <c r="L9" s="459"/>
      <c r="M9" s="459"/>
      <c r="N9" s="459"/>
      <c r="O9" s="459"/>
      <c r="P9" s="459"/>
      <c r="Q9" s="459"/>
      <c r="R9" s="459" t="s">
        <v>508</v>
      </c>
      <c r="S9" s="459"/>
      <c r="T9" s="459"/>
      <c r="U9" s="459"/>
      <c r="V9" s="459"/>
      <c r="W9" s="459" t="s">
        <v>530</v>
      </c>
      <c r="X9" s="459"/>
      <c r="Y9" s="459"/>
      <c r="Z9" s="459"/>
      <c r="AA9" s="459"/>
      <c r="AB9" s="459" t="s">
        <v>531</v>
      </c>
      <c r="AC9" s="459"/>
      <c r="AD9" s="459"/>
      <c r="AE9" s="459"/>
      <c r="AF9" s="459"/>
      <c r="AG9" s="459" t="s">
        <v>532</v>
      </c>
      <c r="AH9" s="459"/>
      <c r="AI9" s="459"/>
      <c r="AJ9" s="459"/>
      <c r="AK9" s="459" t="s">
        <v>532</v>
      </c>
      <c r="AL9" s="459"/>
      <c r="AM9" s="459"/>
      <c r="AN9" s="459"/>
      <c r="AO9" s="459" t="s">
        <v>532</v>
      </c>
      <c r="AP9" s="459"/>
      <c r="AQ9" s="459"/>
      <c r="AR9" s="459"/>
      <c r="AS9" s="459"/>
      <c r="AT9" s="458"/>
      <c r="AU9" s="414"/>
      <c r="AV9" s="414"/>
      <c r="AW9" s="414"/>
      <c r="AX9" s="463"/>
    </row>
    <row collapsed="false" customFormat="false" customHeight="true" hidden="false" ht="13.5" outlineLevel="0" r="10">
      <c r="A10" s="458"/>
      <c r="B10" s="414"/>
      <c r="C10" s="414"/>
      <c r="D10" s="414"/>
      <c r="E10" s="414"/>
      <c r="F10" s="414"/>
      <c r="G10" s="414"/>
      <c r="H10" s="459"/>
      <c r="I10" s="459"/>
      <c r="J10" s="459"/>
      <c r="K10" s="459"/>
      <c r="L10" s="459"/>
      <c r="M10" s="459"/>
      <c r="N10" s="459"/>
      <c r="O10" s="459"/>
      <c r="P10" s="459"/>
      <c r="Q10" s="459"/>
      <c r="R10" s="459" t="s">
        <v>533</v>
      </c>
      <c r="S10" s="459"/>
      <c r="T10" s="459"/>
      <c r="U10" s="459"/>
      <c r="V10" s="459"/>
      <c r="W10" s="459"/>
      <c r="X10" s="459"/>
      <c r="Y10" s="459"/>
      <c r="Z10" s="459"/>
      <c r="AA10" s="459"/>
      <c r="AB10" s="459"/>
      <c r="AC10" s="459"/>
      <c r="AD10" s="459"/>
      <c r="AE10" s="459"/>
      <c r="AF10" s="459"/>
      <c r="AG10" s="458"/>
      <c r="AH10" s="414"/>
      <c r="AI10" s="414"/>
      <c r="AJ10" s="496"/>
      <c r="AK10" s="458"/>
      <c r="AL10" s="414"/>
      <c r="AM10" s="414"/>
      <c r="AN10" s="496"/>
      <c r="AO10" s="458"/>
      <c r="AP10" s="414"/>
      <c r="AQ10" s="414"/>
      <c r="AR10" s="414"/>
      <c r="AS10" s="496"/>
      <c r="AT10" s="458"/>
      <c r="AU10" s="414"/>
      <c r="AV10" s="414"/>
      <c r="AW10" s="414"/>
      <c r="AX10" s="463"/>
    </row>
    <row collapsed="false" customFormat="false" customHeight="true" hidden="false" ht="13.5" outlineLevel="0" r="11">
      <c r="A11" s="458"/>
      <c r="B11" s="414"/>
      <c r="C11" s="414"/>
      <c r="D11" s="414"/>
      <c r="E11" s="414"/>
      <c r="F11" s="414"/>
      <c r="G11" s="414"/>
      <c r="H11" s="459"/>
      <c r="I11" s="459"/>
      <c r="J11" s="459"/>
      <c r="K11" s="459"/>
      <c r="L11" s="459"/>
      <c r="M11" s="459"/>
      <c r="N11" s="459"/>
      <c r="O11" s="459"/>
      <c r="P11" s="459"/>
      <c r="Q11" s="459"/>
      <c r="R11" s="459" t="s">
        <v>534</v>
      </c>
      <c r="S11" s="459"/>
      <c r="T11" s="459"/>
      <c r="U11" s="459"/>
      <c r="V11" s="459"/>
      <c r="W11" s="459"/>
      <c r="X11" s="459"/>
      <c r="Y11" s="459"/>
      <c r="Z11" s="459"/>
      <c r="AA11" s="459"/>
      <c r="AB11" s="459"/>
      <c r="AC11" s="459"/>
      <c r="AD11" s="459"/>
      <c r="AE11" s="459"/>
      <c r="AF11" s="459"/>
      <c r="AG11" s="458"/>
      <c r="AH11" s="414"/>
      <c r="AI11" s="414"/>
      <c r="AJ11" s="496"/>
      <c r="AK11" s="458"/>
      <c r="AL11" s="414"/>
      <c r="AM11" s="414"/>
      <c r="AN11" s="496"/>
      <c r="AO11" s="458"/>
      <c r="AP11" s="414"/>
      <c r="AQ11" s="414"/>
      <c r="AR11" s="414"/>
      <c r="AS11" s="496"/>
      <c r="AT11" s="458"/>
      <c r="AU11" s="414"/>
      <c r="AV11" s="414"/>
      <c r="AW11" s="414"/>
      <c r="AX11" s="463"/>
    </row>
    <row collapsed="false" customFormat="false" customHeight="true" hidden="false" ht="13.5" outlineLevel="0" r="12">
      <c r="A12" s="465" t="s">
        <v>475</v>
      </c>
      <c r="B12" s="465"/>
      <c r="C12" s="465"/>
      <c r="D12" s="465"/>
      <c r="E12" s="465"/>
      <c r="F12" s="465"/>
      <c r="G12" s="465"/>
      <c r="H12" s="428" t="s">
        <v>476</v>
      </c>
      <c r="I12" s="428"/>
      <c r="J12" s="428"/>
      <c r="K12" s="428"/>
      <c r="L12" s="428"/>
      <c r="M12" s="428" t="s">
        <v>477</v>
      </c>
      <c r="N12" s="428"/>
      <c r="O12" s="428"/>
      <c r="P12" s="428"/>
      <c r="Q12" s="428"/>
      <c r="R12" s="428" t="s">
        <v>478</v>
      </c>
      <c r="S12" s="428"/>
      <c r="T12" s="428"/>
      <c r="U12" s="428"/>
      <c r="V12" s="428"/>
      <c r="W12" s="428" t="s">
        <v>479</v>
      </c>
      <c r="X12" s="428"/>
      <c r="Y12" s="428"/>
      <c r="Z12" s="428"/>
      <c r="AA12" s="428"/>
      <c r="AB12" s="428" t="s">
        <v>480</v>
      </c>
      <c r="AC12" s="428"/>
      <c r="AD12" s="428"/>
      <c r="AE12" s="428"/>
      <c r="AF12" s="428"/>
      <c r="AG12" s="428" t="s">
        <v>481</v>
      </c>
      <c r="AH12" s="428"/>
      <c r="AI12" s="428"/>
      <c r="AJ12" s="428"/>
      <c r="AK12" s="428" t="s">
        <v>482</v>
      </c>
      <c r="AL12" s="428"/>
      <c r="AM12" s="428"/>
      <c r="AN12" s="428"/>
      <c r="AO12" s="428" t="s">
        <v>483</v>
      </c>
      <c r="AP12" s="428"/>
      <c r="AQ12" s="428"/>
      <c r="AR12" s="428"/>
      <c r="AS12" s="428"/>
      <c r="AT12" s="465" t="s">
        <v>535</v>
      </c>
      <c r="AU12" s="465"/>
      <c r="AV12" s="465"/>
      <c r="AW12" s="465"/>
      <c r="AX12" s="463"/>
    </row>
    <row collapsed="false" customFormat="false" customHeight="true" hidden="false" ht="13.5" outlineLevel="0" r="13">
      <c r="A13" s="408" t="s">
        <v>484</v>
      </c>
      <c r="B13" s="408"/>
      <c r="C13" s="408"/>
      <c r="D13" s="408"/>
      <c r="E13" s="408"/>
      <c r="F13" s="408"/>
      <c r="G13" s="408"/>
      <c r="H13" s="408"/>
      <c r="I13" s="408"/>
      <c r="J13" s="408"/>
      <c r="K13" s="408"/>
      <c r="L13" s="408"/>
      <c r="M13" s="408"/>
      <c r="N13" s="408"/>
      <c r="O13" s="408"/>
      <c r="P13" s="408"/>
      <c r="Q13" s="408"/>
      <c r="R13" s="408"/>
      <c r="S13" s="408"/>
      <c r="T13" s="408"/>
      <c r="U13" s="408"/>
      <c r="V13" s="408"/>
      <c r="W13" s="408"/>
      <c r="X13" s="408"/>
      <c r="Y13" s="408"/>
      <c r="Z13" s="408"/>
      <c r="AA13" s="408"/>
      <c r="AB13" s="408"/>
      <c r="AC13" s="408"/>
      <c r="AD13" s="408"/>
      <c r="AE13" s="408"/>
      <c r="AF13" s="408"/>
      <c r="AG13" s="408"/>
      <c r="AH13" s="408"/>
      <c r="AI13" s="408"/>
      <c r="AJ13" s="408"/>
      <c r="AK13" s="408"/>
      <c r="AL13" s="408"/>
      <c r="AM13" s="408"/>
      <c r="AN13" s="408"/>
      <c r="AO13" s="408"/>
      <c r="AP13" s="408"/>
      <c r="AQ13" s="408"/>
      <c r="AR13" s="408"/>
      <c r="AS13" s="408"/>
      <c r="AT13" s="408"/>
      <c r="AU13" s="408"/>
      <c r="AV13" s="408"/>
      <c r="AW13" s="408"/>
      <c r="AX13" s="431"/>
    </row>
    <row collapsed="false" customFormat="false" customHeight="true" hidden="false" ht="13.5" outlineLevel="0" r="14">
      <c r="A14" s="454" t="s">
        <v>536</v>
      </c>
      <c r="B14" s="435"/>
      <c r="C14" s="436"/>
      <c r="D14" s="436"/>
      <c r="E14" s="436"/>
      <c r="F14" s="436"/>
      <c r="G14" s="436"/>
      <c r="H14" s="521" t="n">
        <f aca="false">SUM('HL KNIHA VYPOC'!H26)</f>
        <v>0</v>
      </c>
      <c r="I14" s="521"/>
      <c r="J14" s="521"/>
      <c r="K14" s="521"/>
      <c r="L14" s="521"/>
      <c r="M14" s="521" t="n">
        <f aca="false">SUM('HL KNIHA VYPOC'!H16)</f>
        <v>0</v>
      </c>
      <c r="N14" s="521"/>
      <c r="O14" s="521"/>
      <c r="P14" s="521"/>
      <c r="Q14" s="521"/>
      <c r="R14" s="521" t="n">
        <f aca="false">SUM('HL KNIHA VYPOC'!H17)</f>
        <v>0</v>
      </c>
      <c r="S14" s="521"/>
      <c r="T14" s="521"/>
      <c r="U14" s="521"/>
      <c r="V14" s="521"/>
      <c r="W14" s="521" t="n">
        <f aca="false">SUM('HL KNIHA VYPOC'!H20)</f>
        <v>0</v>
      </c>
      <c r="X14" s="521"/>
      <c r="Y14" s="521"/>
      <c r="Z14" s="521"/>
      <c r="AA14" s="521"/>
      <c r="AB14" s="521" t="n">
        <f aca="false">SUM('HL KNIHA VYPOC'!H21)</f>
        <v>0</v>
      </c>
      <c r="AC14" s="521"/>
      <c r="AD14" s="521"/>
      <c r="AE14" s="521"/>
      <c r="AF14" s="521"/>
      <c r="AG14" s="521" t="n">
        <f aca="false">SUM('HL KNIHA VYPOC'!H23+'HL KNIHA VYPOC'!H27)</f>
        <v>0</v>
      </c>
      <c r="AH14" s="521"/>
      <c r="AI14" s="521"/>
      <c r="AJ14" s="521"/>
      <c r="AK14" s="521" t="n">
        <f aca="false">SUM('HL KNIHA VYPOC'!H32)</f>
        <v>0</v>
      </c>
      <c r="AL14" s="521"/>
      <c r="AM14" s="521"/>
      <c r="AN14" s="521"/>
      <c r="AO14" s="521" t="n">
        <f aca="false">SUM('HL KNIHA VYPOC'!H38)</f>
        <v>0</v>
      </c>
      <c r="AP14" s="521"/>
      <c r="AQ14" s="521"/>
      <c r="AR14" s="521"/>
      <c r="AS14" s="521"/>
      <c r="AT14" s="521" t="n">
        <f aca="false">SUM(H14:AS17)</f>
        <v>0</v>
      </c>
      <c r="AU14" s="521"/>
      <c r="AV14" s="521"/>
      <c r="AW14" s="521"/>
      <c r="AX14" s="521"/>
    </row>
    <row collapsed="false" customFormat="false" customHeight="true" hidden="false" ht="13.5" outlineLevel="0" r="15">
      <c r="A15" s="458" t="s">
        <v>537</v>
      </c>
      <c r="B15" s="484"/>
      <c r="C15" s="408"/>
      <c r="D15" s="408"/>
      <c r="E15" s="408"/>
      <c r="F15" s="408"/>
      <c r="G15" s="408"/>
      <c r="H15" s="521"/>
      <c r="I15" s="521"/>
      <c r="J15" s="521"/>
      <c r="K15" s="521"/>
      <c r="L15" s="521"/>
      <c r="M15" s="521"/>
      <c r="N15" s="521"/>
      <c r="O15" s="521"/>
      <c r="P15" s="521"/>
      <c r="Q15" s="521"/>
      <c r="R15" s="521"/>
      <c r="S15" s="521"/>
      <c r="T15" s="521"/>
      <c r="U15" s="521"/>
      <c r="V15" s="521"/>
      <c r="W15" s="521"/>
      <c r="X15" s="521"/>
      <c r="Y15" s="521"/>
      <c r="Z15" s="521"/>
      <c r="AA15" s="521"/>
      <c r="AB15" s="521"/>
      <c r="AC15" s="521"/>
      <c r="AD15" s="521"/>
      <c r="AE15" s="521"/>
      <c r="AF15" s="521"/>
      <c r="AG15" s="521"/>
      <c r="AH15" s="521"/>
      <c r="AI15" s="521"/>
      <c r="AJ15" s="521"/>
      <c r="AK15" s="521"/>
      <c r="AL15" s="521"/>
      <c r="AM15" s="521"/>
      <c r="AN15" s="521"/>
      <c r="AO15" s="521"/>
      <c r="AP15" s="521"/>
      <c r="AQ15" s="521"/>
      <c r="AR15" s="521"/>
      <c r="AS15" s="521"/>
      <c r="AT15" s="521"/>
      <c r="AU15" s="521"/>
      <c r="AV15" s="521"/>
      <c r="AW15" s="521"/>
      <c r="AX15" s="521"/>
    </row>
    <row collapsed="false" customFormat="false" customHeight="true" hidden="false" ht="13.5" outlineLevel="0" r="16">
      <c r="A16" s="458" t="s">
        <v>538</v>
      </c>
      <c r="B16" s="484"/>
      <c r="C16" s="408"/>
      <c r="D16" s="408"/>
      <c r="E16" s="408"/>
      <c r="F16" s="408"/>
      <c r="G16" s="408"/>
      <c r="H16" s="521"/>
      <c r="I16" s="521"/>
      <c r="J16" s="521"/>
      <c r="K16" s="521"/>
      <c r="L16" s="521"/>
      <c r="M16" s="521"/>
      <c r="N16" s="521"/>
      <c r="O16" s="521"/>
      <c r="P16" s="521"/>
      <c r="Q16" s="521"/>
      <c r="R16" s="521"/>
      <c r="S16" s="521"/>
      <c r="T16" s="521"/>
      <c r="U16" s="521"/>
      <c r="V16" s="521"/>
      <c r="W16" s="521"/>
      <c r="X16" s="521"/>
      <c r="Y16" s="521"/>
      <c r="Z16" s="521"/>
      <c r="AA16" s="521"/>
      <c r="AB16" s="521"/>
      <c r="AC16" s="521"/>
      <c r="AD16" s="521"/>
      <c r="AE16" s="521"/>
      <c r="AF16" s="521"/>
      <c r="AG16" s="521"/>
      <c r="AH16" s="521"/>
      <c r="AI16" s="521"/>
      <c r="AJ16" s="521"/>
      <c r="AK16" s="521"/>
      <c r="AL16" s="521"/>
      <c r="AM16" s="521"/>
      <c r="AN16" s="521"/>
      <c r="AO16" s="521"/>
      <c r="AP16" s="521"/>
      <c r="AQ16" s="521"/>
      <c r="AR16" s="521"/>
      <c r="AS16" s="521"/>
      <c r="AT16" s="521"/>
      <c r="AU16" s="521"/>
      <c r="AV16" s="521"/>
      <c r="AW16" s="521"/>
      <c r="AX16" s="521"/>
    </row>
    <row collapsed="false" customFormat="false" customHeight="true" hidden="false" ht="13.5" outlineLevel="0" r="17">
      <c r="A17" s="458" t="s">
        <v>539</v>
      </c>
      <c r="B17" s="484"/>
      <c r="C17" s="408"/>
      <c r="D17" s="408"/>
      <c r="E17" s="408"/>
      <c r="F17" s="408"/>
      <c r="G17" s="408"/>
      <c r="H17" s="521"/>
      <c r="I17" s="521"/>
      <c r="J17" s="521"/>
      <c r="K17" s="521"/>
      <c r="L17" s="521"/>
      <c r="M17" s="521"/>
      <c r="N17" s="521"/>
      <c r="O17" s="521"/>
      <c r="P17" s="521"/>
      <c r="Q17" s="521"/>
      <c r="R17" s="521"/>
      <c r="S17" s="521"/>
      <c r="T17" s="521"/>
      <c r="U17" s="521"/>
      <c r="V17" s="521"/>
      <c r="W17" s="521"/>
      <c r="X17" s="521"/>
      <c r="Y17" s="521"/>
      <c r="Z17" s="521"/>
      <c r="AA17" s="521"/>
      <c r="AB17" s="521"/>
      <c r="AC17" s="521"/>
      <c r="AD17" s="521"/>
      <c r="AE17" s="521"/>
      <c r="AF17" s="521"/>
      <c r="AG17" s="521"/>
      <c r="AH17" s="521"/>
      <c r="AI17" s="521"/>
      <c r="AJ17" s="521"/>
      <c r="AK17" s="521"/>
      <c r="AL17" s="521"/>
      <c r="AM17" s="521"/>
      <c r="AN17" s="521"/>
      <c r="AO17" s="521"/>
      <c r="AP17" s="521"/>
      <c r="AQ17" s="521"/>
      <c r="AR17" s="521"/>
      <c r="AS17" s="521"/>
      <c r="AT17" s="521"/>
      <c r="AU17" s="521"/>
      <c r="AV17" s="521"/>
      <c r="AW17" s="521"/>
      <c r="AX17" s="521"/>
    </row>
    <row collapsed="false" customFormat="false" customHeight="true" hidden="false" ht="13.5" outlineLevel="0" r="18">
      <c r="A18" s="429" t="s">
        <v>487</v>
      </c>
      <c r="B18" s="429"/>
      <c r="C18" s="430"/>
      <c r="D18" s="430"/>
      <c r="E18" s="430"/>
      <c r="F18" s="430"/>
      <c r="G18" s="430"/>
      <c r="H18" s="521" t="n">
        <f aca="false">SUM('HL KNIHA VYPOC'!I26)</f>
        <v>0</v>
      </c>
      <c r="I18" s="521"/>
      <c r="J18" s="521"/>
      <c r="K18" s="521"/>
      <c r="L18" s="521"/>
      <c r="M18" s="521" t="n">
        <f aca="false">SUM('HL KNIHA VYPOC'!I16)</f>
        <v>0</v>
      </c>
      <c r="N18" s="521"/>
      <c r="O18" s="521"/>
      <c r="P18" s="521"/>
      <c r="Q18" s="521"/>
      <c r="R18" s="521" t="n">
        <f aca="false">SUM('HL KNIHA VYPOC'!I17)</f>
        <v>0</v>
      </c>
      <c r="S18" s="521"/>
      <c r="T18" s="521"/>
      <c r="U18" s="521"/>
      <c r="V18" s="521"/>
      <c r="W18" s="521" t="n">
        <f aca="false">SUM('HL KNIHA VYPOC'!I20)</f>
        <v>0</v>
      </c>
      <c r="X18" s="521"/>
      <c r="Y18" s="521"/>
      <c r="Z18" s="521"/>
      <c r="AA18" s="521"/>
      <c r="AB18" s="521" t="n">
        <f aca="false">SUM('HL KNIHA VYPOC'!I21)</f>
        <v>0</v>
      </c>
      <c r="AC18" s="521"/>
      <c r="AD18" s="521"/>
      <c r="AE18" s="521"/>
      <c r="AF18" s="521"/>
      <c r="AG18" s="521" t="n">
        <f aca="false">SUM('HL KNIHA VYPOC'!I23+'HL KNIHA VYPOC'!I27)</f>
        <v>0</v>
      </c>
      <c r="AH18" s="521"/>
      <c r="AI18" s="521"/>
      <c r="AJ18" s="521"/>
      <c r="AK18" s="521" t="n">
        <f aca="false">SUM('HL KNIHA VYPOC'!I32)</f>
        <v>0</v>
      </c>
      <c r="AL18" s="521"/>
      <c r="AM18" s="521"/>
      <c r="AN18" s="521"/>
      <c r="AO18" s="521" t="n">
        <f aca="false">SUM('HL KNIHA VYPOC'!I38)</f>
        <v>0</v>
      </c>
      <c r="AP18" s="521"/>
      <c r="AQ18" s="521"/>
      <c r="AR18" s="521"/>
      <c r="AS18" s="521"/>
      <c r="AT18" s="521" t="n">
        <f aca="false">SUM(H18:AS18)</f>
        <v>0</v>
      </c>
      <c r="AU18" s="521"/>
      <c r="AV18" s="521"/>
      <c r="AW18" s="521"/>
      <c r="AX18" s="521"/>
    </row>
    <row collapsed="false" customFormat="false" customHeight="true" hidden="false" ht="13.5" outlineLevel="0" r="19">
      <c r="A19" s="429" t="s">
        <v>488</v>
      </c>
      <c r="B19" s="429"/>
      <c r="C19" s="430"/>
      <c r="D19" s="430"/>
      <c r="E19" s="430"/>
      <c r="F19" s="430"/>
      <c r="G19" s="430"/>
      <c r="H19" s="521" t="n">
        <f aca="false">SUM('HL KNIHA VYPOC'!J26)</f>
        <v>0</v>
      </c>
      <c r="I19" s="521"/>
      <c r="J19" s="521"/>
      <c r="K19" s="521"/>
      <c r="L19" s="521"/>
      <c r="M19" s="521" t="n">
        <f aca="false">SUM('HL KNIHA VYPOC'!J16)</f>
        <v>0</v>
      </c>
      <c r="N19" s="521"/>
      <c r="O19" s="521"/>
      <c r="P19" s="521"/>
      <c r="Q19" s="521"/>
      <c r="R19" s="521" t="n">
        <f aca="false">SUM('HL KNIHA VYPOC'!J17)</f>
        <v>0</v>
      </c>
      <c r="S19" s="521"/>
      <c r="T19" s="521"/>
      <c r="U19" s="521"/>
      <c r="V19" s="521"/>
      <c r="W19" s="521" t="n">
        <f aca="false">SUM('HL KNIHA VYPOC'!J20)</f>
        <v>0</v>
      </c>
      <c r="X19" s="521"/>
      <c r="Y19" s="521"/>
      <c r="Z19" s="521"/>
      <c r="AA19" s="521"/>
      <c r="AB19" s="521" t="n">
        <f aca="false">SUM('HL KNIHA VYPOC'!J21)</f>
        <v>0</v>
      </c>
      <c r="AC19" s="521"/>
      <c r="AD19" s="521"/>
      <c r="AE19" s="521"/>
      <c r="AF19" s="521"/>
      <c r="AG19" s="521" t="n">
        <f aca="false">SUM('HL KNIHA VYPOC'!J23+'HL KNIHA VYPOC'!J27)</f>
        <v>0</v>
      </c>
      <c r="AH19" s="521"/>
      <c r="AI19" s="521"/>
      <c r="AJ19" s="521"/>
      <c r="AK19" s="521" t="n">
        <f aca="false">SUM('HL KNIHA VYPOC'!J32)</f>
        <v>0</v>
      </c>
      <c r="AL19" s="521"/>
      <c r="AM19" s="521"/>
      <c r="AN19" s="521"/>
      <c r="AO19" s="521" t="n">
        <f aca="false">SUM('HL KNIHA VYPOC'!J38)</f>
        <v>0</v>
      </c>
      <c r="AP19" s="521"/>
      <c r="AQ19" s="521"/>
      <c r="AR19" s="521"/>
      <c r="AS19" s="521"/>
      <c r="AT19" s="521" t="n">
        <f aca="false">SUM(H19:AS19)</f>
        <v>0</v>
      </c>
      <c r="AU19" s="521"/>
      <c r="AV19" s="521"/>
      <c r="AW19" s="521"/>
      <c r="AX19" s="521"/>
    </row>
    <row collapsed="false" customFormat="false" customHeight="true" hidden="false" ht="13.5" outlineLevel="0" r="20">
      <c r="A20" s="429" t="s">
        <v>489</v>
      </c>
      <c r="B20" s="429"/>
      <c r="C20" s="430"/>
      <c r="D20" s="430"/>
      <c r="E20" s="430"/>
      <c r="F20" s="430"/>
      <c r="G20" s="430"/>
      <c r="H20" s="850"/>
      <c r="I20" s="850"/>
      <c r="J20" s="850"/>
      <c r="K20" s="850"/>
      <c r="L20" s="850"/>
      <c r="M20" s="850"/>
      <c r="N20" s="850"/>
      <c r="O20" s="850"/>
      <c r="P20" s="850"/>
      <c r="Q20" s="850"/>
      <c r="R20" s="850"/>
      <c r="S20" s="850"/>
      <c r="T20" s="850"/>
      <c r="U20" s="850"/>
      <c r="V20" s="850"/>
      <c r="W20" s="850"/>
      <c r="X20" s="850"/>
      <c r="Y20" s="850"/>
      <c r="Z20" s="850"/>
      <c r="AA20" s="850"/>
      <c r="AB20" s="850"/>
      <c r="AC20" s="850"/>
      <c r="AD20" s="850"/>
      <c r="AE20" s="850"/>
      <c r="AF20" s="850"/>
      <c r="AG20" s="850"/>
      <c r="AH20" s="850"/>
      <c r="AI20" s="850"/>
      <c r="AJ20" s="850"/>
      <c r="AK20" s="850"/>
      <c r="AL20" s="850"/>
      <c r="AM20" s="850"/>
      <c r="AN20" s="850"/>
      <c r="AO20" s="850"/>
      <c r="AP20" s="850"/>
      <c r="AQ20" s="850"/>
      <c r="AR20" s="850"/>
      <c r="AS20" s="850"/>
      <c r="AT20" s="521" t="n">
        <f aca="false">SUM(H20:AS20)</f>
        <v>0</v>
      </c>
      <c r="AU20" s="521"/>
      <c r="AV20" s="521"/>
      <c r="AW20" s="521"/>
      <c r="AX20" s="521"/>
    </row>
    <row collapsed="false" customFormat="false" customHeight="true" hidden="false" ht="13.5" outlineLevel="0" r="21">
      <c r="A21" s="458" t="s">
        <v>490</v>
      </c>
      <c r="B21" s="484"/>
      <c r="C21" s="408"/>
      <c r="D21" s="408"/>
      <c r="E21" s="408"/>
      <c r="F21" s="408"/>
      <c r="G21" s="408"/>
      <c r="H21" s="521" t="n">
        <f aca="false">SUM(H14+H18-H19+H20)</f>
        <v>0</v>
      </c>
      <c r="I21" s="521"/>
      <c r="J21" s="521"/>
      <c r="K21" s="521"/>
      <c r="L21" s="521"/>
      <c r="M21" s="521" t="n">
        <f aca="false">SUM(M14+M18-M19+M20)</f>
        <v>0</v>
      </c>
      <c r="N21" s="521"/>
      <c r="O21" s="521"/>
      <c r="P21" s="521"/>
      <c r="Q21" s="521"/>
      <c r="R21" s="521" t="n">
        <f aca="false">SUM(R14+R18-R19+R20)</f>
        <v>0</v>
      </c>
      <c r="S21" s="521"/>
      <c r="T21" s="521"/>
      <c r="U21" s="521"/>
      <c r="V21" s="521"/>
      <c r="W21" s="521" t="n">
        <f aca="false">SUM(W14+W18-W19+W20)</f>
        <v>0</v>
      </c>
      <c r="X21" s="521"/>
      <c r="Y21" s="521"/>
      <c r="Z21" s="521"/>
      <c r="AA21" s="521"/>
      <c r="AB21" s="521" t="n">
        <f aca="false">SUM(AB14+AB18-AB19+AB20)</f>
        <v>0</v>
      </c>
      <c r="AC21" s="521"/>
      <c r="AD21" s="521"/>
      <c r="AE21" s="521"/>
      <c r="AF21" s="521"/>
      <c r="AG21" s="521" t="n">
        <f aca="false">SUM(AG14+AG18-AG19+AG20)</f>
        <v>0</v>
      </c>
      <c r="AH21" s="521"/>
      <c r="AI21" s="521"/>
      <c r="AJ21" s="521"/>
      <c r="AK21" s="521" t="n">
        <f aca="false">SUM(AK14+AK18-AK19+AK20)</f>
        <v>0</v>
      </c>
      <c r="AL21" s="521"/>
      <c r="AM21" s="521"/>
      <c r="AN21" s="521"/>
      <c r="AO21" s="521" t="n">
        <f aca="false">SUM(AO14+AO18-AO19+AO20)</f>
        <v>0</v>
      </c>
      <c r="AP21" s="521"/>
      <c r="AQ21" s="521"/>
      <c r="AR21" s="521"/>
      <c r="AS21" s="521"/>
      <c r="AT21" s="857" t="n">
        <f aca="false">SUM(H21:AS23)</f>
        <v>0</v>
      </c>
      <c r="AU21" s="857"/>
      <c r="AV21" s="857"/>
      <c r="AW21" s="857"/>
      <c r="AX21" s="857"/>
    </row>
    <row collapsed="false" customFormat="false" customHeight="true" hidden="false" ht="13.5" outlineLevel="0" r="22">
      <c r="A22" s="458" t="s">
        <v>538</v>
      </c>
      <c r="B22" s="484"/>
      <c r="C22" s="408"/>
      <c r="D22" s="408"/>
      <c r="E22" s="408"/>
      <c r="F22" s="408"/>
      <c r="G22" s="408"/>
      <c r="H22" s="521"/>
      <c r="I22" s="521"/>
      <c r="J22" s="521"/>
      <c r="K22" s="521"/>
      <c r="L22" s="521"/>
      <c r="M22" s="521"/>
      <c r="N22" s="521"/>
      <c r="O22" s="521"/>
      <c r="P22" s="521"/>
      <c r="Q22" s="521"/>
      <c r="R22" s="521"/>
      <c r="S22" s="521"/>
      <c r="T22" s="521"/>
      <c r="U22" s="521"/>
      <c r="V22" s="521"/>
      <c r="W22" s="521"/>
      <c r="X22" s="521"/>
      <c r="Y22" s="521"/>
      <c r="Z22" s="521"/>
      <c r="AA22" s="521"/>
      <c r="AB22" s="521"/>
      <c r="AC22" s="521"/>
      <c r="AD22" s="521"/>
      <c r="AE22" s="521"/>
      <c r="AF22" s="521"/>
      <c r="AG22" s="521"/>
      <c r="AH22" s="521"/>
      <c r="AI22" s="521"/>
      <c r="AJ22" s="521"/>
      <c r="AK22" s="521"/>
      <c r="AL22" s="521"/>
      <c r="AM22" s="521"/>
      <c r="AN22" s="521"/>
      <c r="AO22" s="521"/>
      <c r="AP22" s="521"/>
      <c r="AQ22" s="521"/>
      <c r="AR22" s="521"/>
      <c r="AS22" s="521"/>
      <c r="AT22" s="857"/>
      <c r="AU22" s="857"/>
      <c r="AV22" s="857"/>
      <c r="AW22" s="857"/>
      <c r="AX22" s="857"/>
    </row>
    <row collapsed="false" customFormat="false" customHeight="true" hidden="false" ht="13.5" outlineLevel="0" r="23">
      <c r="A23" s="470" t="s">
        <v>539</v>
      </c>
      <c r="B23" s="438"/>
      <c r="C23" s="439"/>
      <c r="D23" s="439"/>
      <c r="E23" s="439"/>
      <c r="F23" s="439"/>
      <c r="G23" s="439"/>
      <c r="H23" s="521"/>
      <c r="I23" s="521"/>
      <c r="J23" s="521"/>
      <c r="K23" s="521"/>
      <c r="L23" s="521"/>
      <c r="M23" s="521"/>
      <c r="N23" s="521"/>
      <c r="O23" s="521"/>
      <c r="P23" s="521"/>
      <c r="Q23" s="521"/>
      <c r="R23" s="521"/>
      <c r="S23" s="521"/>
      <c r="T23" s="521"/>
      <c r="U23" s="521"/>
      <c r="V23" s="521"/>
      <c r="W23" s="521"/>
      <c r="X23" s="521"/>
      <c r="Y23" s="521"/>
      <c r="Z23" s="521"/>
      <c r="AA23" s="521"/>
      <c r="AB23" s="521"/>
      <c r="AC23" s="521"/>
      <c r="AD23" s="521"/>
      <c r="AE23" s="521"/>
      <c r="AF23" s="521"/>
      <c r="AG23" s="521"/>
      <c r="AH23" s="521"/>
      <c r="AI23" s="521"/>
      <c r="AJ23" s="521"/>
      <c r="AK23" s="521"/>
      <c r="AL23" s="521"/>
      <c r="AM23" s="521"/>
      <c r="AN23" s="521"/>
      <c r="AO23" s="521"/>
      <c r="AP23" s="521"/>
      <c r="AQ23" s="521"/>
      <c r="AR23" s="521"/>
      <c r="AS23" s="521"/>
      <c r="AT23" s="857"/>
      <c r="AU23" s="857"/>
      <c r="AV23" s="857"/>
      <c r="AW23" s="857"/>
      <c r="AX23" s="857"/>
    </row>
    <row collapsed="false" customFormat="false" customHeight="true" hidden="false" ht="13.5" outlineLevel="0" r="24">
      <c r="A24" s="408" t="s">
        <v>491</v>
      </c>
      <c r="B24" s="408"/>
      <c r="C24" s="408"/>
      <c r="D24" s="408"/>
      <c r="E24" s="408"/>
      <c r="F24" s="408"/>
      <c r="G24" s="408"/>
      <c r="H24" s="858"/>
      <c r="I24" s="858"/>
      <c r="J24" s="858"/>
      <c r="K24" s="858"/>
      <c r="L24" s="858"/>
      <c r="M24" s="858"/>
      <c r="N24" s="858"/>
      <c r="O24" s="858"/>
      <c r="P24" s="858"/>
      <c r="Q24" s="858"/>
      <c r="R24" s="858"/>
      <c r="S24" s="858"/>
      <c r="T24" s="858"/>
      <c r="U24" s="858"/>
      <c r="V24" s="858"/>
      <c r="W24" s="858"/>
      <c r="X24" s="858"/>
      <c r="Y24" s="858"/>
      <c r="Z24" s="858"/>
      <c r="AA24" s="858"/>
      <c r="AB24" s="858"/>
      <c r="AC24" s="858"/>
      <c r="AD24" s="858"/>
      <c r="AE24" s="858"/>
      <c r="AF24" s="858"/>
      <c r="AG24" s="858"/>
      <c r="AH24" s="858"/>
      <c r="AI24" s="858"/>
      <c r="AJ24" s="858"/>
      <c r="AK24" s="858"/>
      <c r="AL24" s="858"/>
      <c r="AM24" s="858"/>
      <c r="AN24" s="858"/>
      <c r="AO24" s="858"/>
      <c r="AP24" s="858"/>
      <c r="AQ24" s="858"/>
      <c r="AR24" s="858"/>
      <c r="AS24" s="436"/>
      <c r="AT24" s="858"/>
      <c r="AU24" s="858"/>
      <c r="AV24" s="858"/>
      <c r="AW24" s="858"/>
      <c r="AX24" s="431"/>
    </row>
    <row collapsed="false" customFormat="false" customHeight="true" hidden="false" ht="13.5" outlineLevel="0" r="25">
      <c r="A25" s="454" t="s">
        <v>536</v>
      </c>
      <c r="B25" s="436"/>
      <c r="C25" s="436"/>
      <c r="D25" s="436"/>
      <c r="E25" s="436"/>
      <c r="F25" s="436"/>
      <c r="G25" s="436"/>
      <c r="H25" s="521"/>
      <c r="I25" s="521"/>
      <c r="J25" s="521"/>
      <c r="K25" s="521"/>
      <c r="L25" s="521"/>
      <c r="M25" s="521" t="n">
        <f aca="false">SUM('HL KNIHA VYPOC'!H61)*-1</f>
        <v>0</v>
      </c>
      <c r="N25" s="521"/>
      <c r="O25" s="521"/>
      <c r="P25" s="521"/>
      <c r="Q25" s="521"/>
      <c r="R25" s="521" t="n">
        <f aca="false">SUM('HL KNIHA VYPOC'!H62)*-1</f>
        <v>0</v>
      </c>
      <c r="S25" s="521"/>
      <c r="T25" s="521"/>
      <c r="U25" s="521"/>
      <c r="V25" s="521"/>
      <c r="W25" s="521" t="n">
        <f aca="false">SUM('HL KNIHA VYPOC'!H65)*-1</f>
        <v>0</v>
      </c>
      <c r="X25" s="521"/>
      <c r="Y25" s="521"/>
      <c r="Z25" s="521"/>
      <c r="AA25" s="521"/>
      <c r="AB25" s="521" t="n">
        <f aca="false">SUM('HL KNIHA VYPOC'!H66)*-1</f>
        <v>0</v>
      </c>
      <c r="AC25" s="521"/>
      <c r="AD25" s="521"/>
      <c r="AE25" s="521"/>
      <c r="AF25" s="521"/>
      <c r="AG25" s="521" t="n">
        <f aca="false">SUM('HL KNIHA VYPOC'!H68)*-1</f>
        <v>0</v>
      </c>
      <c r="AH25" s="521"/>
      <c r="AI25" s="521"/>
      <c r="AJ25" s="521"/>
      <c r="AK25" s="521"/>
      <c r="AL25" s="521"/>
      <c r="AM25" s="521"/>
      <c r="AN25" s="521"/>
      <c r="AO25" s="521"/>
      <c r="AP25" s="521"/>
      <c r="AQ25" s="521"/>
      <c r="AR25" s="521"/>
      <c r="AS25" s="521"/>
      <c r="AT25" s="521" t="n">
        <f aca="false">SUM(H25:AS28)</f>
        <v>0</v>
      </c>
      <c r="AU25" s="521"/>
      <c r="AV25" s="521"/>
      <c r="AW25" s="521"/>
      <c r="AX25" s="521"/>
    </row>
    <row collapsed="false" customFormat="false" customHeight="true" hidden="false" ht="13.5" outlineLevel="0" r="26">
      <c r="A26" s="458" t="s">
        <v>537</v>
      </c>
      <c r="B26" s="408"/>
      <c r="C26" s="408"/>
      <c r="D26" s="408"/>
      <c r="E26" s="408"/>
      <c r="F26" s="408"/>
      <c r="G26" s="408"/>
      <c r="H26" s="521"/>
      <c r="I26" s="521"/>
      <c r="J26" s="521"/>
      <c r="K26" s="521"/>
      <c r="L26" s="521"/>
      <c r="M26" s="521"/>
      <c r="N26" s="521"/>
      <c r="O26" s="521"/>
      <c r="P26" s="521"/>
      <c r="Q26" s="521"/>
      <c r="R26" s="521"/>
      <c r="S26" s="521"/>
      <c r="T26" s="521"/>
      <c r="U26" s="521"/>
      <c r="V26" s="521"/>
      <c r="W26" s="521"/>
      <c r="X26" s="521"/>
      <c r="Y26" s="521"/>
      <c r="Z26" s="521"/>
      <c r="AA26" s="521"/>
      <c r="AB26" s="521"/>
      <c r="AC26" s="521"/>
      <c r="AD26" s="521"/>
      <c r="AE26" s="521"/>
      <c r="AF26" s="521"/>
      <c r="AG26" s="521"/>
      <c r="AH26" s="521"/>
      <c r="AI26" s="521"/>
      <c r="AJ26" s="521"/>
      <c r="AK26" s="521"/>
      <c r="AL26" s="521"/>
      <c r="AM26" s="521"/>
      <c r="AN26" s="521"/>
      <c r="AO26" s="521"/>
      <c r="AP26" s="521"/>
      <c r="AQ26" s="521"/>
      <c r="AR26" s="521"/>
      <c r="AS26" s="521"/>
      <c r="AT26" s="521"/>
      <c r="AU26" s="521"/>
      <c r="AV26" s="521"/>
      <c r="AW26" s="521"/>
      <c r="AX26" s="521"/>
    </row>
    <row collapsed="false" customFormat="false" customHeight="true" hidden="false" ht="13.5" outlineLevel="0" r="27">
      <c r="A27" s="458" t="s">
        <v>538</v>
      </c>
      <c r="B27" s="408"/>
      <c r="C27" s="408"/>
      <c r="D27" s="408"/>
      <c r="E27" s="408"/>
      <c r="F27" s="408"/>
      <c r="G27" s="408"/>
      <c r="H27" s="521"/>
      <c r="I27" s="521"/>
      <c r="J27" s="521"/>
      <c r="K27" s="521"/>
      <c r="L27" s="521"/>
      <c r="M27" s="521"/>
      <c r="N27" s="521"/>
      <c r="O27" s="521"/>
      <c r="P27" s="521"/>
      <c r="Q27" s="521"/>
      <c r="R27" s="521"/>
      <c r="S27" s="521"/>
      <c r="T27" s="521"/>
      <c r="U27" s="521"/>
      <c r="V27" s="521"/>
      <c r="W27" s="521"/>
      <c r="X27" s="521"/>
      <c r="Y27" s="521"/>
      <c r="Z27" s="521"/>
      <c r="AA27" s="521"/>
      <c r="AB27" s="521"/>
      <c r="AC27" s="521"/>
      <c r="AD27" s="521"/>
      <c r="AE27" s="521"/>
      <c r="AF27" s="521"/>
      <c r="AG27" s="521"/>
      <c r="AH27" s="521"/>
      <c r="AI27" s="521"/>
      <c r="AJ27" s="521"/>
      <c r="AK27" s="521"/>
      <c r="AL27" s="521"/>
      <c r="AM27" s="521"/>
      <c r="AN27" s="521"/>
      <c r="AO27" s="521"/>
      <c r="AP27" s="521"/>
      <c r="AQ27" s="521"/>
      <c r="AR27" s="521"/>
      <c r="AS27" s="521"/>
      <c r="AT27" s="521"/>
      <c r="AU27" s="521"/>
      <c r="AV27" s="521"/>
      <c r="AW27" s="521"/>
      <c r="AX27" s="521"/>
    </row>
    <row collapsed="false" customFormat="false" customHeight="true" hidden="false" ht="13.5" outlineLevel="0" r="28">
      <c r="A28" s="458" t="s">
        <v>539</v>
      </c>
      <c r="B28" s="408"/>
      <c r="C28" s="408"/>
      <c r="D28" s="408"/>
      <c r="E28" s="408"/>
      <c r="F28" s="408"/>
      <c r="G28" s="408"/>
      <c r="H28" s="521"/>
      <c r="I28" s="521"/>
      <c r="J28" s="521"/>
      <c r="K28" s="521"/>
      <c r="L28" s="521"/>
      <c r="M28" s="521"/>
      <c r="N28" s="521"/>
      <c r="O28" s="521"/>
      <c r="P28" s="521"/>
      <c r="Q28" s="521"/>
      <c r="R28" s="521"/>
      <c r="S28" s="521"/>
      <c r="T28" s="521"/>
      <c r="U28" s="521"/>
      <c r="V28" s="521"/>
      <c r="W28" s="521"/>
      <c r="X28" s="521"/>
      <c r="Y28" s="521"/>
      <c r="Z28" s="521"/>
      <c r="AA28" s="521"/>
      <c r="AB28" s="521"/>
      <c r="AC28" s="521"/>
      <c r="AD28" s="521"/>
      <c r="AE28" s="521"/>
      <c r="AF28" s="521"/>
      <c r="AG28" s="521"/>
      <c r="AH28" s="521"/>
      <c r="AI28" s="521"/>
      <c r="AJ28" s="521"/>
      <c r="AK28" s="521"/>
      <c r="AL28" s="521"/>
      <c r="AM28" s="521"/>
      <c r="AN28" s="521"/>
      <c r="AO28" s="521"/>
      <c r="AP28" s="521"/>
      <c r="AQ28" s="521"/>
      <c r="AR28" s="521"/>
      <c r="AS28" s="521"/>
      <c r="AT28" s="521"/>
      <c r="AU28" s="521"/>
      <c r="AV28" s="521"/>
      <c r="AW28" s="521"/>
      <c r="AX28" s="521"/>
    </row>
    <row collapsed="false" customFormat="false" customHeight="true" hidden="false" ht="13.5" outlineLevel="0" r="29">
      <c r="A29" s="429" t="s">
        <v>487</v>
      </c>
      <c r="B29" s="430"/>
      <c r="C29" s="430"/>
      <c r="D29" s="430"/>
      <c r="E29" s="430"/>
      <c r="F29" s="430"/>
      <c r="G29" s="430"/>
      <c r="H29" s="521"/>
      <c r="I29" s="521"/>
      <c r="J29" s="521"/>
      <c r="K29" s="521"/>
      <c r="L29" s="521"/>
      <c r="M29" s="521" t="n">
        <f aca="false">SUM('HL KNIHA VYPOC'!J61)</f>
        <v>0</v>
      </c>
      <c r="N29" s="521"/>
      <c r="O29" s="521"/>
      <c r="P29" s="521"/>
      <c r="Q29" s="521"/>
      <c r="R29" s="521" t="n">
        <f aca="false">SUM('HL KNIHA VYPOC'!J62)</f>
        <v>0</v>
      </c>
      <c r="S29" s="521"/>
      <c r="T29" s="521"/>
      <c r="U29" s="521"/>
      <c r="V29" s="521"/>
      <c r="W29" s="521" t="n">
        <f aca="false">SUM('HL KNIHA VYPOC'!J65)</f>
        <v>0</v>
      </c>
      <c r="X29" s="521"/>
      <c r="Y29" s="521"/>
      <c r="Z29" s="521"/>
      <c r="AA29" s="521"/>
      <c r="AB29" s="521" t="n">
        <f aca="false">SUM('HL KNIHA VYPOC'!J66)</f>
        <v>0</v>
      </c>
      <c r="AC29" s="521"/>
      <c r="AD29" s="521"/>
      <c r="AE29" s="521"/>
      <c r="AF29" s="521"/>
      <c r="AG29" s="521" t="n">
        <f aca="false">SUM('HL KNIHA VYPOC'!J68)</f>
        <v>0</v>
      </c>
      <c r="AH29" s="521"/>
      <c r="AI29" s="521"/>
      <c r="AJ29" s="521"/>
      <c r="AK29" s="521"/>
      <c r="AL29" s="521"/>
      <c r="AM29" s="521"/>
      <c r="AN29" s="521"/>
      <c r="AO29" s="521"/>
      <c r="AP29" s="521"/>
      <c r="AQ29" s="521"/>
      <c r="AR29" s="521"/>
      <c r="AS29" s="521"/>
      <c r="AT29" s="521" t="n">
        <f aca="false">SUM(H29:AS29)</f>
        <v>0</v>
      </c>
      <c r="AU29" s="521"/>
      <c r="AV29" s="521"/>
      <c r="AW29" s="521"/>
      <c r="AX29" s="521"/>
    </row>
    <row collapsed="false" customFormat="false" customHeight="true" hidden="false" ht="13.5" outlineLevel="0" r="30">
      <c r="A30" s="429" t="s">
        <v>488</v>
      </c>
      <c r="B30" s="429"/>
      <c r="C30" s="430"/>
      <c r="D30" s="430"/>
      <c r="E30" s="430"/>
      <c r="F30" s="430"/>
      <c r="G30" s="430"/>
      <c r="H30" s="521"/>
      <c r="I30" s="521"/>
      <c r="J30" s="521"/>
      <c r="K30" s="521"/>
      <c r="L30" s="521"/>
      <c r="M30" s="521" t="n">
        <f aca="false">SUM('HL KNIHA VYPOC'!I61)</f>
        <v>0</v>
      </c>
      <c r="N30" s="521"/>
      <c r="O30" s="521"/>
      <c r="P30" s="521"/>
      <c r="Q30" s="521"/>
      <c r="R30" s="521" t="n">
        <f aca="false">SUM('HL KNIHA VYPOC'!I62)</f>
        <v>0</v>
      </c>
      <c r="S30" s="521"/>
      <c r="T30" s="521"/>
      <c r="U30" s="521"/>
      <c r="V30" s="521"/>
      <c r="W30" s="521" t="n">
        <f aca="false">SUM('HL KNIHA VYPOC'!I65)</f>
        <v>0</v>
      </c>
      <c r="X30" s="521"/>
      <c r="Y30" s="521"/>
      <c r="Z30" s="521"/>
      <c r="AA30" s="521"/>
      <c r="AB30" s="521" t="n">
        <f aca="false">SUM('HL KNIHA VYPOC'!I66)</f>
        <v>0</v>
      </c>
      <c r="AC30" s="521"/>
      <c r="AD30" s="521"/>
      <c r="AE30" s="521"/>
      <c r="AF30" s="521"/>
      <c r="AG30" s="521" t="n">
        <f aca="false">SUM('HL KNIHA VYPOC'!I68)</f>
        <v>0</v>
      </c>
      <c r="AH30" s="521"/>
      <c r="AI30" s="521"/>
      <c r="AJ30" s="521"/>
      <c r="AK30" s="521"/>
      <c r="AL30" s="521"/>
      <c r="AM30" s="521"/>
      <c r="AN30" s="521"/>
      <c r="AO30" s="521"/>
      <c r="AP30" s="521"/>
      <c r="AQ30" s="521"/>
      <c r="AR30" s="521"/>
      <c r="AS30" s="521"/>
      <c r="AT30" s="521" t="n">
        <f aca="false">SUM(H30:AS30)</f>
        <v>0</v>
      </c>
      <c r="AU30" s="521"/>
      <c r="AV30" s="521"/>
      <c r="AW30" s="521"/>
      <c r="AX30" s="521"/>
    </row>
    <row collapsed="false" customFormat="false" customHeight="true" hidden="false" ht="13.5" outlineLevel="0" r="31">
      <c r="A31" s="429" t="s">
        <v>489</v>
      </c>
      <c r="B31" s="429"/>
      <c r="C31" s="430"/>
      <c r="D31" s="430"/>
      <c r="E31" s="430"/>
      <c r="F31" s="430"/>
      <c r="G31" s="430"/>
      <c r="H31" s="850"/>
      <c r="I31" s="850"/>
      <c r="J31" s="850"/>
      <c r="K31" s="850"/>
      <c r="L31" s="850"/>
      <c r="M31" s="850"/>
      <c r="N31" s="850"/>
      <c r="O31" s="850"/>
      <c r="P31" s="850"/>
      <c r="Q31" s="850"/>
      <c r="R31" s="850"/>
      <c r="S31" s="850"/>
      <c r="T31" s="850"/>
      <c r="U31" s="850"/>
      <c r="V31" s="850"/>
      <c r="W31" s="850"/>
      <c r="X31" s="850"/>
      <c r="Y31" s="850"/>
      <c r="Z31" s="850"/>
      <c r="AA31" s="850"/>
      <c r="AB31" s="850"/>
      <c r="AC31" s="850"/>
      <c r="AD31" s="850"/>
      <c r="AE31" s="850"/>
      <c r="AF31" s="850"/>
      <c r="AG31" s="850"/>
      <c r="AH31" s="850"/>
      <c r="AI31" s="850"/>
      <c r="AJ31" s="850"/>
      <c r="AK31" s="850"/>
      <c r="AL31" s="850"/>
      <c r="AM31" s="850"/>
      <c r="AN31" s="850"/>
      <c r="AO31" s="850"/>
      <c r="AP31" s="850"/>
      <c r="AQ31" s="850"/>
      <c r="AR31" s="850"/>
      <c r="AS31" s="850"/>
      <c r="AT31" s="521" t="n">
        <f aca="false">SUM(H31:AS31)</f>
        <v>0</v>
      </c>
      <c r="AU31" s="521"/>
      <c r="AV31" s="521"/>
      <c r="AW31" s="521"/>
      <c r="AX31" s="521"/>
    </row>
    <row collapsed="false" customFormat="false" customHeight="true" hidden="false" ht="13.5" outlineLevel="0" r="32">
      <c r="A32" s="458" t="s">
        <v>490</v>
      </c>
      <c r="B32" s="408"/>
      <c r="C32" s="408"/>
      <c r="D32" s="408"/>
      <c r="E32" s="408"/>
      <c r="F32" s="408"/>
      <c r="G32" s="408"/>
      <c r="H32" s="521"/>
      <c r="I32" s="521"/>
      <c r="J32" s="521"/>
      <c r="K32" s="521"/>
      <c r="L32" s="521"/>
      <c r="M32" s="521" t="n">
        <f aca="false">SUM(M25+M29-M30+M31)</f>
        <v>0</v>
      </c>
      <c r="N32" s="521"/>
      <c r="O32" s="521"/>
      <c r="P32" s="521"/>
      <c r="Q32" s="521"/>
      <c r="R32" s="521" t="n">
        <f aca="false">SUM(R25+R29-R30+R31)</f>
        <v>0</v>
      </c>
      <c r="S32" s="521"/>
      <c r="T32" s="521"/>
      <c r="U32" s="521"/>
      <c r="V32" s="521"/>
      <c r="W32" s="521" t="n">
        <f aca="false">SUM(W25+W29-W30+W31)</f>
        <v>0</v>
      </c>
      <c r="X32" s="521"/>
      <c r="Y32" s="521"/>
      <c r="Z32" s="521"/>
      <c r="AA32" s="521"/>
      <c r="AB32" s="521" t="n">
        <f aca="false">SUM(AB25+AB29-AB30+AB31)</f>
        <v>0</v>
      </c>
      <c r="AC32" s="521"/>
      <c r="AD32" s="521"/>
      <c r="AE32" s="521"/>
      <c r="AF32" s="521"/>
      <c r="AG32" s="521" t="n">
        <f aca="false">SUM(AG25+AG29-AG30+AG31)</f>
        <v>0</v>
      </c>
      <c r="AH32" s="521"/>
      <c r="AI32" s="521"/>
      <c r="AJ32" s="521"/>
      <c r="AK32" s="521"/>
      <c r="AL32" s="521"/>
      <c r="AM32" s="521"/>
      <c r="AN32" s="521"/>
      <c r="AO32" s="521"/>
      <c r="AP32" s="521"/>
      <c r="AQ32" s="521"/>
      <c r="AR32" s="521"/>
      <c r="AS32" s="521"/>
      <c r="AT32" s="521" t="n">
        <f aca="false">SUM(H32:AS34)</f>
        <v>0</v>
      </c>
      <c r="AU32" s="521"/>
      <c r="AV32" s="521"/>
      <c r="AW32" s="521"/>
      <c r="AX32" s="521"/>
    </row>
    <row collapsed="false" customFormat="false" customHeight="true" hidden="false" ht="13.5" outlineLevel="0" r="33">
      <c r="A33" s="458" t="s">
        <v>538</v>
      </c>
      <c r="B33" s="408"/>
      <c r="C33" s="408"/>
      <c r="D33" s="408"/>
      <c r="E33" s="408"/>
      <c r="F33" s="408"/>
      <c r="G33" s="408"/>
      <c r="H33" s="521"/>
      <c r="I33" s="521"/>
      <c r="J33" s="521"/>
      <c r="K33" s="521"/>
      <c r="L33" s="521"/>
      <c r="M33" s="521"/>
      <c r="N33" s="521"/>
      <c r="O33" s="521"/>
      <c r="P33" s="521"/>
      <c r="Q33" s="521"/>
      <c r="R33" s="521"/>
      <c r="S33" s="521"/>
      <c r="T33" s="521"/>
      <c r="U33" s="521"/>
      <c r="V33" s="521"/>
      <c r="W33" s="521"/>
      <c r="X33" s="521"/>
      <c r="Y33" s="521"/>
      <c r="Z33" s="521"/>
      <c r="AA33" s="521"/>
      <c r="AB33" s="521"/>
      <c r="AC33" s="521"/>
      <c r="AD33" s="521"/>
      <c r="AE33" s="521"/>
      <c r="AF33" s="521"/>
      <c r="AG33" s="521"/>
      <c r="AH33" s="521"/>
      <c r="AI33" s="521"/>
      <c r="AJ33" s="521"/>
      <c r="AK33" s="521"/>
      <c r="AL33" s="521"/>
      <c r="AM33" s="521"/>
      <c r="AN33" s="521"/>
      <c r="AO33" s="521"/>
      <c r="AP33" s="521"/>
      <c r="AQ33" s="521"/>
      <c r="AR33" s="521"/>
      <c r="AS33" s="521"/>
      <c r="AT33" s="521"/>
      <c r="AU33" s="521"/>
      <c r="AV33" s="521"/>
      <c r="AW33" s="521"/>
      <c r="AX33" s="521"/>
    </row>
    <row collapsed="false" customFormat="false" customHeight="true" hidden="false" ht="13.5" outlineLevel="0" r="34">
      <c r="A34" s="470" t="s">
        <v>539</v>
      </c>
      <c r="B34" s="439"/>
      <c r="C34" s="439"/>
      <c r="D34" s="439"/>
      <c r="E34" s="439"/>
      <c r="F34" s="439"/>
      <c r="G34" s="439"/>
      <c r="H34" s="521"/>
      <c r="I34" s="521"/>
      <c r="J34" s="521"/>
      <c r="K34" s="521"/>
      <c r="L34" s="521"/>
      <c r="M34" s="521"/>
      <c r="N34" s="521"/>
      <c r="O34" s="521"/>
      <c r="P34" s="521"/>
      <c r="Q34" s="521"/>
      <c r="R34" s="521"/>
      <c r="S34" s="521"/>
      <c r="T34" s="521"/>
      <c r="U34" s="521"/>
      <c r="V34" s="521"/>
      <c r="W34" s="521"/>
      <c r="X34" s="521"/>
      <c r="Y34" s="521"/>
      <c r="Z34" s="521"/>
      <c r="AA34" s="521"/>
      <c r="AB34" s="521"/>
      <c r="AC34" s="521"/>
      <c r="AD34" s="521"/>
      <c r="AE34" s="521"/>
      <c r="AF34" s="521"/>
      <c r="AG34" s="521"/>
      <c r="AH34" s="521"/>
      <c r="AI34" s="521"/>
      <c r="AJ34" s="521"/>
      <c r="AK34" s="521"/>
      <c r="AL34" s="521"/>
      <c r="AM34" s="521"/>
      <c r="AN34" s="521"/>
      <c r="AO34" s="521"/>
      <c r="AP34" s="521"/>
      <c r="AQ34" s="521"/>
      <c r="AR34" s="521"/>
      <c r="AS34" s="521"/>
      <c r="AT34" s="521"/>
      <c r="AU34" s="521"/>
      <c r="AV34" s="521"/>
      <c r="AW34" s="521"/>
      <c r="AX34" s="521"/>
    </row>
    <row collapsed="false" customFormat="false" customHeight="true" hidden="false" ht="13.5" outlineLevel="0" r="35">
      <c r="A35" s="408" t="s">
        <v>492</v>
      </c>
      <c r="B35" s="408"/>
      <c r="C35" s="408"/>
      <c r="D35" s="408"/>
      <c r="E35" s="408"/>
      <c r="F35" s="408"/>
      <c r="G35" s="408"/>
      <c r="H35" s="492"/>
      <c r="I35" s="492"/>
      <c r="J35" s="492"/>
      <c r="K35" s="492"/>
      <c r="L35" s="492"/>
      <c r="M35" s="492"/>
      <c r="N35" s="492"/>
      <c r="O35" s="492"/>
      <c r="P35" s="492"/>
      <c r="Q35" s="492"/>
      <c r="R35" s="492"/>
      <c r="S35" s="492"/>
      <c r="T35" s="492"/>
      <c r="U35" s="492"/>
      <c r="V35" s="492"/>
      <c r="W35" s="492"/>
      <c r="X35" s="492"/>
      <c r="Y35" s="492"/>
      <c r="Z35" s="492"/>
      <c r="AA35" s="492"/>
      <c r="AB35" s="492"/>
      <c r="AC35" s="492"/>
      <c r="AD35" s="492"/>
      <c r="AE35" s="492"/>
      <c r="AF35" s="492"/>
      <c r="AG35" s="492"/>
      <c r="AH35" s="492"/>
      <c r="AI35" s="492"/>
      <c r="AJ35" s="492"/>
      <c r="AK35" s="492"/>
      <c r="AL35" s="492"/>
      <c r="AM35" s="492"/>
      <c r="AN35" s="492"/>
      <c r="AO35" s="492"/>
      <c r="AP35" s="492"/>
      <c r="AQ35" s="492"/>
      <c r="AR35" s="492"/>
      <c r="AS35" s="492"/>
      <c r="AT35" s="492"/>
      <c r="AU35" s="492"/>
      <c r="AV35" s="492"/>
      <c r="AW35" s="492"/>
      <c r="AX35" s="431"/>
    </row>
    <row collapsed="false" customFormat="false" customHeight="true" hidden="false" ht="13.5" outlineLevel="0" r="36">
      <c r="A36" s="454" t="s">
        <v>536</v>
      </c>
      <c r="B36" s="436"/>
      <c r="C36" s="436"/>
      <c r="D36" s="436"/>
      <c r="E36" s="436"/>
      <c r="F36" s="436"/>
      <c r="G36" s="436"/>
      <c r="H36" s="521" t="n">
        <f aca="false">SUM(H43-H42+H41-H40)</f>
        <v>0</v>
      </c>
      <c r="I36" s="521"/>
      <c r="J36" s="521"/>
      <c r="K36" s="521"/>
      <c r="L36" s="521"/>
      <c r="M36" s="521" t="n">
        <f aca="false">SUM(M43-M42+M41-M40)</f>
        <v>0</v>
      </c>
      <c r="N36" s="521"/>
      <c r="O36" s="521"/>
      <c r="P36" s="521"/>
      <c r="Q36" s="521"/>
      <c r="R36" s="521" t="n">
        <f aca="false">SUM(R43-R42+R41-R40)</f>
        <v>0</v>
      </c>
      <c r="S36" s="521"/>
      <c r="T36" s="521"/>
      <c r="U36" s="521"/>
      <c r="V36" s="521"/>
      <c r="W36" s="521" t="n">
        <f aca="false">SUM(W43-W42+W41-W40)</f>
        <v>0</v>
      </c>
      <c r="X36" s="521"/>
      <c r="Y36" s="521"/>
      <c r="Z36" s="521"/>
      <c r="AA36" s="521"/>
      <c r="AB36" s="521" t="n">
        <f aca="false">SUM(AB43-AB42+AB41-AB40)</f>
        <v>0</v>
      </c>
      <c r="AC36" s="521"/>
      <c r="AD36" s="521"/>
      <c r="AE36" s="521"/>
      <c r="AF36" s="521"/>
      <c r="AG36" s="521" t="n">
        <f aca="false">SUM(AG43-AG42+AG41-AG40)</f>
        <v>0</v>
      </c>
      <c r="AH36" s="521"/>
      <c r="AI36" s="521"/>
      <c r="AJ36" s="521"/>
      <c r="AK36" s="521" t="n">
        <f aca="false">SUM(AK43-AK42+AK41-AK40)</f>
        <v>0</v>
      </c>
      <c r="AL36" s="521"/>
      <c r="AM36" s="521"/>
      <c r="AN36" s="521"/>
      <c r="AO36" s="521" t="n">
        <f aca="false">SUM(AO43-AO42+AO41-AO40)</f>
        <v>0</v>
      </c>
      <c r="AP36" s="521"/>
      <c r="AQ36" s="521"/>
      <c r="AR36" s="521"/>
      <c r="AS36" s="521"/>
      <c r="AT36" s="521" t="n">
        <f aca="false">SUM(H36:AS39)</f>
        <v>0</v>
      </c>
      <c r="AU36" s="521"/>
      <c r="AV36" s="521"/>
      <c r="AW36" s="521"/>
      <c r="AX36" s="521"/>
    </row>
    <row collapsed="false" customFormat="false" customHeight="true" hidden="false" ht="13.5" outlineLevel="0" r="37">
      <c r="A37" s="458" t="s">
        <v>537</v>
      </c>
      <c r="B37" s="408"/>
      <c r="C37" s="408"/>
      <c r="D37" s="408"/>
      <c r="E37" s="408"/>
      <c r="F37" s="408"/>
      <c r="G37" s="408"/>
      <c r="H37" s="521"/>
      <c r="I37" s="521"/>
      <c r="J37" s="521"/>
      <c r="K37" s="521"/>
      <c r="L37" s="521"/>
      <c r="M37" s="521"/>
      <c r="N37" s="521"/>
      <c r="O37" s="521"/>
      <c r="P37" s="521"/>
      <c r="Q37" s="521"/>
      <c r="R37" s="521"/>
      <c r="S37" s="521"/>
      <c r="T37" s="521"/>
      <c r="U37" s="521"/>
      <c r="V37" s="521"/>
      <c r="W37" s="521"/>
      <c r="X37" s="521"/>
      <c r="Y37" s="521"/>
      <c r="Z37" s="521"/>
      <c r="AA37" s="521"/>
      <c r="AB37" s="521"/>
      <c r="AC37" s="521"/>
      <c r="AD37" s="521"/>
      <c r="AE37" s="521"/>
      <c r="AF37" s="521"/>
      <c r="AG37" s="521"/>
      <c r="AH37" s="521"/>
      <c r="AI37" s="521"/>
      <c r="AJ37" s="521"/>
      <c r="AK37" s="521"/>
      <c r="AL37" s="521"/>
      <c r="AM37" s="521"/>
      <c r="AN37" s="521"/>
      <c r="AO37" s="521"/>
      <c r="AP37" s="521"/>
      <c r="AQ37" s="521"/>
      <c r="AR37" s="521"/>
      <c r="AS37" s="521"/>
      <c r="AT37" s="521"/>
      <c r="AU37" s="521"/>
      <c r="AV37" s="521"/>
      <c r="AW37" s="521"/>
      <c r="AX37" s="521"/>
    </row>
    <row collapsed="false" customFormat="false" customHeight="true" hidden="false" ht="13.5" outlineLevel="0" r="38">
      <c r="A38" s="458" t="s">
        <v>538</v>
      </c>
      <c r="B38" s="408"/>
      <c r="C38" s="408"/>
      <c r="D38" s="408"/>
      <c r="E38" s="408"/>
      <c r="F38" s="408"/>
      <c r="G38" s="408"/>
      <c r="H38" s="521"/>
      <c r="I38" s="521"/>
      <c r="J38" s="521"/>
      <c r="K38" s="521"/>
      <c r="L38" s="521"/>
      <c r="M38" s="521"/>
      <c r="N38" s="521"/>
      <c r="O38" s="521"/>
      <c r="P38" s="521"/>
      <c r="Q38" s="521"/>
      <c r="R38" s="521"/>
      <c r="S38" s="521"/>
      <c r="T38" s="521"/>
      <c r="U38" s="521"/>
      <c r="V38" s="521"/>
      <c r="W38" s="521"/>
      <c r="X38" s="521"/>
      <c r="Y38" s="521"/>
      <c r="Z38" s="521"/>
      <c r="AA38" s="521"/>
      <c r="AB38" s="521"/>
      <c r="AC38" s="521"/>
      <c r="AD38" s="521"/>
      <c r="AE38" s="521"/>
      <c r="AF38" s="521"/>
      <c r="AG38" s="521"/>
      <c r="AH38" s="521"/>
      <c r="AI38" s="521"/>
      <c r="AJ38" s="521"/>
      <c r="AK38" s="521"/>
      <c r="AL38" s="521"/>
      <c r="AM38" s="521"/>
      <c r="AN38" s="521"/>
      <c r="AO38" s="521"/>
      <c r="AP38" s="521"/>
      <c r="AQ38" s="521"/>
      <c r="AR38" s="521"/>
      <c r="AS38" s="521"/>
      <c r="AT38" s="521"/>
      <c r="AU38" s="521"/>
      <c r="AV38" s="521"/>
      <c r="AW38" s="521"/>
      <c r="AX38" s="521"/>
    </row>
    <row collapsed="false" customFormat="false" customHeight="true" hidden="false" ht="13.5" outlineLevel="0" r="39">
      <c r="A39" s="458" t="s">
        <v>539</v>
      </c>
      <c r="B39" s="408"/>
      <c r="C39" s="408"/>
      <c r="D39" s="408"/>
      <c r="E39" s="408"/>
      <c r="F39" s="408"/>
      <c r="G39" s="408"/>
      <c r="H39" s="521"/>
      <c r="I39" s="521"/>
      <c r="J39" s="521"/>
      <c r="K39" s="521"/>
      <c r="L39" s="521"/>
      <c r="M39" s="521"/>
      <c r="N39" s="521"/>
      <c r="O39" s="521"/>
      <c r="P39" s="521"/>
      <c r="Q39" s="521"/>
      <c r="R39" s="521"/>
      <c r="S39" s="521"/>
      <c r="T39" s="521"/>
      <c r="U39" s="521"/>
      <c r="V39" s="521"/>
      <c r="W39" s="521"/>
      <c r="X39" s="521"/>
      <c r="Y39" s="521"/>
      <c r="Z39" s="521"/>
      <c r="AA39" s="521"/>
      <c r="AB39" s="521"/>
      <c r="AC39" s="521"/>
      <c r="AD39" s="521"/>
      <c r="AE39" s="521"/>
      <c r="AF39" s="521"/>
      <c r="AG39" s="521"/>
      <c r="AH39" s="521"/>
      <c r="AI39" s="521"/>
      <c r="AJ39" s="521"/>
      <c r="AK39" s="521"/>
      <c r="AL39" s="521"/>
      <c r="AM39" s="521"/>
      <c r="AN39" s="521"/>
      <c r="AO39" s="521"/>
      <c r="AP39" s="521"/>
      <c r="AQ39" s="521"/>
      <c r="AR39" s="521"/>
      <c r="AS39" s="521"/>
      <c r="AT39" s="521"/>
      <c r="AU39" s="521"/>
      <c r="AV39" s="521"/>
      <c r="AW39" s="521"/>
      <c r="AX39" s="521"/>
    </row>
    <row collapsed="false" customFormat="false" customHeight="true" hidden="false" ht="13.5" outlineLevel="0" r="40">
      <c r="A40" s="429" t="s">
        <v>487</v>
      </c>
      <c r="B40" s="430"/>
      <c r="C40" s="430"/>
      <c r="D40" s="430"/>
      <c r="E40" s="430"/>
      <c r="F40" s="430"/>
      <c r="G40" s="430"/>
      <c r="H40" s="521"/>
      <c r="I40" s="521"/>
      <c r="J40" s="521"/>
      <c r="K40" s="521"/>
      <c r="L40" s="521"/>
      <c r="M40" s="521"/>
      <c r="N40" s="521"/>
      <c r="O40" s="521"/>
      <c r="P40" s="521"/>
      <c r="Q40" s="521"/>
      <c r="R40" s="521"/>
      <c r="S40" s="521"/>
      <c r="T40" s="521"/>
      <c r="U40" s="521"/>
      <c r="V40" s="521"/>
      <c r="W40" s="521"/>
      <c r="X40" s="521"/>
      <c r="Y40" s="521"/>
      <c r="Z40" s="521"/>
      <c r="AA40" s="521"/>
      <c r="AB40" s="521"/>
      <c r="AC40" s="521"/>
      <c r="AD40" s="521"/>
      <c r="AE40" s="521"/>
      <c r="AF40" s="521"/>
      <c r="AG40" s="521"/>
      <c r="AH40" s="521"/>
      <c r="AI40" s="521"/>
      <c r="AJ40" s="521"/>
      <c r="AK40" s="521"/>
      <c r="AL40" s="521"/>
      <c r="AM40" s="521"/>
      <c r="AN40" s="521"/>
      <c r="AO40" s="521"/>
      <c r="AP40" s="521"/>
      <c r="AQ40" s="521"/>
      <c r="AR40" s="521"/>
      <c r="AS40" s="521"/>
      <c r="AT40" s="521" t="n">
        <f aca="false">SUM(H40:AS40)</f>
        <v>0</v>
      </c>
      <c r="AU40" s="521"/>
      <c r="AV40" s="521"/>
      <c r="AW40" s="521"/>
      <c r="AX40" s="521"/>
    </row>
    <row collapsed="false" customFormat="false" customHeight="true" hidden="false" ht="13.5" outlineLevel="0" r="41">
      <c r="A41" s="429" t="s">
        <v>488</v>
      </c>
      <c r="B41" s="429"/>
      <c r="C41" s="430"/>
      <c r="D41" s="430"/>
      <c r="E41" s="430"/>
      <c r="F41" s="430"/>
      <c r="G41" s="430"/>
      <c r="H41" s="521"/>
      <c r="I41" s="521"/>
      <c r="J41" s="521"/>
      <c r="K41" s="521"/>
      <c r="L41" s="521"/>
      <c r="M41" s="521"/>
      <c r="N41" s="521"/>
      <c r="O41" s="521"/>
      <c r="P41" s="521"/>
      <c r="Q41" s="521"/>
      <c r="R41" s="521"/>
      <c r="S41" s="521"/>
      <c r="T41" s="521"/>
      <c r="U41" s="521"/>
      <c r="V41" s="521"/>
      <c r="W41" s="521"/>
      <c r="X41" s="521"/>
      <c r="Y41" s="521"/>
      <c r="Z41" s="521"/>
      <c r="AA41" s="521"/>
      <c r="AB41" s="521"/>
      <c r="AC41" s="521"/>
      <c r="AD41" s="521"/>
      <c r="AE41" s="521"/>
      <c r="AF41" s="521"/>
      <c r="AG41" s="521"/>
      <c r="AH41" s="521"/>
      <c r="AI41" s="521"/>
      <c r="AJ41" s="521"/>
      <c r="AK41" s="521"/>
      <c r="AL41" s="521"/>
      <c r="AM41" s="521"/>
      <c r="AN41" s="521"/>
      <c r="AO41" s="521"/>
      <c r="AP41" s="521"/>
      <c r="AQ41" s="521"/>
      <c r="AR41" s="521"/>
      <c r="AS41" s="521"/>
      <c r="AT41" s="521" t="n">
        <f aca="false">SUM(H41:AS41)</f>
        <v>0</v>
      </c>
      <c r="AU41" s="521"/>
      <c r="AV41" s="521"/>
      <c r="AW41" s="521"/>
      <c r="AX41" s="521"/>
    </row>
    <row collapsed="false" customFormat="false" customHeight="true" hidden="false" ht="13.5" outlineLevel="0" r="42">
      <c r="A42" s="429" t="s">
        <v>489</v>
      </c>
      <c r="B42" s="429"/>
      <c r="C42" s="430"/>
      <c r="D42" s="430"/>
      <c r="E42" s="430"/>
      <c r="F42" s="430"/>
      <c r="G42" s="430"/>
      <c r="H42" s="521"/>
      <c r="I42" s="521"/>
      <c r="J42" s="521"/>
      <c r="K42" s="521"/>
      <c r="L42" s="521"/>
      <c r="M42" s="521"/>
      <c r="N42" s="521"/>
      <c r="O42" s="521"/>
      <c r="P42" s="521"/>
      <c r="Q42" s="521"/>
      <c r="R42" s="521"/>
      <c r="S42" s="521"/>
      <c r="T42" s="521"/>
      <c r="U42" s="521"/>
      <c r="V42" s="521"/>
      <c r="W42" s="521"/>
      <c r="X42" s="521"/>
      <c r="Y42" s="521"/>
      <c r="Z42" s="521"/>
      <c r="AA42" s="521"/>
      <c r="AB42" s="521"/>
      <c r="AC42" s="521"/>
      <c r="AD42" s="521"/>
      <c r="AE42" s="521"/>
      <c r="AF42" s="521"/>
      <c r="AG42" s="521"/>
      <c r="AH42" s="521"/>
      <c r="AI42" s="521"/>
      <c r="AJ42" s="521"/>
      <c r="AK42" s="521"/>
      <c r="AL42" s="521"/>
      <c r="AM42" s="521"/>
      <c r="AN42" s="521"/>
      <c r="AO42" s="521"/>
      <c r="AP42" s="521"/>
      <c r="AQ42" s="521"/>
      <c r="AR42" s="521"/>
      <c r="AS42" s="521"/>
      <c r="AT42" s="521" t="n">
        <f aca="false">SUM(H42:AS42)</f>
        <v>0</v>
      </c>
      <c r="AU42" s="521"/>
      <c r="AV42" s="521"/>
      <c r="AW42" s="521"/>
      <c r="AX42" s="521"/>
    </row>
    <row collapsed="false" customFormat="false" customHeight="true" hidden="false" ht="13.5" outlineLevel="0" r="43">
      <c r="A43" s="458" t="s">
        <v>490</v>
      </c>
      <c r="B43" s="408"/>
      <c r="C43" s="408"/>
      <c r="D43" s="408"/>
      <c r="E43" s="408"/>
      <c r="F43" s="408"/>
      <c r="G43" s="408"/>
      <c r="H43" s="521" t="n">
        <f aca="false">SUM(ANALYTIKAVUJ!D33)*-1</f>
        <v>0</v>
      </c>
      <c r="I43" s="521"/>
      <c r="J43" s="521"/>
      <c r="K43" s="521"/>
      <c r="L43" s="521"/>
      <c r="M43" s="521" t="n">
        <f aca="false">SUM(ANALYTIKAVUJ!D34)*-1</f>
        <v>0</v>
      </c>
      <c r="N43" s="521"/>
      <c r="O43" s="521"/>
      <c r="P43" s="521"/>
      <c r="Q43" s="521"/>
      <c r="R43" s="521" t="n">
        <f aca="false">SUM(ANALYTIKAVUJ!D35)*-1</f>
        <v>0</v>
      </c>
      <c r="S43" s="521"/>
      <c r="T43" s="521"/>
      <c r="U43" s="521"/>
      <c r="V43" s="521"/>
      <c r="W43" s="521" t="n">
        <f aca="false">SUM(ANALYTIKAVUJ!D36)*-1</f>
        <v>0</v>
      </c>
      <c r="X43" s="521"/>
      <c r="Y43" s="521"/>
      <c r="Z43" s="521"/>
      <c r="AA43" s="521"/>
      <c r="AB43" s="521" t="n">
        <f aca="false">SUM(ANALYTIKAVUJ!D37)*-1</f>
        <v>0</v>
      </c>
      <c r="AC43" s="521"/>
      <c r="AD43" s="521"/>
      <c r="AE43" s="521"/>
      <c r="AF43" s="521"/>
      <c r="AG43" s="521" t="n">
        <f aca="false">SUM(ANALYTIKAVUJ!D38)*-1</f>
        <v>0</v>
      </c>
      <c r="AH43" s="521"/>
      <c r="AI43" s="521"/>
      <c r="AJ43" s="521"/>
      <c r="AK43" s="521" t="n">
        <f aca="false">SUM('HL KNIHA VYPOC'!G74)</f>
        <v>0</v>
      </c>
      <c r="AL43" s="521"/>
      <c r="AM43" s="521"/>
      <c r="AN43" s="521"/>
      <c r="AO43" s="521" t="n">
        <f aca="false">SUM(ANALYTIKAVUJ!D42)*-1</f>
        <v>0</v>
      </c>
      <c r="AP43" s="521"/>
      <c r="AQ43" s="521"/>
      <c r="AR43" s="521"/>
      <c r="AS43" s="521"/>
      <c r="AT43" s="744" t="n">
        <f aca="false">SUM(H43:AS45)</f>
        <v>0</v>
      </c>
      <c r="AU43" s="744"/>
      <c r="AV43" s="744"/>
      <c r="AW43" s="744"/>
      <c r="AX43" s="744"/>
    </row>
    <row collapsed="false" customFormat="false" customHeight="true" hidden="false" ht="13.5" outlineLevel="0" r="44">
      <c r="A44" s="458" t="s">
        <v>538</v>
      </c>
      <c r="B44" s="408"/>
      <c r="C44" s="408"/>
      <c r="D44" s="408"/>
      <c r="E44" s="408"/>
      <c r="F44" s="408"/>
      <c r="G44" s="408"/>
      <c r="H44" s="521"/>
      <c r="I44" s="521"/>
      <c r="J44" s="521"/>
      <c r="K44" s="521"/>
      <c r="L44" s="521"/>
      <c r="M44" s="521"/>
      <c r="N44" s="521"/>
      <c r="O44" s="521"/>
      <c r="P44" s="521"/>
      <c r="Q44" s="521"/>
      <c r="R44" s="521"/>
      <c r="S44" s="521"/>
      <c r="T44" s="521"/>
      <c r="U44" s="521"/>
      <c r="V44" s="521"/>
      <c r="W44" s="521"/>
      <c r="X44" s="521"/>
      <c r="Y44" s="521"/>
      <c r="Z44" s="521"/>
      <c r="AA44" s="521"/>
      <c r="AB44" s="521"/>
      <c r="AC44" s="521"/>
      <c r="AD44" s="521"/>
      <c r="AE44" s="521"/>
      <c r="AF44" s="521"/>
      <c r="AG44" s="521"/>
      <c r="AH44" s="521"/>
      <c r="AI44" s="521"/>
      <c r="AJ44" s="521"/>
      <c r="AK44" s="521"/>
      <c r="AL44" s="521"/>
      <c r="AM44" s="521"/>
      <c r="AN44" s="521"/>
      <c r="AO44" s="521"/>
      <c r="AP44" s="521"/>
      <c r="AQ44" s="521"/>
      <c r="AR44" s="521"/>
      <c r="AS44" s="521"/>
      <c r="AT44" s="744"/>
      <c r="AU44" s="744"/>
      <c r="AV44" s="744"/>
      <c r="AW44" s="744"/>
      <c r="AX44" s="744"/>
    </row>
    <row collapsed="false" customFormat="false" customHeight="true" hidden="false" ht="13.5" outlineLevel="0" r="45">
      <c r="A45" s="470" t="s">
        <v>539</v>
      </c>
      <c r="B45" s="439"/>
      <c r="C45" s="439"/>
      <c r="D45" s="439"/>
      <c r="E45" s="439"/>
      <c r="F45" s="439"/>
      <c r="G45" s="439"/>
      <c r="H45" s="521"/>
      <c r="I45" s="521"/>
      <c r="J45" s="521"/>
      <c r="K45" s="521"/>
      <c r="L45" s="521"/>
      <c r="M45" s="521"/>
      <c r="N45" s="521"/>
      <c r="O45" s="521"/>
      <c r="P45" s="521"/>
      <c r="Q45" s="521"/>
      <c r="R45" s="521"/>
      <c r="S45" s="521"/>
      <c r="T45" s="521"/>
      <c r="U45" s="521"/>
      <c r="V45" s="521"/>
      <c r="W45" s="521"/>
      <c r="X45" s="521"/>
      <c r="Y45" s="521"/>
      <c r="Z45" s="521"/>
      <c r="AA45" s="521"/>
      <c r="AB45" s="521"/>
      <c r="AC45" s="521"/>
      <c r="AD45" s="521"/>
      <c r="AE45" s="521"/>
      <c r="AF45" s="521"/>
      <c r="AG45" s="521"/>
      <c r="AH45" s="521"/>
      <c r="AI45" s="521"/>
      <c r="AJ45" s="521"/>
      <c r="AK45" s="521"/>
      <c r="AL45" s="521"/>
      <c r="AM45" s="521"/>
      <c r="AN45" s="521"/>
      <c r="AO45" s="521"/>
      <c r="AP45" s="521"/>
      <c r="AQ45" s="521"/>
      <c r="AR45" s="521"/>
      <c r="AS45" s="521"/>
      <c r="AT45" s="744"/>
      <c r="AU45" s="744"/>
      <c r="AV45" s="744"/>
      <c r="AW45" s="744"/>
      <c r="AX45" s="744"/>
    </row>
    <row collapsed="false" customFormat="false" customHeight="true" hidden="false" ht="13.5" outlineLevel="0" r="46">
      <c r="A46" s="430" t="s">
        <v>493</v>
      </c>
      <c r="B46" s="430"/>
      <c r="C46" s="430"/>
      <c r="D46" s="430"/>
      <c r="E46" s="430"/>
      <c r="F46" s="430"/>
      <c r="G46" s="430"/>
      <c r="H46" s="430"/>
      <c r="I46" s="430"/>
      <c r="J46" s="430"/>
      <c r="K46" s="430"/>
      <c r="L46" s="430"/>
      <c r="M46" s="430"/>
      <c r="N46" s="430"/>
      <c r="O46" s="430"/>
      <c r="P46" s="430"/>
      <c r="Q46" s="430"/>
      <c r="R46" s="430"/>
      <c r="S46" s="430"/>
      <c r="T46" s="430"/>
      <c r="U46" s="430"/>
      <c r="V46" s="430"/>
      <c r="W46" s="430"/>
      <c r="X46" s="430"/>
      <c r="Y46" s="430"/>
      <c r="Z46" s="430"/>
      <c r="AA46" s="430"/>
      <c r="AB46" s="430"/>
      <c r="AC46" s="430"/>
      <c r="AD46" s="430"/>
      <c r="AE46" s="430"/>
      <c r="AF46" s="430"/>
      <c r="AG46" s="430"/>
      <c r="AH46" s="430"/>
      <c r="AI46" s="430"/>
      <c r="AJ46" s="430"/>
      <c r="AK46" s="430"/>
      <c r="AL46" s="430"/>
      <c r="AM46" s="430"/>
      <c r="AN46" s="430"/>
      <c r="AO46" s="430"/>
      <c r="AP46" s="430"/>
      <c r="AQ46" s="430"/>
      <c r="AR46" s="430"/>
      <c r="AS46" s="430"/>
      <c r="AT46" s="430"/>
      <c r="AU46" s="430"/>
      <c r="AV46" s="430"/>
      <c r="AW46" s="430"/>
      <c r="AX46" s="431"/>
    </row>
    <row collapsed="false" customFormat="false" customHeight="true" hidden="false" ht="13.5" outlineLevel="0" r="47">
      <c r="A47" s="454" t="s">
        <v>536</v>
      </c>
      <c r="B47" s="436"/>
      <c r="C47" s="436"/>
      <c r="D47" s="436"/>
      <c r="E47" s="436"/>
      <c r="F47" s="436"/>
      <c r="G47" s="437"/>
      <c r="H47" s="521" t="n">
        <f aca="false">SUM(H14-H25--H36)</f>
        <v>0</v>
      </c>
      <c r="I47" s="521"/>
      <c r="J47" s="521"/>
      <c r="K47" s="521"/>
      <c r="L47" s="521"/>
      <c r="M47" s="521" t="n">
        <f aca="false">SUM(M14-M25--M36)</f>
        <v>0</v>
      </c>
      <c r="N47" s="521"/>
      <c r="O47" s="521"/>
      <c r="P47" s="521"/>
      <c r="Q47" s="521"/>
      <c r="R47" s="521" t="n">
        <f aca="false">SUM(R14-R25-R36)</f>
        <v>0</v>
      </c>
      <c r="S47" s="521"/>
      <c r="T47" s="521"/>
      <c r="U47" s="521"/>
      <c r="V47" s="521"/>
      <c r="W47" s="521" t="n">
        <f aca="false">SUM(W14-W25--W36)</f>
        <v>0</v>
      </c>
      <c r="X47" s="521"/>
      <c r="Y47" s="521"/>
      <c r="Z47" s="521"/>
      <c r="AA47" s="521"/>
      <c r="AB47" s="521" t="n">
        <f aca="false">SUM(AB14-AB25--AB36)</f>
        <v>0</v>
      </c>
      <c r="AC47" s="521"/>
      <c r="AD47" s="521"/>
      <c r="AE47" s="521"/>
      <c r="AF47" s="521"/>
      <c r="AG47" s="521" t="n">
        <f aca="false">SUM(AG14-AG25-AG36)</f>
        <v>0</v>
      </c>
      <c r="AH47" s="521"/>
      <c r="AI47" s="521"/>
      <c r="AJ47" s="521"/>
      <c r="AK47" s="521" t="n">
        <f aca="false">SUM(AK14-AK25-AK36)</f>
        <v>0</v>
      </c>
      <c r="AL47" s="521"/>
      <c r="AM47" s="521"/>
      <c r="AN47" s="521"/>
      <c r="AO47" s="521" t="n">
        <f aca="false">SUM(AO14-AO25--AO36)</f>
        <v>0</v>
      </c>
      <c r="AP47" s="521"/>
      <c r="AQ47" s="521"/>
      <c r="AR47" s="521"/>
      <c r="AS47" s="521"/>
      <c r="AT47" s="521" t="n">
        <f aca="false">SUM(H47:AS50)</f>
        <v>0</v>
      </c>
      <c r="AU47" s="521"/>
      <c r="AV47" s="521"/>
      <c r="AW47" s="521"/>
      <c r="AX47" s="521"/>
    </row>
    <row collapsed="false" customFormat="false" customHeight="true" hidden="false" ht="13.5" outlineLevel="0" r="48">
      <c r="A48" s="458" t="s">
        <v>537</v>
      </c>
      <c r="B48" s="408"/>
      <c r="C48" s="408"/>
      <c r="D48" s="408"/>
      <c r="E48" s="408"/>
      <c r="F48" s="408"/>
      <c r="G48" s="463"/>
      <c r="H48" s="521"/>
      <c r="I48" s="521"/>
      <c r="J48" s="521"/>
      <c r="K48" s="521"/>
      <c r="L48" s="521"/>
      <c r="M48" s="521"/>
      <c r="N48" s="521"/>
      <c r="O48" s="521"/>
      <c r="P48" s="521"/>
      <c r="Q48" s="521"/>
      <c r="R48" s="521"/>
      <c r="S48" s="521"/>
      <c r="T48" s="521"/>
      <c r="U48" s="521"/>
      <c r="V48" s="521"/>
      <c r="W48" s="521"/>
      <c r="X48" s="521"/>
      <c r="Y48" s="521"/>
      <c r="Z48" s="521"/>
      <c r="AA48" s="521"/>
      <c r="AB48" s="521"/>
      <c r="AC48" s="521"/>
      <c r="AD48" s="521"/>
      <c r="AE48" s="521"/>
      <c r="AF48" s="521"/>
      <c r="AG48" s="521"/>
      <c r="AH48" s="521"/>
      <c r="AI48" s="521"/>
      <c r="AJ48" s="521"/>
      <c r="AK48" s="521"/>
      <c r="AL48" s="521"/>
      <c r="AM48" s="521"/>
      <c r="AN48" s="521"/>
      <c r="AO48" s="521"/>
      <c r="AP48" s="521"/>
      <c r="AQ48" s="521"/>
      <c r="AR48" s="521"/>
      <c r="AS48" s="521"/>
      <c r="AT48" s="521"/>
      <c r="AU48" s="521"/>
      <c r="AV48" s="521"/>
      <c r="AW48" s="521"/>
      <c r="AX48" s="521"/>
    </row>
    <row collapsed="false" customFormat="false" customHeight="true" hidden="false" ht="13.5" outlineLevel="0" r="49">
      <c r="A49" s="458" t="s">
        <v>538</v>
      </c>
      <c r="B49" s="408"/>
      <c r="C49" s="408"/>
      <c r="D49" s="408"/>
      <c r="E49" s="408"/>
      <c r="F49" s="408"/>
      <c r="G49" s="463"/>
      <c r="H49" s="521"/>
      <c r="I49" s="521"/>
      <c r="J49" s="521"/>
      <c r="K49" s="521"/>
      <c r="L49" s="521"/>
      <c r="M49" s="521"/>
      <c r="N49" s="521"/>
      <c r="O49" s="521"/>
      <c r="P49" s="521"/>
      <c r="Q49" s="521"/>
      <c r="R49" s="521"/>
      <c r="S49" s="521"/>
      <c r="T49" s="521"/>
      <c r="U49" s="521"/>
      <c r="V49" s="521"/>
      <c r="W49" s="521"/>
      <c r="X49" s="521"/>
      <c r="Y49" s="521"/>
      <c r="Z49" s="521"/>
      <c r="AA49" s="521"/>
      <c r="AB49" s="521"/>
      <c r="AC49" s="521"/>
      <c r="AD49" s="521"/>
      <c r="AE49" s="521"/>
      <c r="AF49" s="521"/>
      <c r="AG49" s="521"/>
      <c r="AH49" s="521"/>
      <c r="AI49" s="521"/>
      <c r="AJ49" s="521"/>
      <c r="AK49" s="521"/>
      <c r="AL49" s="521"/>
      <c r="AM49" s="521"/>
      <c r="AN49" s="521"/>
      <c r="AO49" s="521"/>
      <c r="AP49" s="521"/>
      <c r="AQ49" s="521"/>
      <c r="AR49" s="521"/>
      <c r="AS49" s="521"/>
      <c r="AT49" s="521"/>
      <c r="AU49" s="521"/>
      <c r="AV49" s="521"/>
      <c r="AW49" s="521"/>
      <c r="AX49" s="521"/>
    </row>
    <row collapsed="false" customFormat="false" customHeight="true" hidden="false" ht="13.5" outlineLevel="0" r="50">
      <c r="A50" s="470" t="s">
        <v>539</v>
      </c>
      <c r="B50" s="439"/>
      <c r="C50" s="439"/>
      <c r="D50" s="439"/>
      <c r="E50" s="439"/>
      <c r="F50" s="439"/>
      <c r="G50" s="440"/>
      <c r="H50" s="521"/>
      <c r="I50" s="521"/>
      <c r="J50" s="521"/>
      <c r="K50" s="521"/>
      <c r="L50" s="521"/>
      <c r="M50" s="521"/>
      <c r="N50" s="521"/>
      <c r="O50" s="521"/>
      <c r="P50" s="521"/>
      <c r="Q50" s="521"/>
      <c r="R50" s="521"/>
      <c r="S50" s="521"/>
      <c r="T50" s="521"/>
      <c r="U50" s="521"/>
      <c r="V50" s="521"/>
      <c r="W50" s="521"/>
      <c r="X50" s="521"/>
      <c r="Y50" s="521"/>
      <c r="Z50" s="521"/>
      <c r="AA50" s="521"/>
      <c r="AB50" s="521"/>
      <c r="AC50" s="521"/>
      <c r="AD50" s="521"/>
      <c r="AE50" s="521"/>
      <c r="AF50" s="521"/>
      <c r="AG50" s="521"/>
      <c r="AH50" s="521"/>
      <c r="AI50" s="521"/>
      <c r="AJ50" s="521"/>
      <c r="AK50" s="521"/>
      <c r="AL50" s="521"/>
      <c r="AM50" s="521"/>
      <c r="AN50" s="521"/>
      <c r="AO50" s="521"/>
      <c r="AP50" s="521"/>
      <c r="AQ50" s="521"/>
      <c r="AR50" s="521"/>
      <c r="AS50" s="521"/>
      <c r="AT50" s="521"/>
      <c r="AU50" s="521"/>
      <c r="AV50" s="521"/>
      <c r="AW50" s="521"/>
      <c r="AX50" s="521"/>
    </row>
    <row collapsed="false" customFormat="false" customHeight="true" hidden="false" ht="13.5" outlineLevel="0" r="51">
      <c r="A51" s="458" t="s">
        <v>490</v>
      </c>
      <c r="B51" s="408"/>
      <c r="C51" s="408"/>
      <c r="D51" s="408"/>
      <c r="E51" s="408"/>
      <c r="F51" s="408"/>
      <c r="G51" s="408"/>
      <c r="H51" s="521" t="n">
        <f aca="false">SUM(H21-H32-H43)</f>
        <v>0</v>
      </c>
      <c r="I51" s="521"/>
      <c r="J51" s="521"/>
      <c r="K51" s="521"/>
      <c r="L51" s="521"/>
      <c r="M51" s="521" t="n">
        <f aca="false">SUM(M21-M32-M43)</f>
        <v>0</v>
      </c>
      <c r="N51" s="521"/>
      <c r="O51" s="521"/>
      <c r="P51" s="521"/>
      <c r="Q51" s="521"/>
      <c r="R51" s="521" t="n">
        <f aca="false">SUM(R21-R32-R43)</f>
        <v>0</v>
      </c>
      <c r="S51" s="521"/>
      <c r="T51" s="521"/>
      <c r="U51" s="521"/>
      <c r="V51" s="521"/>
      <c r="W51" s="521" t="n">
        <f aca="false">SUM(W21-W32-W43)</f>
        <v>0</v>
      </c>
      <c r="X51" s="521"/>
      <c r="Y51" s="521"/>
      <c r="Z51" s="521"/>
      <c r="AA51" s="521"/>
      <c r="AB51" s="521" t="n">
        <f aca="false">SUM(AB21-AB32-AB43)</f>
        <v>0</v>
      </c>
      <c r="AC51" s="521"/>
      <c r="AD51" s="521"/>
      <c r="AE51" s="521"/>
      <c r="AF51" s="521"/>
      <c r="AG51" s="521" t="n">
        <f aca="false">SUM(AG21-AG32-AG43)</f>
        <v>0</v>
      </c>
      <c r="AH51" s="521"/>
      <c r="AI51" s="521"/>
      <c r="AJ51" s="521"/>
      <c r="AK51" s="521" t="n">
        <f aca="false">SUM(AK21-AK32-AK43)</f>
        <v>0</v>
      </c>
      <c r="AL51" s="521"/>
      <c r="AM51" s="521"/>
      <c r="AN51" s="521"/>
      <c r="AO51" s="521" t="n">
        <f aca="false">SUM(AO21-AO32-AO43)</f>
        <v>0</v>
      </c>
      <c r="AP51" s="521"/>
      <c r="AQ51" s="521"/>
      <c r="AR51" s="521"/>
      <c r="AS51" s="521"/>
      <c r="AT51" s="521" t="n">
        <f aca="false">SUM(H51:AS53)</f>
        <v>0</v>
      </c>
      <c r="AU51" s="521"/>
      <c r="AV51" s="521"/>
      <c r="AW51" s="521"/>
      <c r="AX51" s="521"/>
    </row>
    <row collapsed="false" customFormat="false" customHeight="true" hidden="false" ht="13.5" outlineLevel="0" r="52">
      <c r="A52" s="458" t="s">
        <v>538</v>
      </c>
      <c r="B52" s="408"/>
      <c r="C52" s="408"/>
      <c r="D52" s="408"/>
      <c r="E52" s="408"/>
      <c r="F52" s="408"/>
      <c r="G52" s="408"/>
      <c r="H52" s="521"/>
      <c r="I52" s="521"/>
      <c r="J52" s="521"/>
      <c r="K52" s="521"/>
      <c r="L52" s="521"/>
      <c r="M52" s="521"/>
      <c r="N52" s="521"/>
      <c r="O52" s="521"/>
      <c r="P52" s="521"/>
      <c r="Q52" s="521"/>
      <c r="R52" s="521"/>
      <c r="S52" s="521"/>
      <c r="T52" s="521"/>
      <c r="U52" s="521"/>
      <c r="V52" s="521"/>
      <c r="W52" s="521"/>
      <c r="X52" s="521"/>
      <c r="Y52" s="521"/>
      <c r="Z52" s="521"/>
      <c r="AA52" s="521"/>
      <c r="AB52" s="521"/>
      <c r="AC52" s="521"/>
      <c r="AD52" s="521"/>
      <c r="AE52" s="521"/>
      <c r="AF52" s="521"/>
      <c r="AG52" s="521"/>
      <c r="AH52" s="521"/>
      <c r="AI52" s="521"/>
      <c r="AJ52" s="521"/>
      <c r="AK52" s="521"/>
      <c r="AL52" s="521"/>
      <c r="AM52" s="521"/>
      <c r="AN52" s="521"/>
      <c r="AO52" s="521"/>
      <c r="AP52" s="521"/>
      <c r="AQ52" s="521"/>
      <c r="AR52" s="521"/>
      <c r="AS52" s="521"/>
      <c r="AT52" s="521"/>
      <c r="AU52" s="521"/>
      <c r="AV52" s="521"/>
      <c r="AW52" s="521"/>
      <c r="AX52" s="521"/>
    </row>
    <row collapsed="false" customFormat="false" customHeight="true" hidden="false" ht="13.5" outlineLevel="0" r="53">
      <c r="A53" s="470" t="s">
        <v>539</v>
      </c>
      <c r="B53" s="439"/>
      <c r="C53" s="439"/>
      <c r="D53" s="439"/>
      <c r="E53" s="439"/>
      <c r="F53" s="439"/>
      <c r="G53" s="439"/>
      <c r="H53" s="521"/>
      <c r="I53" s="521"/>
      <c r="J53" s="521"/>
      <c r="K53" s="521"/>
      <c r="L53" s="521"/>
      <c r="M53" s="521"/>
      <c r="N53" s="521"/>
      <c r="O53" s="521"/>
      <c r="P53" s="521"/>
      <c r="Q53" s="521"/>
      <c r="R53" s="521"/>
      <c r="S53" s="521"/>
      <c r="T53" s="521"/>
      <c r="U53" s="521"/>
      <c r="V53" s="521"/>
      <c r="W53" s="521"/>
      <c r="X53" s="521"/>
      <c r="Y53" s="521"/>
      <c r="Z53" s="521"/>
      <c r="AA53" s="521"/>
      <c r="AB53" s="521"/>
      <c r="AC53" s="521"/>
      <c r="AD53" s="521"/>
      <c r="AE53" s="521"/>
      <c r="AF53" s="521"/>
      <c r="AG53" s="521"/>
      <c r="AH53" s="521"/>
      <c r="AI53" s="521"/>
      <c r="AJ53" s="521"/>
      <c r="AK53" s="521"/>
      <c r="AL53" s="521"/>
      <c r="AM53" s="521"/>
      <c r="AN53" s="521"/>
      <c r="AO53" s="521"/>
      <c r="AP53" s="521"/>
      <c r="AQ53" s="521"/>
      <c r="AR53" s="521"/>
      <c r="AS53" s="521"/>
      <c r="AT53" s="521"/>
      <c r="AU53" s="521"/>
      <c r="AV53" s="521"/>
      <c r="AW53" s="521"/>
      <c r="AX53" s="521"/>
    </row>
  </sheetData>
  <mergeCells count="226">
    <mergeCell ref="H2:AW2"/>
    <mergeCell ref="H3:L3"/>
    <mergeCell ref="M3:Q3"/>
    <mergeCell ref="R3:V3"/>
    <mergeCell ref="W3:AA3"/>
    <mergeCell ref="AB3:AF3"/>
    <mergeCell ref="H4:L4"/>
    <mergeCell ref="M4:Q4"/>
    <mergeCell ref="R4:V4"/>
    <mergeCell ref="W4:AA4"/>
    <mergeCell ref="AB4:AF4"/>
    <mergeCell ref="AO4:AS4"/>
    <mergeCell ref="A5:G5"/>
    <mergeCell ref="H5:L5"/>
    <mergeCell ref="M5:Q5"/>
    <mergeCell ref="R5:V5"/>
    <mergeCell ref="W5:AA5"/>
    <mergeCell ref="AB5:AF5"/>
    <mergeCell ref="AO5:AS5"/>
    <mergeCell ref="A6:G6"/>
    <mergeCell ref="H6:L6"/>
    <mergeCell ref="M6:Q6"/>
    <mergeCell ref="R6:V6"/>
    <mergeCell ref="W6:AA6"/>
    <mergeCell ref="AB6:AF6"/>
    <mergeCell ref="AG6:AJ6"/>
    <mergeCell ref="AK6:AN6"/>
    <mergeCell ref="AO6:AS6"/>
    <mergeCell ref="AT6:AW6"/>
    <mergeCell ref="H7:L7"/>
    <mergeCell ref="M7:Q7"/>
    <mergeCell ref="R7:V7"/>
    <mergeCell ref="W7:AA7"/>
    <mergeCell ref="AB7:AF7"/>
    <mergeCell ref="AG7:AJ7"/>
    <mergeCell ref="AK7:AN7"/>
    <mergeCell ref="AO7:AS7"/>
    <mergeCell ref="H8:L8"/>
    <mergeCell ref="M8:Q8"/>
    <mergeCell ref="R8:V8"/>
    <mergeCell ref="W8:AA8"/>
    <mergeCell ref="AB8:AF8"/>
    <mergeCell ref="AG8:AJ8"/>
    <mergeCell ref="AK8:AN8"/>
    <mergeCell ref="AO8:AS8"/>
    <mergeCell ref="H9:L9"/>
    <mergeCell ref="M9:Q9"/>
    <mergeCell ref="R9:V9"/>
    <mergeCell ref="W9:AA9"/>
    <mergeCell ref="AB9:AF9"/>
    <mergeCell ref="AG9:AJ9"/>
    <mergeCell ref="AK9:AN9"/>
    <mergeCell ref="AO9:AS9"/>
    <mergeCell ref="H10:L10"/>
    <mergeCell ref="M10:Q10"/>
    <mergeCell ref="R10:V10"/>
    <mergeCell ref="W10:AA10"/>
    <mergeCell ref="AB10:AF10"/>
    <mergeCell ref="H11:L11"/>
    <mergeCell ref="M11:Q11"/>
    <mergeCell ref="R11:V11"/>
    <mergeCell ref="W11:AA11"/>
    <mergeCell ref="AB11:AF11"/>
    <mergeCell ref="A12:G12"/>
    <mergeCell ref="H12:L12"/>
    <mergeCell ref="M12:Q12"/>
    <mergeCell ref="R12:V12"/>
    <mergeCell ref="W12:AA12"/>
    <mergeCell ref="AB12:AF12"/>
    <mergeCell ref="AG12:AJ12"/>
    <mergeCell ref="AK12:AN12"/>
    <mergeCell ref="AO12:AS12"/>
    <mergeCell ref="AT12:AW12"/>
    <mergeCell ref="H14:L17"/>
    <mergeCell ref="M14:Q17"/>
    <mergeCell ref="R14:V17"/>
    <mergeCell ref="W14:AA17"/>
    <mergeCell ref="AB14:AF17"/>
    <mergeCell ref="AG14:AJ17"/>
    <mergeCell ref="AK14:AN17"/>
    <mergeCell ref="AO14:AS17"/>
    <mergeCell ref="AT14:AX17"/>
    <mergeCell ref="H18:L18"/>
    <mergeCell ref="M18:Q18"/>
    <mergeCell ref="R18:V18"/>
    <mergeCell ref="W18:AA18"/>
    <mergeCell ref="AB18:AF18"/>
    <mergeCell ref="AG18:AJ18"/>
    <mergeCell ref="AK18:AN18"/>
    <mergeCell ref="AO18:AS18"/>
    <mergeCell ref="AT18:AX18"/>
    <mergeCell ref="H19:L19"/>
    <mergeCell ref="M19:Q19"/>
    <mergeCell ref="R19:V19"/>
    <mergeCell ref="W19:AA19"/>
    <mergeCell ref="AB19:AF19"/>
    <mergeCell ref="AG19:AJ19"/>
    <mergeCell ref="AK19:AN19"/>
    <mergeCell ref="AO19:AS19"/>
    <mergeCell ref="AT19:AX19"/>
    <mergeCell ref="H20:L20"/>
    <mergeCell ref="M20:Q20"/>
    <mergeCell ref="R20:V20"/>
    <mergeCell ref="W20:AA20"/>
    <mergeCell ref="AB20:AF20"/>
    <mergeCell ref="AG20:AJ20"/>
    <mergeCell ref="AK20:AN20"/>
    <mergeCell ref="AO20:AS20"/>
    <mergeCell ref="AT20:AX20"/>
    <mergeCell ref="H21:L23"/>
    <mergeCell ref="M21:Q23"/>
    <mergeCell ref="R21:V23"/>
    <mergeCell ref="W21:AA23"/>
    <mergeCell ref="AB21:AF23"/>
    <mergeCell ref="AG21:AJ23"/>
    <mergeCell ref="AK21:AN23"/>
    <mergeCell ref="AO21:AS23"/>
    <mergeCell ref="AT21:AX23"/>
    <mergeCell ref="H25:L28"/>
    <mergeCell ref="M25:Q28"/>
    <mergeCell ref="R25:V28"/>
    <mergeCell ref="W25:AA28"/>
    <mergeCell ref="AB25:AF28"/>
    <mergeCell ref="AG25:AJ28"/>
    <mergeCell ref="AK25:AN28"/>
    <mergeCell ref="AO25:AS28"/>
    <mergeCell ref="AT25:AX28"/>
    <mergeCell ref="H29:L29"/>
    <mergeCell ref="M29:Q29"/>
    <mergeCell ref="R29:V29"/>
    <mergeCell ref="W29:AA29"/>
    <mergeCell ref="AB29:AF29"/>
    <mergeCell ref="AG29:AJ29"/>
    <mergeCell ref="AK29:AN29"/>
    <mergeCell ref="AO29:AS29"/>
    <mergeCell ref="AT29:AX29"/>
    <mergeCell ref="H30:L30"/>
    <mergeCell ref="M30:Q30"/>
    <mergeCell ref="R30:V30"/>
    <mergeCell ref="W30:AA30"/>
    <mergeCell ref="AB30:AF30"/>
    <mergeCell ref="AG30:AJ30"/>
    <mergeCell ref="AK30:AN30"/>
    <mergeCell ref="AO30:AS30"/>
    <mergeCell ref="AT30:AX30"/>
    <mergeCell ref="H31:L31"/>
    <mergeCell ref="M31:Q31"/>
    <mergeCell ref="R31:V31"/>
    <mergeCell ref="W31:AA31"/>
    <mergeCell ref="AB31:AF31"/>
    <mergeCell ref="AG31:AJ31"/>
    <mergeCell ref="AK31:AN31"/>
    <mergeCell ref="AO31:AS31"/>
    <mergeCell ref="AT31:AX31"/>
    <mergeCell ref="H32:L34"/>
    <mergeCell ref="M32:Q34"/>
    <mergeCell ref="R32:V34"/>
    <mergeCell ref="W32:AA34"/>
    <mergeCell ref="AB32:AF34"/>
    <mergeCell ref="AG32:AJ34"/>
    <mergeCell ref="AK32:AN34"/>
    <mergeCell ref="AO32:AS34"/>
    <mergeCell ref="AT32:AX34"/>
    <mergeCell ref="H36:L39"/>
    <mergeCell ref="M36:Q39"/>
    <mergeCell ref="R36:V39"/>
    <mergeCell ref="W36:AA39"/>
    <mergeCell ref="AB36:AF39"/>
    <mergeCell ref="AG36:AJ39"/>
    <mergeCell ref="AK36:AN39"/>
    <mergeCell ref="AO36:AS39"/>
    <mergeCell ref="AT36:AX39"/>
    <mergeCell ref="H40:L40"/>
    <mergeCell ref="M40:Q40"/>
    <mergeCell ref="R40:V40"/>
    <mergeCell ref="W40:AA40"/>
    <mergeCell ref="AB40:AF40"/>
    <mergeCell ref="AG40:AJ40"/>
    <mergeCell ref="AK40:AN40"/>
    <mergeCell ref="AO40:AS40"/>
    <mergeCell ref="AT40:AX40"/>
    <mergeCell ref="H41:L41"/>
    <mergeCell ref="M41:Q41"/>
    <mergeCell ref="R41:V41"/>
    <mergeCell ref="W41:AA41"/>
    <mergeCell ref="AB41:AF41"/>
    <mergeCell ref="AG41:AJ41"/>
    <mergeCell ref="AK41:AN41"/>
    <mergeCell ref="AO41:AS41"/>
    <mergeCell ref="AT41:AX41"/>
    <mergeCell ref="H42:L42"/>
    <mergeCell ref="M42:Q42"/>
    <mergeCell ref="R42:V42"/>
    <mergeCell ref="W42:AA42"/>
    <mergeCell ref="AB42:AF42"/>
    <mergeCell ref="AG42:AJ42"/>
    <mergeCell ref="AK42:AN42"/>
    <mergeCell ref="AO42:AS42"/>
    <mergeCell ref="AT42:AX42"/>
    <mergeCell ref="H43:L45"/>
    <mergeCell ref="M43:Q45"/>
    <mergeCell ref="R43:V45"/>
    <mergeCell ref="W43:AA45"/>
    <mergeCell ref="AB43:AF45"/>
    <mergeCell ref="AG43:AJ45"/>
    <mergeCell ref="AK43:AN45"/>
    <mergeCell ref="AO43:AS45"/>
    <mergeCell ref="AT43:AX45"/>
    <mergeCell ref="H47:L50"/>
    <mergeCell ref="M47:Q50"/>
    <mergeCell ref="R47:V50"/>
    <mergeCell ref="W47:AA50"/>
    <mergeCell ref="AB47:AF50"/>
    <mergeCell ref="AG47:AJ50"/>
    <mergeCell ref="AK47:AN50"/>
    <mergeCell ref="AO47:AS50"/>
    <mergeCell ref="AT47:AX50"/>
    <mergeCell ref="H51:L53"/>
    <mergeCell ref="M51:Q53"/>
    <mergeCell ref="R51:V53"/>
    <mergeCell ref="W51:AA53"/>
    <mergeCell ref="AB51:AF53"/>
    <mergeCell ref="AG51:AJ53"/>
    <mergeCell ref="AK51:AN53"/>
    <mergeCell ref="AO51:AS53"/>
    <mergeCell ref="AT51:AX53"/>
  </mergeCells>
  <printOptions headings="false" gridLines="false" gridLinesSet="true" horizontalCentered="false" verticalCentered="false"/>
  <pageMargins left="0.7" right="0.7" top="0.7875" bottom="0.7875" header="0.511805555555555" footer="0.511805555555555"/>
  <pageSetup blackAndWhite="false" cellComments="none" copies="1" draft="false" firstPageNumber="0" fitToHeight="1" fitToWidth="1" horizontalDpi="300" orientation="portrait" pageOrder="downThenOver" paperSize="9" scale="100" useFirstPageNumber="false" usePrinterDefaults="false" verticalDpi="300"/>
  <headerFooter differentFirst="false" differentOddEven="false">
    <oddHeader/>
    <oddFooter/>
  </headerFooter>
</worksheet>
</file>

<file path=xl/worksheets/sheet2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B43"/>
  <sheetViews>
    <sheetView colorId="64" defaultGridColor="true" rightToLeft="false" showFormulas="false" showGridLines="true" showOutlineSymbols="true" showRowColHeaders="true" showZeros="fals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sheetFormatPr defaultRowHeight="12.75"/>
  <cols>
    <col collapsed="false" hidden="false" max="1025" min="1" style="0" width="1.70918367346939"/>
  </cols>
  <sheetData>
    <row collapsed="false" customFormat="false" customHeight="true" hidden="false" ht="13.5" outlineLevel="0" r="1">
      <c r="A1" s="425" t="s">
        <v>545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  <c r="Y1" s="89"/>
      <c r="Z1" s="89"/>
      <c r="AA1" s="89"/>
      <c r="AB1" s="89"/>
      <c r="AC1" s="89"/>
      <c r="AD1" s="89"/>
      <c r="AE1" s="89"/>
      <c r="AF1" s="89"/>
      <c r="AG1" s="89"/>
      <c r="AH1" s="89"/>
      <c r="AI1" s="89"/>
      <c r="AJ1" s="89"/>
      <c r="AK1" s="89"/>
      <c r="AL1" s="89"/>
      <c r="AM1" s="89"/>
      <c r="AN1" s="89"/>
      <c r="AO1" s="89"/>
      <c r="AP1" s="89"/>
      <c r="AQ1" s="89"/>
      <c r="AR1" s="89"/>
      <c r="AS1" s="89"/>
      <c r="AT1" s="89"/>
      <c r="AU1" s="89"/>
      <c r="AV1" s="89"/>
      <c r="AW1" s="89"/>
      <c r="AX1" s="89"/>
      <c r="AY1" s="89"/>
      <c r="AZ1" s="89"/>
      <c r="BA1" s="89"/>
      <c r="BB1" s="89"/>
    </row>
    <row collapsed="false" customFormat="false" customHeight="true" hidden="false" ht="13.5" outlineLevel="0" r="2">
      <c r="A2" s="89" t="s">
        <v>454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  <c r="V2" s="89"/>
      <c r="W2" s="89"/>
      <c r="X2" s="89"/>
      <c r="Y2" s="89"/>
      <c r="Z2" s="89"/>
      <c r="AA2" s="89"/>
      <c r="AB2" s="89"/>
      <c r="AC2" s="89"/>
      <c r="AD2" s="89"/>
      <c r="AE2" s="89"/>
      <c r="AF2" s="89"/>
      <c r="AG2" s="89"/>
      <c r="AH2" s="89"/>
      <c r="AI2" s="89"/>
      <c r="AJ2" s="89"/>
      <c r="AK2" s="89"/>
      <c r="AL2" s="89"/>
      <c r="AM2" s="89"/>
      <c r="AN2" s="89"/>
      <c r="AO2" s="89"/>
      <c r="AP2" s="89"/>
      <c r="AQ2" s="89"/>
      <c r="AR2" s="89"/>
      <c r="AS2" s="89"/>
      <c r="AT2" s="89"/>
      <c r="AU2" s="89"/>
      <c r="AV2" s="89"/>
      <c r="AW2" s="89"/>
      <c r="AX2" s="89"/>
      <c r="AY2" s="89"/>
      <c r="AZ2" s="89"/>
      <c r="BA2" s="89"/>
      <c r="BB2" s="89"/>
    </row>
    <row collapsed="false" customFormat="false" customHeight="true" hidden="false" ht="13.5" outlineLevel="0" r="3">
      <c r="A3" s="505"/>
      <c r="B3" s="506"/>
      <c r="C3" s="506"/>
      <c r="D3" s="506"/>
      <c r="E3" s="506"/>
      <c r="F3" s="859" t="s">
        <v>435</v>
      </c>
      <c r="G3" s="859"/>
      <c r="H3" s="859"/>
      <c r="I3" s="859"/>
      <c r="J3" s="859"/>
      <c r="K3" s="859"/>
      <c r="L3" s="859"/>
      <c r="M3" s="859"/>
      <c r="N3" s="859"/>
      <c r="O3" s="859"/>
      <c r="P3" s="859"/>
      <c r="Q3" s="859"/>
      <c r="R3" s="859"/>
      <c r="S3" s="859"/>
      <c r="T3" s="859"/>
      <c r="U3" s="859"/>
      <c r="V3" s="859"/>
      <c r="W3" s="859"/>
      <c r="X3" s="859"/>
      <c r="Y3" s="859"/>
      <c r="Z3" s="859"/>
      <c r="AA3" s="859"/>
      <c r="AB3" s="859"/>
      <c r="AC3" s="859"/>
      <c r="AD3" s="859"/>
      <c r="AE3" s="859"/>
      <c r="AF3" s="859"/>
      <c r="AG3" s="859"/>
      <c r="AH3" s="859"/>
      <c r="AI3" s="859"/>
      <c r="AJ3" s="859"/>
      <c r="AK3" s="859"/>
      <c r="AL3" s="859"/>
      <c r="AM3" s="859"/>
      <c r="AN3" s="859"/>
      <c r="AO3" s="859"/>
      <c r="AP3" s="859"/>
      <c r="AQ3" s="859"/>
      <c r="AR3" s="859"/>
      <c r="AS3" s="859"/>
      <c r="AT3" s="859"/>
      <c r="AU3" s="859"/>
      <c r="AV3" s="859"/>
      <c r="AW3" s="859"/>
      <c r="AX3" s="859"/>
      <c r="AY3" s="859"/>
      <c r="AZ3" s="859"/>
      <c r="BA3" s="859"/>
      <c r="BB3" s="431"/>
    </row>
    <row collapsed="false" customFormat="false" customHeight="true" hidden="false" ht="13.5" outlineLevel="0" r="4">
      <c r="A4" s="508"/>
      <c r="B4" s="509"/>
      <c r="C4" s="509"/>
      <c r="D4" s="509"/>
      <c r="E4" s="509"/>
      <c r="F4" s="510" t="s">
        <v>546</v>
      </c>
      <c r="G4" s="510"/>
      <c r="H4" s="510"/>
      <c r="I4" s="510"/>
      <c r="J4" s="510" t="s">
        <v>547</v>
      </c>
      <c r="K4" s="510"/>
      <c r="L4" s="510"/>
      <c r="M4" s="510"/>
      <c r="N4" s="510" t="s">
        <v>548</v>
      </c>
      <c r="O4" s="510"/>
      <c r="P4" s="510"/>
      <c r="Q4" s="510"/>
      <c r="R4" s="510" t="s">
        <v>549</v>
      </c>
      <c r="S4" s="510"/>
      <c r="T4" s="510"/>
      <c r="U4" s="510"/>
      <c r="V4" s="510" t="s">
        <v>550</v>
      </c>
      <c r="W4" s="510"/>
      <c r="X4" s="510"/>
      <c r="Y4" s="510"/>
      <c r="Z4" s="510" t="s">
        <v>551</v>
      </c>
      <c r="AA4" s="510"/>
      <c r="AB4" s="510"/>
      <c r="AC4" s="510"/>
      <c r="AD4" s="510" t="s">
        <v>552</v>
      </c>
      <c r="AE4" s="510"/>
      <c r="AF4" s="510"/>
      <c r="AG4" s="510"/>
      <c r="AH4" s="510" t="s">
        <v>553</v>
      </c>
      <c r="AI4" s="510"/>
      <c r="AJ4" s="510"/>
      <c r="AK4" s="510"/>
      <c r="AL4" s="510" t="s">
        <v>554</v>
      </c>
      <c r="AM4" s="510"/>
      <c r="AN4" s="510"/>
      <c r="AO4" s="510"/>
      <c r="AP4" s="510" t="s">
        <v>556</v>
      </c>
      <c r="AQ4" s="510"/>
      <c r="AR4" s="510"/>
      <c r="AS4" s="510"/>
      <c r="AT4" s="510" t="s">
        <v>555</v>
      </c>
      <c r="AU4" s="510"/>
      <c r="AV4" s="510"/>
      <c r="AW4" s="510"/>
      <c r="AX4" s="511" t="s">
        <v>462</v>
      </c>
      <c r="AY4" s="511"/>
      <c r="AZ4" s="511"/>
      <c r="BA4" s="511"/>
      <c r="BB4" s="511"/>
    </row>
    <row collapsed="false" customFormat="false" customHeight="true" hidden="false" ht="13.5" outlineLevel="0" r="5">
      <c r="A5" s="508"/>
      <c r="B5" s="509"/>
      <c r="C5" s="509"/>
      <c r="D5" s="509"/>
      <c r="E5" s="509"/>
      <c r="F5" s="510"/>
      <c r="G5" s="510"/>
      <c r="H5" s="510"/>
      <c r="I5" s="510"/>
      <c r="J5" s="510"/>
      <c r="K5" s="510"/>
      <c r="L5" s="510"/>
      <c r="M5" s="510"/>
      <c r="N5" s="510"/>
      <c r="O5" s="510"/>
      <c r="P5" s="510"/>
      <c r="Q5" s="510"/>
      <c r="R5" s="510"/>
      <c r="S5" s="510"/>
      <c r="T5" s="510"/>
      <c r="U5" s="510"/>
      <c r="V5" s="510"/>
      <c r="W5" s="510"/>
      <c r="X5" s="510"/>
      <c r="Y5" s="510"/>
      <c r="Z5" s="510"/>
      <c r="AA5" s="510"/>
      <c r="AB5" s="510"/>
      <c r="AC5" s="510"/>
      <c r="AD5" s="510"/>
      <c r="AE5" s="510"/>
      <c r="AF5" s="510"/>
      <c r="AG5" s="510"/>
      <c r="AH5" s="510"/>
      <c r="AI5" s="510"/>
      <c r="AJ5" s="510"/>
      <c r="AK5" s="510"/>
      <c r="AL5" s="510"/>
      <c r="AM5" s="510"/>
      <c r="AN5" s="510"/>
      <c r="AO5" s="510"/>
      <c r="AP5" s="510"/>
      <c r="AQ5" s="510"/>
      <c r="AR5" s="510"/>
      <c r="AS5" s="510"/>
      <c r="AT5" s="510"/>
      <c r="AU5" s="510"/>
      <c r="AV5" s="510"/>
      <c r="AW5" s="510"/>
      <c r="AX5" s="511"/>
      <c r="AY5" s="511"/>
      <c r="AZ5" s="511"/>
      <c r="BA5" s="511"/>
      <c r="BB5" s="511"/>
    </row>
    <row collapsed="false" customFormat="false" customHeight="true" hidden="false" ht="13.5" outlineLevel="0" r="6">
      <c r="A6" s="512" t="s">
        <v>507</v>
      </c>
      <c r="B6" s="512"/>
      <c r="C6" s="512"/>
      <c r="D6" s="512"/>
      <c r="E6" s="512"/>
      <c r="F6" s="510"/>
      <c r="G6" s="510"/>
      <c r="H6" s="510"/>
      <c r="I6" s="510"/>
      <c r="J6" s="510"/>
      <c r="K6" s="510"/>
      <c r="L6" s="510"/>
      <c r="M6" s="510"/>
      <c r="N6" s="510"/>
      <c r="O6" s="510"/>
      <c r="P6" s="510"/>
      <c r="Q6" s="510"/>
      <c r="R6" s="510"/>
      <c r="S6" s="510"/>
      <c r="T6" s="510"/>
      <c r="U6" s="510"/>
      <c r="V6" s="510"/>
      <c r="W6" s="510"/>
      <c r="X6" s="510"/>
      <c r="Y6" s="510"/>
      <c r="Z6" s="510"/>
      <c r="AA6" s="510"/>
      <c r="AB6" s="510"/>
      <c r="AC6" s="510"/>
      <c r="AD6" s="510"/>
      <c r="AE6" s="510"/>
      <c r="AF6" s="510"/>
      <c r="AG6" s="510"/>
      <c r="AH6" s="510"/>
      <c r="AI6" s="510"/>
      <c r="AJ6" s="510"/>
      <c r="AK6" s="510"/>
      <c r="AL6" s="510"/>
      <c r="AM6" s="510"/>
      <c r="AN6" s="510"/>
      <c r="AO6" s="510"/>
      <c r="AP6" s="510"/>
      <c r="AQ6" s="510"/>
      <c r="AR6" s="510"/>
      <c r="AS6" s="510"/>
      <c r="AT6" s="510"/>
      <c r="AU6" s="510"/>
      <c r="AV6" s="510"/>
      <c r="AW6" s="510"/>
      <c r="AX6" s="511"/>
      <c r="AY6" s="511"/>
      <c r="AZ6" s="511"/>
      <c r="BA6" s="511"/>
      <c r="BB6" s="511"/>
    </row>
    <row collapsed="false" customFormat="false" customHeight="true" hidden="false" ht="13.5" outlineLevel="0" r="7">
      <c r="A7" s="512" t="s">
        <v>557</v>
      </c>
      <c r="B7" s="512"/>
      <c r="C7" s="512"/>
      <c r="D7" s="512"/>
      <c r="E7" s="512"/>
      <c r="F7" s="510"/>
      <c r="G7" s="510"/>
      <c r="H7" s="510"/>
      <c r="I7" s="510"/>
      <c r="J7" s="510"/>
      <c r="K7" s="510"/>
      <c r="L7" s="510"/>
      <c r="M7" s="510"/>
      <c r="N7" s="510"/>
      <c r="O7" s="510"/>
      <c r="P7" s="510"/>
      <c r="Q7" s="510"/>
      <c r="R7" s="510"/>
      <c r="S7" s="510"/>
      <c r="T7" s="510"/>
      <c r="U7" s="510"/>
      <c r="V7" s="510"/>
      <c r="W7" s="510"/>
      <c r="X7" s="510"/>
      <c r="Y7" s="510"/>
      <c r="Z7" s="510"/>
      <c r="AA7" s="510"/>
      <c r="AB7" s="510"/>
      <c r="AC7" s="510"/>
      <c r="AD7" s="510"/>
      <c r="AE7" s="510"/>
      <c r="AF7" s="510"/>
      <c r="AG7" s="510"/>
      <c r="AH7" s="510"/>
      <c r="AI7" s="510"/>
      <c r="AJ7" s="510"/>
      <c r="AK7" s="510"/>
      <c r="AL7" s="510"/>
      <c r="AM7" s="510"/>
      <c r="AN7" s="510"/>
      <c r="AO7" s="510"/>
      <c r="AP7" s="510"/>
      <c r="AQ7" s="510"/>
      <c r="AR7" s="510"/>
      <c r="AS7" s="510"/>
      <c r="AT7" s="510"/>
      <c r="AU7" s="510"/>
      <c r="AV7" s="510"/>
      <c r="AW7" s="510"/>
      <c r="AX7" s="511"/>
      <c r="AY7" s="511"/>
      <c r="AZ7" s="511"/>
      <c r="BA7" s="511"/>
      <c r="BB7" s="511"/>
    </row>
    <row collapsed="false" customFormat="false" customHeight="true" hidden="false" ht="13.5" outlineLevel="0" r="8">
      <c r="A8" s="512" t="s">
        <v>469</v>
      </c>
      <c r="B8" s="512"/>
      <c r="C8" s="512"/>
      <c r="D8" s="512"/>
      <c r="E8" s="512"/>
      <c r="F8" s="510"/>
      <c r="G8" s="510"/>
      <c r="H8" s="510"/>
      <c r="I8" s="510"/>
      <c r="J8" s="510"/>
      <c r="K8" s="510"/>
      <c r="L8" s="510"/>
      <c r="M8" s="510"/>
      <c r="N8" s="510"/>
      <c r="O8" s="510"/>
      <c r="P8" s="510"/>
      <c r="Q8" s="510"/>
      <c r="R8" s="510"/>
      <c r="S8" s="510"/>
      <c r="T8" s="510"/>
      <c r="U8" s="510"/>
      <c r="V8" s="510"/>
      <c r="W8" s="510"/>
      <c r="X8" s="510"/>
      <c r="Y8" s="510"/>
      <c r="Z8" s="510"/>
      <c r="AA8" s="510"/>
      <c r="AB8" s="510"/>
      <c r="AC8" s="510"/>
      <c r="AD8" s="510"/>
      <c r="AE8" s="510"/>
      <c r="AF8" s="510"/>
      <c r="AG8" s="510"/>
      <c r="AH8" s="510"/>
      <c r="AI8" s="510"/>
      <c r="AJ8" s="510"/>
      <c r="AK8" s="510"/>
      <c r="AL8" s="510"/>
      <c r="AM8" s="510"/>
      <c r="AN8" s="510"/>
      <c r="AO8" s="510"/>
      <c r="AP8" s="510"/>
      <c r="AQ8" s="510"/>
      <c r="AR8" s="510"/>
      <c r="AS8" s="510"/>
      <c r="AT8" s="510"/>
      <c r="AU8" s="510"/>
      <c r="AV8" s="510"/>
      <c r="AW8" s="510"/>
      <c r="AX8" s="511"/>
      <c r="AY8" s="511"/>
      <c r="AZ8" s="511"/>
      <c r="BA8" s="511"/>
      <c r="BB8" s="511"/>
    </row>
    <row collapsed="false" customFormat="false" customHeight="true" hidden="false" ht="13.5" outlineLevel="0" r="9">
      <c r="A9" s="508"/>
      <c r="B9" s="509"/>
      <c r="C9" s="509"/>
      <c r="D9" s="509"/>
      <c r="E9" s="509"/>
      <c r="F9" s="510"/>
      <c r="G9" s="510"/>
      <c r="H9" s="510"/>
      <c r="I9" s="510"/>
      <c r="J9" s="510"/>
      <c r="K9" s="510"/>
      <c r="L9" s="510"/>
      <c r="M9" s="510"/>
      <c r="N9" s="510"/>
      <c r="O9" s="510"/>
      <c r="P9" s="510"/>
      <c r="Q9" s="510"/>
      <c r="R9" s="510"/>
      <c r="S9" s="510"/>
      <c r="T9" s="510"/>
      <c r="U9" s="510"/>
      <c r="V9" s="510"/>
      <c r="W9" s="510"/>
      <c r="X9" s="510"/>
      <c r="Y9" s="510"/>
      <c r="Z9" s="510"/>
      <c r="AA9" s="510"/>
      <c r="AB9" s="510"/>
      <c r="AC9" s="510"/>
      <c r="AD9" s="510"/>
      <c r="AE9" s="510"/>
      <c r="AF9" s="510"/>
      <c r="AG9" s="510"/>
      <c r="AH9" s="510"/>
      <c r="AI9" s="510"/>
      <c r="AJ9" s="510"/>
      <c r="AK9" s="510"/>
      <c r="AL9" s="510"/>
      <c r="AM9" s="510"/>
      <c r="AN9" s="510"/>
      <c r="AO9" s="510"/>
      <c r="AP9" s="510"/>
      <c r="AQ9" s="510"/>
      <c r="AR9" s="510"/>
      <c r="AS9" s="510"/>
      <c r="AT9" s="510"/>
      <c r="AU9" s="510"/>
      <c r="AV9" s="510"/>
      <c r="AW9" s="510"/>
      <c r="AX9" s="511"/>
      <c r="AY9" s="511"/>
      <c r="AZ9" s="511"/>
      <c r="BA9" s="511"/>
      <c r="BB9" s="511"/>
    </row>
    <row collapsed="false" customFormat="false" customHeight="true" hidden="false" ht="13.5" outlineLevel="0" r="10">
      <c r="A10" s="508"/>
      <c r="B10" s="509"/>
      <c r="C10" s="509"/>
      <c r="D10" s="509"/>
      <c r="E10" s="509"/>
      <c r="F10" s="510"/>
      <c r="G10" s="510"/>
      <c r="H10" s="510"/>
      <c r="I10" s="510"/>
      <c r="J10" s="510"/>
      <c r="K10" s="510"/>
      <c r="L10" s="510"/>
      <c r="M10" s="510"/>
      <c r="N10" s="510"/>
      <c r="O10" s="510"/>
      <c r="P10" s="510"/>
      <c r="Q10" s="510"/>
      <c r="R10" s="510"/>
      <c r="S10" s="510"/>
      <c r="T10" s="510"/>
      <c r="U10" s="510"/>
      <c r="V10" s="510"/>
      <c r="W10" s="510"/>
      <c r="X10" s="510"/>
      <c r="Y10" s="510"/>
      <c r="Z10" s="510"/>
      <c r="AA10" s="510"/>
      <c r="AB10" s="510"/>
      <c r="AC10" s="510"/>
      <c r="AD10" s="510"/>
      <c r="AE10" s="510"/>
      <c r="AF10" s="510"/>
      <c r="AG10" s="510"/>
      <c r="AH10" s="510"/>
      <c r="AI10" s="510"/>
      <c r="AJ10" s="510"/>
      <c r="AK10" s="510"/>
      <c r="AL10" s="510"/>
      <c r="AM10" s="510"/>
      <c r="AN10" s="510"/>
      <c r="AO10" s="510"/>
      <c r="AP10" s="510"/>
      <c r="AQ10" s="510"/>
      <c r="AR10" s="510"/>
      <c r="AS10" s="510"/>
      <c r="AT10" s="510"/>
      <c r="AU10" s="510"/>
      <c r="AV10" s="510"/>
      <c r="AW10" s="510"/>
      <c r="AX10" s="511"/>
      <c r="AY10" s="511"/>
      <c r="AZ10" s="511"/>
      <c r="BA10" s="511"/>
      <c r="BB10" s="511"/>
    </row>
    <row collapsed="false" customFormat="false" customHeight="true" hidden="false" ht="13.5" outlineLevel="0" r="11">
      <c r="A11" s="508"/>
      <c r="B11" s="509"/>
      <c r="C11" s="509"/>
      <c r="D11" s="509"/>
      <c r="E11" s="509"/>
      <c r="F11" s="510"/>
      <c r="G11" s="510"/>
      <c r="H11" s="510"/>
      <c r="I11" s="510"/>
      <c r="J11" s="510"/>
      <c r="K11" s="510"/>
      <c r="L11" s="510"/>
      <c r="M11" s="510"/>
      <c r="N11" s="510"/>
      <c r="O11" s="510"/>
      <c r="P11" s="510"/>
      <c r="Q11" s="510"/>
      <c r="R11" s="510"/>
      <c r="S11" s="510"/>
      <c r="T11" s="510"/>
      <c r="U11" s="510"/>
      <c r="V11" s="510"/>
      <c r="W11" s="510"/>
      <c r="X11" s="510"/>
      <c r="Y11" s="510"/>
      <c r="Z11" s="510"/>
      <c r="AA11" s="510"/>
      <c r="AB11" s="510"/>
      <c r="AC11" s="510"/>
      <c r="AD11" s="510"/>
      <c r="AE11" s="510"/>
      <c r="AF11" s="510"/>
      <c r="AG11" s="510"/>
      <c r="AH11" s="510"/>
      <c r="AI11" s="510"/>
      <c r="AJ11" s="510"/>
      <c r="AK11" s="510"/>
      <c r="AL11" s="510"/>
      <c r="AM11" s="510"/>
      <c r="AN11" s="510"/>
      <c r="AO11" s="510"/>
      <c r="AP11" s="510"/>
      <c r="AQ11" s="510"/>
      <c r="AR11" s="510"/>
      <c r="AS11" s="510"/>
      <c r="AT11" s="510"/>
      <c r="AU11" s="510"/>
      <c r="AV11" s="510"/>
      <c r="AW11" s="510"/>
      <c r="AX11" s="511"/>
      <c r="AY11" s="511"/>
      <c r="AZ11" s="511"/>
      <c r="BA11" s="511"/>
      <c r="BB11" s="511"/>
    </row>
    <row collapsed="false" customFormat="false" customHeight="true" hidden="false" ht="13.5" outlineLevel="0" r="12">
      <c r="A12" s="508"/>
      <c r="B12" s="509"/>
      <c r="C12" s="509"/>
      <c r="D12" s="509"/>
      <c r="E12" s="509"/>
      <c r="F12" s="510"/>
      <c r="G12" s="510"/>
      <c r="H12" s="510"/>
      <c r="I12" s="510"/>
      <c r="J12" s="510"/>
      <c r="K12" s="510"/>
      <c r="L12" s="510"/>
      <c r="M12" s="510"/>
      <c r="N12" s="510"/>
      <c r="O12" s="510"/>
      <c r="P12" s="510"/>
      <c r="Q12" s="510"/>
      <c r="R12" s="510"/>
      <c r="S12" s="510"/>
      <c r="T12" s="510"/>
      <c r="U12" s="510"/>
      <c r="V12" s="510"/>
      <c r="W12" s="510"/>
      <c r="X12" s="510"/>
      <c r="Y12" s="510"/>
      <c r="Z12" s="510"/>
      <c r="AA12" s="510"/>
      <c r="AB12" s="510"/>
      <c r="AC12" s="510"/>
      <c r="AD12" s="510"/>
      <c r="AE12" s="510"/>
      <c r="AF12" s="510"/>
      <c r="AG12" s="510"/>
      <c r="AH12" s="510"/>
      <c r="AI12" s="510"/>
      <c r="AJ12" s="510"/>
      <c r="AK12" s="510"/>
      <c r="AL12" s="510"/>
      <c r="AM12" s="510"/>
      <c r="AN12" s="510"/>
      <c r="AO12" s="510"/>
      <c r="AP12" s="510"/>
      <c r="AQ12" s="510"/>
      <c r="AR12" s="510"/>
      <c r="AS12" s="510"/>
      <c r="AT12" s="510"/>
      <c r="AU12" s="510"/>
      <c r="AV12" s="510"/>
      <c r="AW12" s="510"/>
      <c r="AX12" s="511"/>
      <c r="AY12" s="511"/>
      <c r="AZ12" s="511"/>
      <c r="BA12" s="511"/>
      <c r="BB12" s="511"/>
    </row>
    <row collapsed="false" customFormat="false" customHeight="true" hidden="false" ht="13.5" outlineLevel="0" r="13">
      <c r="A13" s="465" t="s">
        <v>475</v>
      </c>
      <c r="B13" s="465"/>
      <c r="C13" s="465"/>
      <c r="D13" s="465"/>
      <c r="E13" s="465"/>
      <c r="F13" s="428" t="s">
        <v>476</v>
      </c>
      <c r="G13" s="428"/>
      <c r="H13" s="428"/>
      <c r="I13" s="428"/>
      <c r="J13" s="428" t="s">
        <v>477</v>
      </c>
      <c r="K13" s="428"/>
      <c r="L13" s="428"/>
      <c r="M13" s="428"/>
      <c r="N13" s="428" t="s">
        <v>478</v>
      </c>
      <c r="O13" s="428"/>
      <c r="P13" s="428"/>
      <c r="Q13" s="428"/>
      <c r="R13" s="428" t="s">
        <v>479</v>
      </c>
      <c r="S13" s="428"/>
      <c r="T13" s="428"/>
      <c r="U13" s="428"/>
      <c r="V13" s="428" t="s">
        <v>480</v>
      </c>
      <c r="W13" s="428"/>
      <c r="X13" s="428"/>
      <c r="Y13" s="428"/>
      <c r="Z13" s="428" t="s">
        <v>481</v>
      </c>
      <c r="AA13" s="428"/>
      <c r="AB13" s="428"/>
      <c r="AC13" s="428"/>
      <c r="AD13" s="428" t="s">
        <v>482</v>
      </c>
      <c r="AE13" s="428"/>
      <c r="AF13" s="428"/>
      <c r="AG13" s="428"/>
      <c r="AH13" s="428" t="s">
        <v>483</v>
      </c>
      <c r="AI13" s="428"/>
      <c r="AJ13" s="428"/>
      <c r="AK13" s="428"/>
      <c r="AL13" s="428" t="s">
        <v>535</v>
      </c>
      <c r="AM13" s="428"/>
      <c r="AN13" s="428"/>
      <c r="AO13" s="428"/>
      <c r="AP13" s="428" t="s">
        <v>558</v>
      </c>
      <c r="AQ13" s="428"/>
      <c r="AR13" s="428"/>
      <c r="AS13" s="428"/>
      <c r="AT13" s="428" t="s">
        <v>559</v>
      </c>
      <c r="AU13" s="428"/>
      <c r="AV13" s="428"/>
      <c r="AW13" s="428"/>
      <c r="AX13" s="428" t="s">
        <v>560</v>
      </c>
      <c r="AY13" s="428"/>
      <c r="AZ13" s="428"/>
      <c r="BA13" s="428"/>
      <c r="BB13" s="428"/>
    </row>
    <row collapsed="false" customFormat="false" customHeight="true" hidden="false" ht="13.5" outlineLevel="0" r="14">
      <c r="A14" s="408" t="s">
        <v>484</v>
      </c>
      <c r="B14" s="408"/>
      <c r="C14" s="408"/>
      <c r="D14" s="408"/>
      <c r="E14" s="408"/>
      <c r="F14" s="408"/>
      <c r="G14" s="408"/>
      <c r="H14" s="408"/>
      <c r="I14" s="408"/>
      <c r="J14" s="408"/>
      <c r="K14" s="408"/>
      <c r="L14" s="408"/>
      <c r="M14" s="408"/>
      <c r="N14" s="408"/>
      <c r="O14" s="408"/>
      <c r="P14" s="408"/>
      <c r="Q14" s="408"/>
      <c r="R14" s="408"/>
      <c r="S14" s="408"/>
      <c r="T14" s="408"/>
      <c r="U14" s="408"/>
      <c r="V14" s="408"/>
      <c r="W14" s="408"/>
      <c r="X14" s="408"/>
      <c r="Y14" s="408"/>
      <c r="Z14" s="408"/>
      <c r="AA14" s="408"/>
      <c r="AB14" s="408"/>
      <c r="AC14" s="408"/>
      <c r="AD14" s="408"/>
      <c r="AE14" s="408"/>
      <c r="AF14" s="408"/>
      <c r="AG14" s="408"/>
      <c r="AH14" s="408"/>
      <c r="AI14" s="408"/>
      <c r="AJ14" s="408"/>
      <c r="AK14" s="408"/>
      <c r="AL14" s="408"/>
      <c r="AM14" s="408"/>
      <c r="AN14" s="408"/>
      <c r="AO14" s="408"/>
      <c r="AP14" s="408"/>
      <c r="AQ14" s="408"/>
      <c r="AR14" s="408"/>
      <c r="AS14" s="408"/>
      <c r="AT14" s="408"/>
      <c r="AU14" s="408"/>
      <c r="AV14" s="408"/>
      <c r="AW14" s="408"/>
      <c r="AX14" s="408"/>
      <c r="AY14" s="408"/>
      <c r="AZ14" s="408"/>
      <c r="BA14" s="408"/>
      <c r="BB14" s="431"/>
    </row>
    <row collapsed="false" customFormat="false" customHeight="true" hidden="false" ht="13.5" outlineLevel="0" r="15">
      <c r="A15" s="454" t="s">
        <v>536</v>
      </c>
      <c r="B15" s="435"/>
      <c r="C15" s="436"/>
      <c r="D15" s="436"/>
      <c r="E15" s="437"/>
      <c r="F15" s="744" t="n">
        <f aca="false">SUM(F22-F21+F20-F19)</f>
        <v>0</v>
      </c>
      <c r="G15" s="744"/>
      <c r="H15" s="744"/>
      <c r="I15" s="744"/>
      <c r="J15" s="744" t="n">
        <f aca="false">SUM(J22-J21+J20-J19)</f>
        <v>0</v>
      </c>
      <c r="K15" s="744"/>
      <c r="L15" s="744"/>
      <c r="M15" s="744"/>
      <c r="N15" s="744" t="n">
        <f aca="false">SUM(N22-N21+N20-N19)</f>
        <v>0</v>
      </c>
      <c r="O15" s="744"/>
      <c r="P15" s="744"/>
      <c r="Q15" s="744"/>
      <c r="R15" s="744" t="n">
        <f aca="false">SUM(R22-R21+R20-R19)</f>
        <v>0</v>
      </c>
      <c r="S15" s="744"/>
      <c r="T15" s="744"/>
      <c r="U15" s="744"/>
      <c r="V15" s="744" t="n">
        <f aca="false">SUM(V22-V21+V20-V19)</f>
        <v>0</v>
      </c>
      <c r="W15" s="744"/>
      <c r="X15" s="744"/>
      <c r="Y15" s="744"/>
      <c r="Z15" s="744" t="n">
        <f aca="false">SUM(Z22-Z21+Z20-Z19)</f>
        <v>0</v>
      </c>
      <c r="AA15" s="744"/>
      <c r="AB15" s="744"/>
      <c r="AC15" s="744"/>
      <c r="AD15" s="744" t="n">
        <f aca="false">SUM(AD22-AD21+AD20-AD19)</f>
        <v>0</v>
      </c>
      <c r="AE15" s="744"/>
      <c r="AF15" s="744"/>
      <c r="AG15" s="744"/>
      <c r="AH15" s="744" t="n">
        <f aca="false">SUM(AH22-AH21+AH20-AH19)</f>
        <v>0</v>
      </c>
      <c r="AI15" s="744"/>
      <c r="AJ15" s="744"/>
      <c r="AK15" s="744"/>
      <c r="AL15" s="744" t="n">
        <f aca="false">SUM(AL22-AL21+AL20-AL19)</f>
        <v>0</v>
      </c>
      <c r="AM15" s="744"/>
      <c r="AN15" s="744"/>
      <c r="AO15" s="744"/>
      <c r="AP15" s="744" t="n">
        <f aca="false">SUM('HL KNIHA VYPOC'!D33)</f>
        <v>0</v>
      </c>
      <c r="AQ15" s="744"/>
      <c r="AR15" s="744"/>
      <c r="AS15" s="744"/>
      <c r="AT15" s="744" t="n">
        <f aca="false">SUM('HL KNIHA VYPOC'!D39)</f>
        <v>0</v>
      </c>
      <c r="AU15" s="744"/>
      <c r="AV15" s="744"/>
      <c r="AW15" s="744"/>
      <c r="AX15" s="744" t="n">
        <f aca="false">SUM(F15:AW18)</f>
        <v>0</v>
      </c>
      <c r="AY15" s="744"/>
      <c r="AZ15" s="744"/>
      <c r="BA15" s="744"/>
      <c r="BB15" s="744"/>
    </row>
    <row collapsed="false" customFormat="false" customHeight="true" hidden="false" ht="13.5" outlineLevel="0" r="16">
      <c r="A16" s="458" t="s">
        <v>537</v>
      </c>
      <c r="B16" s="484"/>
      <c r="C16" s="408"/>
      <c r="D16" s="408"/>
      <c r="E16" s="463"/>
      <c r="F16" s="744"/>
      <c r="G16" s="744"/>
      <c r="H16" s="744"/>
      <c r="I16" s="744"/>
      <c r="J16" s="744"/>
      <c r="K16" s="744"/>
      <c r="L16" s="744"/>
      <c r="M16" s="744"/>
      <c r="N16" s="744"/>
      <c r="O16" s="744"/>
      <c r="P16" s="744"/>
      <c r="Q16" s="744"/>
      <c r="R16" s="744"/>
      <c r="S16" s="744"/>
      <c r="T16" s="744"/>
      <c r="U16" s="744"/>
      <c r="V16" s="744"/>
      <c r="W16" s="744"/>
      <c r="X16" s="744"/>
      <c r="Y16" s="744"/>
      <c r="Z16" s="744"/>
      <c r="AA16" s="744"/>
      <c r="AB16" s="744"/>
      <c r="AC16" s="744"/>
      <c r="AD16" s="744"/>
      <c r="AE16" s="744"/>
      <c r="AF16" s="744"/>
      <c r="AG16" s="744"/>
      <c r="AH16" s="744"/>
      <c r="AI16" s="744"/>
      <c r="AJ16" s="744"/>
      <c r="AK16" s="744"/>
      <c r="AL16" s="744"/>
      <c r="AM16" s="744"/>
      <c r="AN16" s="744"/>
      <c r="AO16" s="744"/>
      <c r="AP16" s="744"/>
      <c r="AQ16" s="744"/>
      <c r="AR16" s="744"/>
      <c r="AS16" s="744"/>
      <c r="AT16" s="744"/>
      <c r="AU16" s="744"/>
      <c r="AV16" s="744"/>
      <c r="AW16" s="744"/>
      <c r="AX16" s="744"/>
      <c r="AY16" s="744"/>
      <c r="AZ16" s="744"/>
      <c r="BA16" s="744"/>
      <c r="BB16" s="744"/>
    </row>
    <row collapsed="false" customFormat="false" customHeight="true" hidden="false" ht="13.5" outlineLevel="0" r="17">
      <c r="A17" s="458" t="s">
        <v>538</v>
      </c>
      <c r="B17" s="484"/>
      <c r="C17" s="408"/>
      <c r="D17" s="408"/>
      <c r="E17" s="463"/>
      <c r="F17" s="744"/>
      <c r="G17" s="744"/>
      <c r="H17" s="744"/>
      <c r="I17" s="744"/>
      <c r="J17" s="744"/>
      <c r="K17" s="744"/>
      <c r="L17" s="744"/>
      <c r="M17" s="744"/>
      <c r="N17" s="744"/>
      <c r="O17" s="744"/>
      <c r="P17" s="744"/>
      <c r="Q17" s="744"/>
      <c r="R17" s="744"/>
      <c r="S17" s="744"/>
      <c r="T17" s="744"/>
      <c r="U17" s="744"/>
      <c r="V17" s="744"/>
      <c r="W17" s="744"/>
      <c r="X17" s="744"/>
      <c r="Y17" s="744"/>
      <c r="Z17" s="744"/>
      <c r="AA17" s="744"/>
      <c r="AB17" s="744"/>
      <c r="AC17" s="744"/>
      <c r="AD17" s="744"/>
      <c r="AE17" s="744"/>
      <c r="AF17" s="744"/>
      <c r="AG17" s="744"/>
      <c r="AH17" s="744"/>
      <c r="AI17" s="744"/>
      <c r="AJ17" s="744"/>
      <c r="AK17" s="744"/>
      <c r="AL17" s="744"/>
      <c r="AM17" s="744"/>
      <c r="AN17" s="744"/>
      <c r="AO17" s="744"/>
      <c r="AP17" s="744"/>
      <c r="AQ17" s="744"/>
      <c r="AR17" s="744"/>
      <c r="AS17" s="744"/>
      <c r="AT17" s="744"/>
      <c r="AU17" s="744"/>
      <c r="AV17" s="744"/>
      <c r="AW17" s="744"/>
      <c r="AX17" s="744"/>
      <c r="AY17" s="744"/>
      <c r="AZ17" s="744"/>
      <c r="BA17" s="744"/>
      <c r="BB17" s="744"/>
    </row>
    <row collapsed="false" customFormat="false" customHeight="true" hidden="false" ht="13.5" outlineLevel="0" r="18">
      <c r="A18" s="458" t="s">
        <v>539</v>
      </c>
      <c r="B18" s="484"/>
      <c r="C18" s="408"/>
      <c r="D18" s="408"/>
      <c r="E18" s="463"/>
      <c r="F18" s="744"/>
      <c r="G18" s="744"/>
      <c r="H18" s="744"/>
      <c r="I18" s="744"/>
      <c r="J18" s="744"/>
      <c r="K18" s="744"/>
      <c r="L18" s="744"/>
      <c r="M18" s="744"/>
      <c r="N18" s="744"/>
      <c r="O18" s="744"/>
      <c r="P18" s="744"/>
      <c r="Q18" s="744"/>
      <c r="R18" s="744"/>
      <c r="S18" s="744"/>
      <c r="T18" s="744"/>
      <c r="U18" s="744"/>
      <c r="V18" s="744"/>
      <c r="W18" s="744"/>
      <c r="X18" s="744"/>
      <c r="Y18" s="744"/>
      <c r="Z18" s="744"/>
      <c r="AA18" s="744"/>
      <c r="AB18" s="744"/>
      <c r="AC18" s="744"/>
      <c r="AD18" s="744"/>
      <c r="AE18" s="744"/>
      <c r="AF18" s="744"/>
      <c r="AG18" s="744"/>
      <c r="AH18" s="744"/>
      <c r="AI18" s="744"/>
      <c r="AJ18" s="744"/>
      <c r="AK18" s="744"/>
      <c r="AL18" s="744"/>
      <c r="AM18" s="744"/>
      <c r="AN18" s="744"/>
      <c r="AO18" s="744"/>
      <c r="AP18" s="744"/>
      <c r="AQ18" s="744"/>
      <c r="AR18" s="744"/>
      <c r="AS18" s="744"/>
      <c r="AT18" s="744"/>
      <c r="AU18" s="744"/>
      <c r="AV18" s="744"/>
      <c r="AW18" s="744"/>
      <c r="AX18" s="744"/>
      <c r="AY18" s="744"/>
      <c r="AZ18" s="744"/>
      <c r="BA18" s="744"/>
      <c r="BB18" s="744"/>
    </row>
    <row collapsed="false" customFormat="false" customHeight="true" hidden="false" ht="13.5" outlineLevel="0" r="19">
      <c r="A19" s="429" t="s">
        <v>487</v>
      </c>
      <c r="B19" s="429"/>
      <c r="C19" s="430"/>
      <c r="D19" s="430"/>
      <c r="E19" s="431"/>
      <c r="F19" s="860"/>
      <c r="G19" s="860"/>
      <c r="H19" s="860"/>
      <c r="I19" s="860"/>
      <c r="J19" s="860"/>
      <c r="K19" s="860"/>
      <c r="L19" s="860"/>
      <c r="M19" s="860"/>
      <c r="N19" s="860"/>
      <c r="O19" s="860"/>
      <c r="P19" s="860"/>
      <c r="Q19" s="860"/>
      <c r="R19" s="860"/>
      <c r="S19" s="860"/>
      <c r="T19" s="860"/>
      <c r="U19" s="860"/>
      <c r="V19" s="860"/>
      <c r="W19" s="860"/>
      <c r="X19" s="860"/>
      <c r="Y19" s="860"/>
      <c r="Z19" s="860"/>
      <c r="AA19" s="860"/>
      <c r="AB19" s="860"/>
      <c r="AC19" s="860"/>
      <c r="AD19" s="860"/>
      <c r="AE19" s="860"/>
      <c r="AF19" s="860"/>
      <c r="AG19" s="860"/>
      <c r="AH19" s="860"/>
      <c r="AI19" s="860"/>
      <c r="AJ19" s="860"/>
      <c r="AK19" s="860"/>
      <c r="AL19" s="860"/>
      <c r="AM19" s="860"/>
      <c r="AN19" s="860"/>
      <c r="AO19" s="860"/>
      <c r="AP19" s="744" t="n">
        <f aca="false">SUM('HL KNIHA VYPOC'!E33)</f>
        <v>0</v>
      </c>
      <c r="AQ19" s="744"/>
      <c r="AR19" s="744"/>
      <c r="AS19" s="744"/>
      <c r="AT19" s="744" t="n">
        <f aca="false">SUM('HL KNIHA VYPOC'!E39)</f>
        <v>0</v>
      </c>
      <c r="AU19" s="744"/>
      <c r="AV19" s="744"/>
      <c r="AW19" s="744"/>
      <c r="AX19" s="744" t="n">
        <f aca="false">SUM(F19:AW19)</f>
        <v>0</v>
      </c>
      <c r="AY19" s="744"/>
      <c r="AZ19" s="744"/>
      <c r="BA19" s="744"/>
      <c r="BB19" s="744"/>
    </row>
    <row collapsed="false" customFormat="false" customHeight="true" hidden="false" ht="13.5" outlineLevel="0" r="20">
      <c r="A20" s="429" t="s">
        <v>488</v>
      </c>
      <c r="B20" s="429"/>
      <c r="C20" s="430"/>
      <c r="D20" s="430"/>
      <c r="E20" s="431"/>
      <c r="F20" s="860"/>
      <c r="G20" s="860"/>
      <c r="H20" s="860"/>
      <c r="I20" s="860"/>
      <c r="J20" s="860"/>
      <c r="K20" s="860"/>
      <c r="L20" s="860"/>
      <c r="M20" s="860"/>
      <c r="N20" s="860"/>
      <c r="O20" s="860"/>
      <c r="P20" s="860"/>
      <c r="Q20" s="860"/>
      <c r="R20" s="860"/>
      <c r="S20" s="860"/>
      <c r="T20" s="860"/>
      <c r="U20" s="860"/>
      <c r="V20" s="860"/>
      <c r="W20" s="860"/>
      <c r="X20" s="860"/>
      <c r="Y20" s="860"/>
      <c r="Z20" s="860"/>
      <c r="AA20" s="860"/>
      <c r="AB20" s="860"/>
      <c r="AC20" s="860"/>
      <c r="AD20" s="860"/>
      <c r="AE20" s="860"/>
      <c r="AF20" s="860"/>
      <c r="AG20" s="860"/>
      <c r="AH20" s="860"/>
      <c r="AI20" s="860"/>
      <c r="AJ20" s="860"/>
      <c r="AK20" s="860"/>
      <c r="AL20" s="860"/>
      <c r="AM20" s="860"/>
      <c r="AN20" s="860"/>
      <c r="AO20" s="860"/>
      <c r="AP20" s="744" t="n">
        <f aca="false">SUM('HL KNIHA VYPOC'!F33)</f>
        <v>0</v>
      </c>
      <c r="AQ20" s="744"/>
      <c r="AR20" s="744"/>
      <c r="AS20" s="744"/>
      <c r="AT20" s="744" t="n">
        <f aca="false">SUM('HL KNIHA VYPOC'!F39)</f>
        <v>0</v>
      </c>
      <c r="AU20" s="744"/>
      <c r="AV20" s="744"/>
      <c r="AW20" s="744"/>
      <c r="AX20" s="744" t="n">
        <f aca="false">SUM(F20:AW20)</f>
        <v>0</v>
      </c>
      <c r="AY20" s="744"/>
      <c r="AZ20" s="744"/>
      <c r="BA20" s="744"/>
      <c r="BB20" s="744"/>
    </row>
    <row collapsed="false" customFormat="false" customHeight="true" hidden="false" ht="13.5" outlineLevel="0" r="21">
      <c r="A21" s="429" t="s">
        <v>489</v>
      </c>
      <c r="B21" s="429"/>
      <c r="C21" s="430"/>
      <c r="D21" s="430"/>
      <c r="E21" s="431"/>
      <c r="F21" s="860"/>
      <c r="G21" s="860"/>
      <c r="H21" s="860"/>
      <c r="I21" s="860"/>
      <c r="J21" s="860"/>
      <c r="K21" s="860"/>
      <c r="L21" s="860"/>
      <c r="M21" s="860"/>
      <c r="N21" s="860"/>
      <c r="O21" s="860"/>
      <c r="P21" s="860"/>
      <c r="Q21" s="860"/>
      <c r="R21" s="860"/>
      <c r="S21" s="860"/>
      <c r="T21" s="860"/>
      <c r="U21" s="860"/>
      <c r="V21" s="860"/>
      <c r="W21" s="860"/>
      <c r="X21" s="860"/>
      <c r="Y21" s="860"/>
      <c r="Z21" s="860"/>
      <c r="AA21" s="860"/>
      <c r="AB21" s="860"/>
      <c r="AC21" s="860"/>
      <c r="AD21" s="860"/>
      <c r="AE21" s="860"/>
      <c r="AF21" s="860"/>
      <c r="AG21" s="860"/>
      <c r="AH21" s="860"/>
      <c r="AI21" s="860"/>
      <c r="AJ21" s="860"/>
      <c r="AK21" s="860"/>
      <c r="AL21" s="860"/>
      <c r="AM21" s="860"/>
      <c r="AN21" s="860"/>
      <c r="AO21" s="860"/>
      <c r="AP21" s="860"/>
      <c r="AQ21" s="860"/>
      <c r="AR21" s="860"/>
      <c r="AS21" s="860"/>
      <c r="AT21" s="860"/>
      <c r="AU21" s="860"/>
      <c r="AV21" s="860"/>
      <c r="AW21" s="860"/>
      <c r="AX21" s="744" t="n">
        <f aca="false">SUM(F21:AW21)</f>
        <v>0</v>
      </c>
      <c r="AY21" s="744"/>
      <c r="AZ21" s="744"/>
      <c r="BA21" s="744"/>
      <c r="BB21" s="744"/>
    </row>
    <row collapsed="false" customFormat="false" customHeight="true" hidden="false" ht="13.5" outlineLevel="0" r="22">
      <c r="A22" s="454" t="s">
        <v>490</v>
      </c>
      <c r="B22" s="435"/>
      <c r="C22" s="436"/>
      <c r="D22" s="436"/>
      <c r="E22" s="437"/>
      <c r="F22" s="744" t="n">
        <f aca="false">SUM(ANALYTIKAVUJ!C5+ANALYTIKAVUJ!C9+'HL KNIHA VYPOC'!G42)</f>
        <v>0</v>
      </c>
      <c r="G22" s="744"/>
      <c r="H22" s="744"/>
      <c r="I22" s="744"/>
      <c r="J22" s="744" t="n">
        <f aca="false">SUM(ANALYTIKAVUJ!C6)</f>
        <v>0</v>
      </c>
      <c r="K22" s="744"/>
      <c r="L22" s="744"/>
      <c r="M22" s="744"/>
      <c r="N22" s="744" t="n">
        <f aca="false">SUM(ANALYTIKAVUJ!C10)</f>
        <v>0</v>
      </c>
      <c r="O22" s="744"/>
      <c r="P22" s="744"/>
      <c r="Q22" s="744"/>
      <c r="R22" s="744" t="n">
        <f aca="false">SUM(ANALYTIKAVUJ!C13)</f>
        <v>0</v>
      </c>
      <c r="S22" s="744"/>
      <c r="T22" s="744"/>
      <c r="U22" s="744"/>
      <c r="V22" s="744" t="n">
        <f aca="false">SUM(ANALYTIKAVUJ!C14)</f>
        <v>0</v>
      </c>
      <c r="W22" s="744"/>
      <c r="X22" s="744"/>
      <c r="Y22" s="744"/>
      <c r="Z22" s="744" t="n">
        <f aca="false">SUM(ANALYTIKAVUJ!C18)</f>
        <v>0</v>
      </c>
      <c r="AA22" s="744"/>
      <c r="AB22" s="744"/>
      <c r="AC22" s="744"/>
      <c r="AD22" s="744" t="n">
        <f aca="false">SUM(ANALYTIKAVUJ!C22+'HL KNIHA VYPOC'!G46)</f>
        <v>0</v>
      </c>
      <c r="AE22" s="744"/>
      <c r="AF22" s="744"/>
      <c r="AG22" s="744"/>
      <c r="AH22" s="744" t="n">
        <f aca="false">SUM(ANALYTIKAVUJ!C23+ANALYTIKAVUJ!C19+ANALYTIKAVUJ!C15)</f>
        <v>0</v>
      </c>
      <c r="AI22" s="744"/>
      <c r="AJ22" s="744"/>
      <c r="AK22" s="744"/>
      <c r="AL22" s="744" t="n">
        <f aca="false">SUM(ANALYTIKAVUJ!C108)</f>
        <v>0</v>
      </c>
      <c r="AM22" s="744"/>
      <c r="AN22" s="744"/>
      <c r="AO22" s="744"/>
      <c r="AP22" s="744" t="n">
        <f aca="false">SUM('HL KNIHA VYPOC'!G33)</f>
        <v>0</v>
      </c>
      <c r="AQ22" s="744"/>
      <c r="AR22" s="744"/>
      <c r="AS22" s="744"/>
      <c r="AT22" s="744" t="n">
        <f aca="false">SUM('HL KNIHA VYPOC'!G39)</f>
        <v>0</v>
      </c>
      <c r="AU22" s="744"/>
      <c r="AV22" s="744"/>
      <c r="AW22" s="744"/>
      <c r="AX22" s="744" t="n">
        <f aca="false">SUM(F22:AW24)</f>
        <v>0</v>
      </c>
      <c r="AY22" s="744"/>
      <c r="AZ22" s="744"/>
      <c r="BA22" s="744"/>
      <c r="BB22" s="744"/>
    </row>
    <row collapsed="false" customFormat="false" customHeight="true" hidden="false" ht="13.5" outlineLevel="0" r="23">
      <c r="A23" s="458" t="s">
        <v>538</v>
      </c>
      <c r="B23" s="484"/>
      <c r="C23" s="408"/>
      <c r="D23" s="408"/>
      <c r="E23" s="463"/>
      <c r="F23" s="744"/>
      <c r="G23" s="744"/>
      <c r="H23" s="744"/>
      <c r="I23" s="744"/>
      <c r="J23" s="744"/>
      <c r="K23" s="744"/>
      <c r="L23" s="744"/>
      <c r="M23" s="744"/>
      <c r="N23" s="744"/>
      <c r="O23" s="744"/>
      <c r="P23" s="744"/>
      <c r="Q23" s="744"/>
      <c r="R23" s="744"/>
      <c r="S23" s="744"/>
      <c r="T23" s="744"/>
      <c r="U23" s="744"/>
      <c r="V23" s="744"/>
      <c r="W23" s="744"/>
      <c r="X23" s="744"/>
      <c r="Y23" s="744"/>
      <c r="Z23" s="744"/>
      <c r="AA23" s="744"/>
      <c r="AB23" s="744"/>
      <c r="AC23" s="744"/>
      <c r="AD23" s="744"/>
      <c r="AE23" s="744"/>
      <c r="AF23" s="744"/>
      <c r="AG23" s="744"/>
      <c r="AH23" s="744"/>
      <c r="AI23" s="744"/>
      <c r="AJ23" s="744"/>
      <c r="AK23" s="744"/>
      <c r="AL23" s="744"/>
      <c r="AM23" s="744"/>
      <c r="AN23" s="744"/>
      <c r="AO23" s="744"/>
      <c r="AP23" s="744"/>
      <c r="AQ23" s="744"/>
      <c r="AR23" s="744"/>
      <c r="AS23" s="744"/>
      <c r="AT23" s="744"/>
      <c r="AU23" s="744"/>
      <c r="AV23" s="744"/>
      <c r="AW23" s="744"/>
      <c r="AX23" s="744"/>
      <c r="AY23" s="744"/>
      <c r="AZ23" s="744"/>
      <c r="BA23" s="744"/>
      <c r="BB23" s="744"/>
    </row>
    <row collapsed="false" customFormat="false" customHeight="true" hidden="false" ht="13.5" outlineLevel="0" r="24">
      <c r="A24" s="470" t="s">
        <v>539</v>
      </c>
      <c r="B24" s="438"/>
      <c r="C24" s="439"/>
      <c r="D24" s="439"/>
      <c r="E24" s="440"/>
      <c r="F24" s="744"/>
      <c r="G24" s="744"/>
      <c r="H24" s="744"/>
      <c r="I24" s="744"/>
      <c r="J24" s="744"/>
      <c r="K24" s="744"/>
      <c r="L24" s="744"/>
      <c r="M24" s="744"/>
      <c r="N24" s="744"/>
      <c r="O24" s="744"/>
      <c r="P24" s="744"/>
      <c r="Q24" s="744"/>
      <c r="R24" s="744"/>
      <c r="S24" s="744"/>
      <c r="T24" s="744"/>
      <c r="U24" s="744"/>
      <c r="V24" s="744"/>
      <c r="W24" s="744"/>
      <c r="X24" s="744"/>
      <c r="Y24" s="744"/>
      <c r="Z24" s="744"/>
      <c r="AA24" s="744"/>
      <c r="AB24" s="744"/>
      <c r="AC24" s="744"/>
      <c r="AD24" s="744"/>
      <c r="AE24" s="744"/>
      <c r="AF24" s="744"/>
      <c r="AG24" s="744"/>
      <c r="AH24" s="744"/>
      <c r="AI24" s="744"/>
      <c r="AJ24" s="744"/>
      <c r="AK24" s="744"/>
      <c r="AL24" s="744"/>
      <c r="AM24" s="744"/>
      <c r="AN24" s="744"/>
      <c r="AO24" s="744"/>
      <c r="AP24" s="744"/>
      <c r="AQ24" s="744"/>
      <c r="AR24" s="744"/>
      <c r="AS24" s="744"/>
      <c r="AT24" s="744"/>
      <c r="AU24" s="744"/>
      <c r="AV24" s="744"/>
      <c r="AW24" s="744"/>
      <c r="AX24" s="744"/>
      <c r="AY24" s="744"/>
      <c r="AZ24" s="744"/>
      <c r="BA24" s="744"/>
      <c r="BB24" s="744"/>
    </row>
    <row collapsed="false" customFormat="false" customHeight="true" hidden="false" ht="13.5" outlineLevel="0" r="25">
      <c r="A25" s="408" t="s">
        <v>492</v>
      </c>
      <c r="B25" s="408"/>
      <c r="C25" s="408"/>
      <c r="D25" s="408"/>
      <c r="E25" s="408"/>
      <c r="F25" s="408"/>
      <c r="G25" s="408"/>
      <c r="H25" s="504"/>
      <c r="I25" s="504"/>
      <c r="J25" s="504"/>
      <c r="K25" s="504"/>
      <c r="L25" s="504"/>
      <c r="M25" s="504"/>
      <c r="N25" s="504"/>
      <c r="O25" s="504"/>
      <c r="P25" s="504"/>
      <c r="Q25" s="504"/>
      <c r="R25" s="504"/>
      <c r="S25" s="504"/>
      <c r="T25" s="504"/>
      <c r="U25" s="504"/>
      <c r="V25" s="504"/>
      <c r="W25" s="504"/>
      <c r="X25" s="504"/>
      <c r="Y25" s="504"/>
      <c r="Z25" s="504"/>
      <c r="AA25" s="504"/>
      <c r="AB25" s="504"/>
      <c r="AC25" s="504"/>
      <c r="AD25" s="504"/>
      <c r="AE25" s="504"/>
      <c r="AF25" s="504"/>
      <c r="AG25" s="504"/>
      <c r="AH25" s="504"/>
      <c r="AI25" s="504"/>
      <c r="AJ25" s="504"/>
      <c r="AK25" s="504"/>
      <c r="AL25" s="504"/>
      <c r="AM25" s="504"/>
      <c r="AN25" s="504"/>
      <c r="AO25" s="504"/>
      <c r="AP25" s="504"/>
      <c r="AQ25" s="504"/>
      <c r="AR25" s="504"/>
      <c r="AS25" s="504"/>
      <c r="AT25" s="504"/>
      <c r="AU25" s="504"/>
      <c r="AV25" s="504"/>
      <c r="AW25" s="504"/>
      <c r="AX25" s="504"/>
      <c r="AY25" s="504"/>
      <c r="AZ25" s="504"/>
      <c r="BA25" s="504"/>
      <c r="BB25" s="431"/>
    </row>
    <row collapsed="false" customFormat="false" customHeight="true" hidden="false" ht="13.5" outlineLevel="0" r="26">
      <c r="A26" s="454" t="s">
        <v>536</v>
      </c>
      <c r="B26" s="436"/>
      <c r="C26" s="436"/>
      <c r="D26" s="436"/>
      <c r="E26" s="436"/>
      <c r="F26" s="521" t="n">
        <f aca="false">SUM(F33-F32+F31-F30)</f>
        <v>0</v>
      </c>
      <c r="G26" s="521"/>
      <c r="H26" s="521"/>
      <c r="I26" s="521"/>
      <c r="J26" s="521" t="n">
        <f aca="false">SUM(J33-J32+J31-J30)</f>
        <v>0</v>
      </c>
      <c r="K26" s="521"/>
      <c r="L26" s="521"/>
      <c r="M26" s="521"/>
      <c r="N26" s="521" t="n">
        <f aca="false">SUM(N33-N32+N31-N30)</f>
        <v>0</v>
      </c>
      <c r="O26" s="521"/>
      <c r="P26" s="521"/>
      <c r="Q26" s="521"/>
      <c r="R26" s="521" t="n">
        <f aca="false">SUM(R33-R32+R31-R30)</f>
        <v>0</v>
      </c>
      <c r="S26" s="521"/>
      <c r="T26" s="521"/>
      <c r="U26" s="521"/>
      <c r="V26" s="521" t="n">
        <f aca="false">SUM(V33-V32+V31-V30)</f>
        <v>0</v>
      </c>
      <c r="W26" s="521"/>
      <c r="X26" s="521"/>
      <c r="Y26" s="521"/>
      <c r="Z26" s="521" t="n">
        <f aca="false">SUM(Z33-Z32+Z31-Z30)</f>
        <v>0</v>
      </c>
      <c r="AA26" s="521"/>
      <c r="AB26" s="521"/>
      <c r="AC26" s="521"/>
      <c r="AD26" s="521" t="n">
        <f aca="false">SUM(AD33-AD32+AD31-AD30)</f>
        <v>0</v>
      </c>
      <c r="AE26" s="521"/>
      <c r="AF26" s="521"/>
      <c r="AG26" s="521"/>
      <c r="AH26" s="521" t="n">
        <f aca="false">SUM(AH33-AH32+AH31-AH30)</f>
        <v>0</v>
      </c>
      <c r="AI26" s="521"/>
      <c r="AJ26" s="521"/>
      <c r="AK26" s="521"/>
      <c r="AL26" s="521"/>
      <c r="AM26" s="521"/>
      <c r="AN26" s="521"/>
      <c r="AO26" s="521"/>
      <c r="AP26" s="521" t="n">
        <f aca="false">SUM(AP33-AP32+AP31-AP30)</f>
        <v>0</v>
      </c>
      <c r="AQ26" s="521"/>
      <c r="AR26" s="521"/>
      <c r="AS26" s="521"/>
      <c r="AT26" s="521" t="n">
        <f aca="false">SUM(AT33-AT32+AT31-AT30)</f>
        <v>0</v>
      </c>
      <c r="AU26" s="521"/>
      <c r="AV26" s="521"/>
      <c r="AW26" s="521"/>
      <c r="AX26" s="744" t="n">
        <f aca="false">SUM(F26:AW29)</f>
        <v>0</v>
      </c>
      <c r="AY26" s="744"/>
      <c r="AZ26" s="744"/>
      <c r="BA26" s="744"/>
      <c r="BB26" s="744"/>
    </row>
    <row collapsed="false" customFormat="false" customHeight="true" hidden="false" ht="13.5" outlineLevel="0" r="27">
      <c r="A27" s="458" t="s">
        <v>537</v>
      </c>
      <c r="B27" s="408"/>
      <c r="C27" s="408"/>
      <c r="D27" s="408"/>
      <c r="E27" s="408"/>
      <c r="F27" s="521"/>
      <c r="G27" s="521"/>
      <c r="H27" s="521"/>
      <c r="I27" s="521"/>
      <c r="J27" s="521"/>
      <c r="K27" s="521"/>
      <c r="L27" s="521"/>
      <c r="M27" s="521"/>
      <c r="N27" s="521"/>
      <c r="O27" s="521"/>
      <c r="P27" s="521"/>
      <c r="Q27" s="521"/>
      <c r="R27" s="521"/>
      <c r="S27" s="521"/>
      <c r="T27" s="521"/>
      <c r="U27" s="521"/>
      <c r="V27" s="521"/>
      <c r="W27" s="521"/>
      <c r="X27" s="521"/>
      <c r="Y27" s="521"/>
      <c r="Z27" s="521"/>
      <c r="AA27" s="521"/>
      <c r="AB27" s="521"/>
      <c r="AC27" s="521"/>
      <c r="AD27" s="521"/>
      <c r="AE27" s="521"/>
      <c r="AF27" s="521"/>
      <c r="AG27" s="521"/>
      <c r="AH27" s="521"/>
      <c r="AI27" s="521"/>
      <c r="AJ27" s="521"/>
      <c r="AK27" s="521"/>
      <c r="AL27" s="521"/>
      <c r="AM27" s="521"/>
      <c r="AN27" s="521"/>
      <c r="AO27" s="521"/>
      <c r="AP27" s="521"/>
      <c r="AQ27" s="521"/>
      <c r="AR27" s="521"/>
      <c r="AS27" s="521"/>
      <c r="AT27" s="521"/>
      <c r="AU27" s="521"/>
      <c r="AV27" s="521"/>
      <c r="AW27" s="521"/>
      <c r="AX27" s="744"/>
      <c r="AY27" s="744"/>
      <c r="AZ27" s="744"/>
      <c r="BA27" s="744"/>
      <c r="BB27" s="744"/>
    </row>
    <row collapsed="false" customFormat="false" customHeight="true" hidden="false" ht="13.5" outlineLevel="0" r="28">
      <c r="A28" s="458" t="s">
        <v>538</v>
      </c>
      <c r="B28" s="408"/>
      <c r="C28" s="408"/>
      <c r="D28" s="408"/>
      <c r="E28" s="408"/>
      <c r="F28" s="521"/>
      <c r="G28" s="521"/>
      <c r="H28" s="521"/>
      <c r="I28" s="521"/>
      <c r="J28" s="521"/>
      <c r="K28" s="521"/>
      <c r="L28" s="521"/>
      <c r="M28" s="521"/>
      <c r="N28" s="521"/>
      <c r="O28" s="521"/>
      <c r="P28" s="521"/>
      <c r="Q28" s="521"/>
      <c r="R28" s="521"/>
      <c r="S28" s="521"/>
      <c r="T28" s="521"/>
      <c r="U28" s="521"/>
      <c r="V28" s="521"/>
      <c r="W28" s="521"/>
      <c r="X28" s="521"/>
      <c r="Y28" s="521"/>
      <c r="Z28" s="521"/>
      <c r="AA28" s="521"/>
      <c r="AB28" s="521"/>
      <c r="AC28" s="521"/>
      <c r="AD28" s="521"/>
      <c r="AE28" s="521"/>
      <c r="AF28" s="521"/>
      <c r="AG28" s="521"/>
      <c r="AH28" s="521"/>
      <c r="AI28" s="521"/>
      <c r="AJ28" s="521"/>
      <c r="AK28" s="521"/>
      <c r="AL28" s="521"/>
      <c r="AM28" s="521"/>
      <c r="AN28" s="521"/>
      <c r="AO28" s="521"/>
      <c r="AP28" s="521"/>
      <c r="AQ28" s="521"/>
      <c r="AR28" s="521"/>
      <c r="AS28" s="521"/>
      <c r="AT28" s="521"/>
      <c r="AU28" s="521"/>
      <c r="AV28" s="521"/>
      <c r="AW28" s="521"/>
      <c r="AX28" s="744"/>
      <c r="AY28" s="744"/>
      <c r="AZ28" s="744"/>
      <c r="BA28" s="744"/>
      <c r="BB28" s="744"/>
    </row>
    <row collapsed="false" customFormat="false" customHeight="true" hidden="false" ht="13.5" outlineLevel="0" r="29">
      <c r="A29" s="470" t="s">
        <v>539</v>
      </c>
      <c r="B29" s="439"/>
      <c r="C29" s="439"/>
      <c r="D29" s="439"/>
      <c r="E29" s="439"/>
      <c r="F29" s="521"/>
      <c r="G29" s="521"/>
      <c r="H29" s="521"/>
      <c r="I29" s="521"/>
      <c r="J29" s="521"/>
      <c r="K29" s="521"/>
      <c r="L29" s="521"/>
      <c r="M29" s="521"/>
      <c r="N29" s="521"/>
      <c r="O29" s="521"/>
      <c r="P29" s="521"/>
      <c r="Q29" s="521"/>
      <c r="R29" s="521"/>
      <c r="S29" s="521"/>
      <c r="T29" s="521"/>
      <c r="U29" s="521"/>
      <c r="V29" s="521"/>
      <c r="W29" s="521"/>
      <c r="X29" s="521"/>
      <c r="Y29" s="521"/>
      <c r="Z29" s="521"/>
      <c r="AA29" s="521"/>
      <c r="AB29" s="521"/>
      <c r="AC29" s="521"/>
      <c r="AD29" s="521"/>
      <c r="AE29" s="521"/>
      <c r="AF29" s="521"/>
      <c r="AG29" s="521"/>
      <c r="AH29" s="521"/>
      <c r="AI29" s="521"/>
      <c r="AJ29" s="521"/>
      <c r="AK29" s="521"/>
      <c r="AL29" s="521"/>
      <c r="AM29" s="521"/>
      <c r="AN29" s="521"/>
      <c r="AO29" s="521"/>
      <c r="AP29" s="521"/>
      <c r="AQ29" s="521"/>
      <c r="AR29" s="521"/>
      <c r="AS29" s="521"/>
      <c r="AT29" s="521"/>
      <c r="AU29" s="521"/>
      <c r="AV29" s="521"/>
      <c r="AW29" s="521"/>
      <c r="AX29" s="744"/>
      <c r="AY29" s="744"/>
      <c r="AZ29" s="744"/>
      <c r="BA29" s="744"/>
      <c r="BB29" s="744"/>
    </row>
    <row collapsed="false" customFormat="false" customHeight="true" hidden="false" ht="13.5" outlineLevel="0" r="30">
      <c r="A30" s="429" t="s">
        <v>487</v>
      </c>
      <c r="B30" s="430"/>
      <c r="C30" s="430"/>
      <c r="D30" s="430"/>
      <c r="E30" s="430"/>
      <c r="F30" s="850"/>
      <c r="G30" s="850"/>
      <c r="H30" s="850"/>
      <c r="I30" s="850"/>
      <c r="J30" s="850"/>
      <c r="K30" s="850"/>
      <c r="L30" s="850"/>
      <c r="M30" s="850"/>
      <c r="N30" s="850"/>
      <c r="O30" s="850"/>
      <c r="P30" s="850"/>
      <c r="Q30" s="850"/>
      <c r="R30" s="850"/>
      <c r="S30" s="850"/>
      <c r="T30" s="850"/>
      <c r="U30" s="850"/>
      <c r="V30" s="850"/>
      <c r="W30" s="850"/>
      <c r="X30" s="850"/>
      <c r="Y30" s="850"/>
      <c r="Z30" s="850"/>
      <c r="AA30" s="850"/>
      <c r="AB30" s="850"/>
      <c r="AC30" s="850"/>
      <c r="AD30" s="850"/>
      <c r="AE30" s="850"/>
      <c r="AF30" s="850"/>
      <c r="AG30" s="850"/>
      <c r="AH30" s="850"/>
      <c r="AI30" s="850"/>
      <c r="AJ30" s="850"/>
      <c r="AK30" s="850"/>
      <c r="AL30" s="521"/>
      <c r="AM30" s="521"/>
      <c r="AN30" s="521"/>
      <c r="AO30" s="521"/>
      <c r="AP30" s="850"/>
      <c r="AQ30" s="850"/>
      <c r="AR30" s="850"/>
      <c r="AS30" s="850"/>
      <c r="AT30" s="850"/>
      <c r="AU30" s="850"/>
      <c r="AV30" s="850"/>
      <c r="AW30" s="850"/>
      <c r="AX30" s="744" t="n">
        <f aca="false">SUM(F30:AW30)</f>
        <v>0</v>
      </c>
      <c r="AY30" s="744"/>
      <c r="AZ30" s="744"/>
      <c r="BA30" s="744"/>
      <c r="BB30" s="744"/>
    </row>
    <row collapsed="false" customFormat="false" customHeight="true" hidden="false" ht="13.5" outlineLevel="0" r="31">
      <c r="A31" s="429" t="s">
        <v>488</v>
      </c>
      <c r="B31" s="429"/>
      <c r="C31" s="430"/>
      <c r="D31" s="430"/>
      <c r="E31" s="430"/>
      <c r="F31" s="850"/>
      <c r="G31" s="850"/>
      <c r="H31" s="850"/>
      <c r="I31" s="850"/>
      <c r="J31" s="850"/>
      <c r="K31" s="850"/>
      <c r="L31" s="850"/>
      <c r="M31" s="850"/>
      <c r="N31" s="850"/>
      <c r="O31" s="850"/>
      <c r="P31" s="850"/>
      <c r="Q31" s="850"/>
      <c r="R31" s="850"/>
      <c r="S31" s="850"/>
      <c r="T31" s="850"/>
      <c r="U31" s="850"/>
      <c r="V31" s="850"/>
      <c r="W31" s="850"/>
      <c r="X31" s="850"/>
      <c r="Y31" s="850"/>
      <c r="Z31" s="850"/>
      <c r="AA31" s="850"/>
      <c r="AB31" s="850"/>
      <c r="AC31" s="850"/>
      <c r="AD31" s="850"/>
      <c r="AE31" s="850"/>
      <c r="AF31" s="850"/>
      <c r="AG31" s="850"/>
      <c r="AH31" s="850"/>
      <c r="AI31" s="850"/>
      <c r="AJ31" s="850"/>
      <c r="AK31" s="850"/>
      <c r="AL31" s="521"/>
      <c r="AM31" s="521"/>
      <c r="AN31" s="521"/>
      <c r="AO31" s="521"/>
      <c r="AP31" s="850"/>
      <c r="AQ31" s="850"/>
      <c r="AR31" s="850"/>
      <c r="AS31" s="850"/>
      <c r="AT31" s="850"/>
      <c r="AU31" s="850"/>
      <c r="AV31" s="850"/>
      <c r="AW31" s="850"/>
      <c r="AX31" s="744" t="n">
        <f aca="false">SUM(F31:AW31)</f>
        <v>0</v>
      </c>
      <c r="AY31" s="744"/>
      <c r="AZ31" s="744"/>
      <c r="BA31" s="744"/>
      <c r="BB31" s="744"/>
    </row>
    <row collapsed="false" customFormat="false" customHeight="true" hidden="false" ht="13.5" outlineLevel="0" r="32">
      <c r="A32" s="429" t="s">
        <v>489</v>
      </c>
      <c r="B32" s="429"/>
      <c r="C32" s="430"/>
      <c r="D32" s="430"/>
      <c r="E32" s="430"/>
      <c r="F32" s="850"/>
      <c r="G32" s="850"/>
      <c r="H32" s="850"/>
      <c r="I32" s="850"/>
      <c r="J32" s="850"/>
      <c r="K32" s="850"/>
      <c r="L32" s="850"/>
      <c r="M32" s="850"/>
      <c r="N32" s="850"/>
      <c r="O32" s="850"/>
      <c r="P32" s="850"/>
      <c r="Q32" s="850"/>
      <c r="R32" s="850"/>
      <c r="S32" s="850"/>
      <c r="T32" s="850"/>
      <c r="U32" s="850"/>
      <c r="V32" s="850"/>
      <c r="W32" s="850"/>
      <c r="X32" s="850"/>
      <c r="Y32" s="850"/>
      <c r="Z32" s="850"/>
      <c r="AA32" s="850"/>
      <c r="AB32" s="850"/>
      <c r="AC32" s="850"/>
      <c r="AD32" s="850"/>
      <c r="AE32" s="850"/>
      <c r="AF32" s="850"/>
      <c r="AG32" s="850"/>
      <c r="AH32" s="850"/>
      <c r="AI32" s="850"/>
      <c r="AJ32" s="850"/>
      <c r="AK32" s="850"/>
      <c r="AL32" s="521"/>
      <c r="AM32" s="521"/>
      <c r="AN32" s="521"/>
      <c r="AO32" s="521"/>
      <c r="AP32" s="850"/>
      <c r="AQ32" s="850"/>
      <c r="AR32" s="850"/>
      <c r="AS32" s="850"/>
      <c r="AT32" s="850"/>
      <c r="AU32" s="850"/>
      <c r="AV32" s="850"/>
      <c r="AW32" s="850"/>
      <c r="AX32" s="744" t="n">
        <f aca="false">SUM(F32:AW32)</f>
        <v>0</v>
      </c>
      <c r="AY32" s="744"/>
      <c r="AZ32" s="744"/>
      <c r="BA32" s="744"/>
      <c r="BB32" s="744"/>
    </row>
    <row collapsed="false" customFormat="false" customHeight="true" hidden="false" ht="13.5" outlineLevel="0" r="33">
      <c r="A33" s="458" t="s">
        <v>490</v>
      </c>
      <c r="B33" s="408"/>
      <c r="C33" s="408"/>
      <c r="D33" s="408"/>
      <c r="E33" s="408"/>
      <c r="F33" s="521" t="n">
        <f aca="false">SUM(ANALYTIKAVUJ!C46)*-1</f>
        <v>0</v>
      </c>
      <c r="G33" s="521"/>
      <c r="H33" s="521"/>
      <c r="I33" s="521"/>
      <c r="J33" s="521" t="n">
        <f aca="false">SUM(ANALYTIKAVUJ!C47)*-1</f>
        <v>0</v>
      </c>
      <c r="K33" s="521"/>
      <c r="L33" s="521"/>
      <c r="M33" s="521"/>
      <c r="N33" s="521" t="n">
        <f aca="false">SUM(ANALYTIKAVUJ!C48)*-1</f>
        <v>0</v>
      </c>
      <c r="O33" s="521"/>
      <c r="P33" s="521"/>
      <c r="Q33" s="521"/>
      <c r="R33" s="521" t="n">
        <f aca="false">SUM(ANALYTIKAVUJ!C49)*-1</f>
        <v>0</v>
      </c>
      <c r="S33" s="521"/>
      <c r="T33" s="521"/>
      <c r="U33" s="521"/>
      <c r="V33" s="521" t="n">
        <f aca="false">SUM(ANALYTIKAVUJ!C50)*-1</f>
        <v>0</v>
      </c>
      <c r="W33" s="521"/>
      <c r="X33" s="521"/>
      <c r="Y33" s="521"/>
      <c r="Z33" s="521" t="n">
        <f aca="false">SUM(ANALYTIKAVUJ!C51)*-1</f>
        <v>0</v>
      </c>
      <c r="AA33" s="521"/>
      <c r="AB33" s="521"/>
      <c r="AC33" s="521"/>
      <c r="AD33" s="521" t="n">
        <f aca="false">SUM(ANALYTIKAVUJ!C52)*-1</f>
        <v>0</v>
      </c>
      <c r="AE33" s="521"/>
      <c r="AF33" s="521"/>
      <c r="AG33" s="521"/>
      <c r="AH33" s="521" t="n">
        <f aca="false">SUM(ANALYTIKAVUJ!C53)*-1</f>
        <v>0</v>
      </c>
      <c r="AI33" s="521"/>
      <c r="AJ33" s="521"/>
      <c r="AK33" s="521"/>
      <c r="AL33" s="521"/>
      <c r="AM33" s="521"/>
      <c r="AN33" s="521"/>
      <c r="AO33" s="521"/>
      <c r="AP33" s="521" t="n">
        <f aca="false">SUM(ANALYTIKAVUJ!C54)*-1</f>
        <v>0</v>
      </c>
      <c r="AQ33" s="521"/>
      <c r="AR33" s="521"/>
      <c r="AS33" s="521"/>
      <c r="AT33" s="521" t="n">
        <f aca="false">SUM(ANALYTIKAVUJ!C43)*-1</f>
        <v>0</v>
      </c>
      <c r="AU33" s="521"/>
      <c r="AV33" s="521"/>
      <c r="AW33" s="521"/>
      <c r="AX33" s="744" t="n">
        <f aca="false">SUM(F33:AW35)</f>
        <v>0</v>
      </c>
      <c r="AY33" s="744"/>
      <c r="AZ33" s="744"/>
      <c r="BA33" s="744"/>
      <c r="BB33" s="744"/>
    </row>
    <row collapsed="false" customFormat="false" customHeight="true" hidden="false" ht="13.5" outlineLevel="0" r="34">
      <c r="A34" s="458" t="s">
        <v>538</v>
      </c>
      <c r="B34" s="408"/>
      <c r="C34" s="408"/>
      <c r="D34" s="408"/>
      <c r="E34" s="408"/>
      <c r="F34" s="521"/>
      <c r="G34" s="521"/>
      <c r="H34" s="521"/>
      <c r="I34" s="521"/>
      <c r="J34" s="521"/>
      <c r="K34" s="521"/>
      <c r="L34" s="521"/>
      <c r="M34" s="521"/>
      <c r="N34" s="521"/>
      <c r="O34" s="521"/>
      <c r="P34" s="521"/>
      <c r="Q34" s="521"/>
      <c r="R34" s="521"/>
      <c r="S34" s="521"/>
      <c r="T34" s="521"/>
      <c r="U34" s="521"/>
      <c r="V34" s="521"/>
      <c r="W34" s="521"/>
      <c r="X34" s="521"/>
      <c r="Y34" s="521"/>
      <c r="Z34" s="521"/>
      <c r="AA34" s="521"/>
      <c r="AB34" s="521"/>
      <c r="AC34" s="521"/>
      <c r="AD34" s="521"/>
      <c r="AE34" s="521"/>
      <c r="AF34" s="521"/>
      <c r="AG34" s="521"/>
      <c r="AH34" s="521"/>
      <c r="AI34" s="521"/>
      <c r="AJ34" s="521"/>
      <c r="AK34" s="521"/>
      <c r="AL34" s="521"/>
      <c r="AM34" s="521"/>
      <c r="AN34" s="521"/>
      <c r="AO34" s="521"/>
      <c r="AP34" s="521"/>
      <c r="AQ34" s="521"/>
      <c r="AR34" s="521"/>
      <c r="AS34" s="521"/>
      <c r="AT34" s="521"/>
      <c r="AU34" s="521"/>
      <c r="AV34" s="521"/>
      <c r="AW34" s="521"/>
      <c r="AX34" s="744"/>
      <c r="AY34" s="744"/>
      <c r="AZ34" s="744"/>
      <c r="BA34" s="744"/>
      <c r="BB34" s="744"/>
    </row>
    <row collapsed="false" customFormat="false" customHeight="true" hidden="false" ht="13.5" outlineLevel="0" r="35">
      <c r="A35" s="470" t="s">
        <v>539</v>
      </c>
      <c r="B35" s="439"/>
      <c r="C35" s="439"/>
      <c r="D35" s="439"/>
      <c r="E35" s="439"/>
      <c r="F35" s="521"/>
      <c r="G35" s="521"/>
      <c r="H35" s="521"/>
      <c r="I35" s="521"/>
      <c r="J35" s="521"/>
      <c r="K35" s="521"/>
      <c r="L35" s="521"/>
      <c r="M35" s="521"/>
      <c r="N35" s="521"/>
      <c r="O35" s="521"/>
      <c r="P35" s="521"/>
      <c r="Q35" s="521"/>
      <c r="R35" s="521"/>
      <c r="S35" s="521"/>
      <c r="T35" s="521"/>
      <c r="U35" s="521"/>
      <c r="V35" s="521"/>
      <c r="W35" s="521"/>
      <c r="X35" s="521"/>
      <c r="Y35" s="521"/>
      <c r="Z35" s="521"/>
      <c r="AA35" s="521"/>
      <c r="AB35" s="521"/>
      <c r="AC35" s="521"/>
      <c r="AD35" s="521"/>
      <c r="AE35" s="521"/>
      <c r="AF35" s="521"/>
      <c r="AG35" s="521"/>
      <c r="AH35" s="521"/>
      <c r="AI35" s="521"/>
      <c r="AJ35" s="521"/>
      <c r="AK35" s="521"/>
      <c r="AL35" s="521"/>
      <c r="AM35" s="521"/>
      <c r="AN35" s="521"/>
      <c r="AO35" s="521"/>
      <c r="AP35" s="521"/>
      <c r="AQ35" s="521"/>
      <c r="AR35" s="521"/>
      <c r="AS35" s="521"/>
      <c r="AT35" s="521"/>
      <c r="AU35" s="521"/>
      <c r="AV35" s="521"/>
      <c r="AW35" s="521"/>
      <c r="AX35" s="744"/>
      <c r="AY35" s="744"/>
      <c r="AZ35" s="744"/>
      <c r="BA35" s="744"/>
      <c r="BB35" s="744"/>
    </row>
    <row collapsed="false" customFormat="false" customHeight="true" hidden="false" ht="13.5" outlineLevel="0" r="36">
      <c r="A36" s="430" t="s">
        <v>562</v>
      </c>
      <c r="B36" s="430"/>
      <c r="C36" s="430"/>
      <c r="D36" s="430"/>
      <c r="E36" s="430"/>
      <c r="F36" s="430"/>
      <c r="G36" s="430"/>
      <c r="H36" s="430"/>
      <c r="I36" s="430"/>
      <c r="J36" s="430"/>
      <c r="K36" s="430"/>
      <c r="L36" s="430"/>
      <c r="M36" s="430"/>
      <c r="N36" s="430"/>
      <c r="O36" s="430"/>
      <c r="P36" s="430"/>
      <c r="Q36" s="430"/>
      <c r="R36" s="430"/>
      <c r="S36" s="430"/>
      <c r="T36" s="430"/>
      <c r="U36" s="430"/>
      <c r="V36" s="430"/>
      <c r="W36" s="430"/>
      <c r="X36" s="430"/>
      <c r="Y36" s="430"/>
      <c r="Z36" s="430"/>
      <c r="AA36" s="430"/>
      <c r="AB36" s="430"/>
      <c r="AC36" s="430"/>
      <c r="AD36" s="430"/>
      <c r="AE36" s="430"/>
      <c r="AF36" s="430"/>
      <c r="AG36" s="430"/>
      <c r="AH36" s="430"/>
      <c r="AI36" s="430"/>
      <c r="AJ36" s="430"/>
      <c r="AK36" s="430"/>
      <c r="AL36" s="430"/>
      <c r="AM36" s="430"/>
      <c r="AN36" s="430"/>
      <c r="AO36" s="430"/>
      <c r="AP36" s="430"/>
      <c r="AQ36" s="430"/>
      <c r="AR36" s="430"/>
      <c r="AS36" s="430"/>
      <c r="AT36" s="430"/>
      <c r="AU36" s="430"/>
      <c r="AV36" s="430"/>
      <c r="AW36" s="430"/>
      <c r="AX36" s="430"/>
      <c r="AY36" s="430"/>
      <c r="AZ36" s="430"/>
      <c r="BA36" s="430"/>
      <c r="BB36" s="431"/>
    </row>
    <row collapsed="false" customFormat="false" customHeight="true" hidden="false" ht="13.5" outlineLevel="0" r="37">
      <c r="A37" s="454" t="s">
        <v>536</v>
      </c>
      <c r="B37" s="436"/>
      <c r="C37" s="436"/>
      <c r="D37" s="436"/>
      <c r="E37" s="436"/>
      <c r="F37" s="521" t="n">
        <f aca="false">SUM(F15-F26)</f>
        <v>0</v>
      </c>
      <c r="G37" s="521"/>
      <c r="H37" s="521"/>
      <c r="I37" s="521"/>
      <c r="J37" s="521" t="n">
        <f aca="false">SUM(J15-J26)</f>
        <v>0</v>
      </c>
      <c r="K37" s="521"/>
      <c r="L37" s="521"/>
      <c r="M37" s="521"/>
      <c r="N37" s="521" t="n">
        <f aca="false">SUM(N15-N26)</f>
        <v>0</v>
      </c>
      <c r="O37" s="521"/>
      <c r="P37" s="521"/>
      <c r="Q37" s="521"/>
      <c r="R37" s="521" t="n">
        <f aca="false">SUM(R15-R26)</f>
        <v>0</v>
      </c>
      <c r="S37" s="521"/>
      <c r="T37" s="521"/>
      <c r="U37" s="521"/>
      <c r="V37" s="521" t="n">
        <f aca="false">SUM(V15-V26)</f>
        <v>0</v>
      </c>
      <c r="W37" s="521"/>
      <c r="X37" s="521"/>
      <c r="Y37" s="521"/>
      <c r="Z37" s="521" t="n">
        <f aca="false">SUM(Z15-Z26)</f>
        <v>0</v>
      </c>
      <c r="AA37" s="521"/>
      <c r="AB37" s="521"/>
      <c r="AC37" s="521"/>
      <c r="AD37" s="521" t="n">
        <f aca="false">SUM(AD15-AD26)</f>
        <v>0</v>
      </c>
      <c r="AE37" s="521"/>
      <c r="AF37" s="521"/>
      <c r="AG37" s="521"/>
      <c r="AH37" s="521" t="n">
        <f aca="false">SUM(AH15-AH26)</f>
        <v>0</v>
      </c>
      <c r="AI37" s="521"/>
      <c r="AJ37" s="521"/>
      <c r="AK37" s="521"/>
      <c r="AL37" s="521" t="n">
        <f aca="false">SUM(AL15-AL26)</f>
        <v>0</v>
      </c>
      <c r="AM37" s="521"/>
      <c r="AN37" s="521"/>
      <c r="AO37" s="521"/>
      <c r="AP37" s="521" t="n">
        <f aca="false">SUM(AP15-AP26)</f>
        <v>0</v>
      </c>
      <c r="AQ37" s="521"/>
      <c r="AR37" s="521"/>
      <c r="AS37" s="521"/>
      <c r="AT37" s="521" t="n">
        <f aca="false">SUM(AT15-AT26)</f>
        <v>0</v>
      </c>
      <c r="AU37" s="521"/>
      <c r="AV37" s="521"/>
      <c r="AW37" s="521"/>
      <c r="AX37" s="521" t="n">
        <f aca="false">SUM(F37:AW40)</f>
        <v>0</v>
      </c>
      <c r="AY37" s="521"/>
      <c r="AZ37" s="521"/>
      <c r="BA37" s="521"/>
      <c r="BB37" s="521"/>
    </row>
    <row collapsed="false" customFormat="false" customHeight="true" hidden="false" ht="13.5" outlineLevel="0" r="38">
      <c r="A38" s="458" t="s">
        <v>537</v>
      </c>
      <c r="B38" s="408"/>
      <c r="C38" s="408"/>
      <c r="D38" s="408"/>
      <c r="E38" s="408"/>
      <c r="F38" s="521"/>
      <c r="G38" s="521"/>
      <c r="H38" s="521"/>
      <c r="I38" s="521"/>
      <c r="J38" s="521"/>
      <c r="K38" s="521"/>
      <c r="L38" s="521"/>
      <c r="M38" s="521"/>
      <c r="N38" s="521"/>
      <c r="O38" s="521"/>
      <c r="P38" s="521"/>
      <c r="Q38" s="521"/>
      <c r="R38" s="521"/>
      <c r="S38" s="521"/>
      <c r="T38" s="521"/>
      <c r="U38" s="521"/>
      <c r="V38" s="521"/>
      <c r="W38" s="521"/>
      <c r="X38" s="521"/>
      <c r="Y38" s="521"/>
      <c r="Z38" s="521"/>
      <c r="AA38" s="521"/>
      <c r="AB38" s="521"/>
      <c r="AC38" s="521"/>
      <c r="AD38" s="521"/>
      <c r="AE38" s="521"/>
      <c r="AF38" s="521"/>
      <c r="AG38" s="521"/>
      <c r="AH38" s="521"/>
      <c r="AI38" s="521"/>
      <c r="AJ38" s="521"/>
      <c r="AK38" s="521"/>
      <c r="AL38" s="521"/>
      <c r="AM38" s="521"/>
      <c r="AN38" s="521"/>
      <c r="AO38" s="521"/>
      <c r="AP38" s="521"/>
      <c r="AQ38" s="521"/>
      <c r="AR38" s="521"/>
      <c r="AS38" s="521"/>
      <c r="AT38" s="521"/>
      <c r="AU38" s="521"/>
      <c r="AV38" s="521"/>
      <c r="AW38" s="521"/>
      <c r="AX38" s="521"/>
      <c r="AY38" s="521"/>
      <c r="AZ38" s="521"/>
      <c r="BA38" s="521"/>
      <c r="BB38" s="521"/>
    </row>
    <row collapsed="false" customFormat="false" customHeight="true" hidden="false" ht="13.5" outlineLevel="0" r="39">
      <c r="A39" s="458" t="s">
        <v>538</v>
      </c>
      <c r="B39" s="408"/>
      <c r="C39" s="408"/>
      <c r="D39" s="408"/>
      <c r="E39" s="408"/>
      <c r="F39" s="521"/>
      <c r="G39" s="521"/>
      <c r="H39" s="521"/>
      <c r="I39" s="521"/>
      <c r="J39" s="521"/>
      <c r="K39" s="521"/>
      <c r="L39" s="521"/>
      <c r="M39" s="521"/>
      <c r="N39" s="521"/>
      <c r="O39" s="521"/>
      <c r="P39" s="521"/>
      <c r="Q39" s="521"/>
      <c r="R39" s="521"/>
      <c r="S39" s="521"/>
      <c r="T39" s="521"/>
      <c r="U39" s="521"/>
      <c r="V39" s="521"/>
      <c r="W39" s="521"/>
      <c r="X39" s="521"/>
      <c r="Y39" s="521"/>
      <c r="Z39" s="521"/>
      <c r="AA39" s="521"/>
      <c r="AB39" s="521"/>
      <c r="AC39" s="521"/>
      <c r="AD39" s="521"/>
      <c r="AE39" s="521"/>
      <c r="AF39" s="521"/>
      <c r="AG39" s="521"/>
      <c r="AH39" s="521"/>
      <c r="AI39" s="521"/>
      <c r="AJ39" s="521"/>
      <c r="AK39" s="521"/>
      <c r="AL39" s="521"/>
      <c r="AM39" s="521"/>
      <c r="AN39" s="521"/>
      <c r="AO39" s="521"/>
      <c r="AP39" s="521"/>
      <c r="AQ39" s="521"/>
      <c r="AR39" s="521"/>
      <c r="AS39" s="521"/>
      <c r="AT39" s="521"/>
      <c r="AU39" s="521"/>
      <c r="AV39" s="521"/>
      <c r="AW39" s="521"/>
      <c r="AX39" s="521"/>
      <c r="AY39" s="521"/>
      <c r="AZ39" s="521"/>
      <c r="BA39" s="521"/>
      <c r="BB39" s="521"/>
    </row>
    <row collapsed="false" customFormat="false" customHeight="true" hidden="false" ht="13.5" outlineLevel="0" r="40">
      <c r="A40" s="458" t="s">
        <v>539</v>
      </c>
      <c r="B40" s="408"/>
      <c r="C40" s="408"/>
      <c r="D40" s="408"/>
      <c r="E40" s="408"/>
      <c r="F40" s="521"/>
      <c r="G40" s="521"/>
      <c r="H40" s="521"/>
      <c r="I40" s="521"/>
      <c r="J40" s="521"/>
      <c r="K40" s="521"/>
      <c r="L40" s="521"/>
      <c r="M40" s="521"/>
      <c r="N40" s="521"/>
      <c r="O40" s="521"/>
      <c r="P40" s="521"/>
      <c r="Q40" s="521"/>
      <c r="R40" s="521"/>
      <c r="S40" s="521"/>
      <c r="T40" s="521"/>
      <c r="U40" s="521"/>
      <c r="V40" s="521"/>
      <c r="W40" s="521"/>
      <c r="X40" s="521"/>
      <c r="Y40" s="521"/>
      <c r="Z40" s="521"/>
      <c r="AA40" s="521"/>
      <c r="AB40" s="521"/>
      <c r="AC40" s="521"/>
      <c r="AD40" s="521"/>
      <c r="AE40" s="521"/>
      <c r="AF40" s="521"/>
      <c r="AG40" s="521"/>
      <c r="AH40" s="521"/>
      <c r="AI40" s="521"/>
      <c r="AJ40" s="521"/>
      <c r="AK40" s="521"/>
      <c r="AL40" s="521"/>
      <c r="AM40" s="521"/>
      <c r="AN40" s="521"/>
      <c r="AO40" s="521"/>
      <c r="AP40" s="521"/>
      <c r="AQ40" s="521"/>
      <c r="AR40" s="521"/>
      <c r="AS40" s="521"/>
      <c r="AT40" s="521"/>
      <c r="AU40" s="521"/>
      <c r="AV40" s="521"/>
      <c r="AW40" s="521"/>
      <c r="AX40" s="521"/>
      <c r="AY40" s="521"/>
      <c r="AZ40" s="521"/>
      <c r="BA40" s="521"/>
      <c r="BB40" s="521"/>
    </row>
    <row collapsed="false" customFormat="false" customHeight="true" hidden="false" ht="13.5" outlineLevel="0" r="41">
      <c r="A41" s="454" t="s">
        <v>490</v>
      </c>
      <c r="B41" s="436"/>
      <c r="C41" s="436"/>
      <c r="D41" s="436"/>
      <c r="E41" s="436"/>
      <c r="F41" s="521" t="n">
        <f aca="false">SUM(F22-F33)</f>
        <v>0</v>
      </c>
      <c r="G41" s="521"/>
      <c r="H41" s="521"/>
      <c r="I41" s="521"/>
      <c r="J41" s="521" t="n">
        <f aca="false">SUM(J22-J33)</f>
        <v>0</v>
      </c>
      <c r="K41" s="521"/>
      <c r="L41" s="521"/>
      <c r="M41" s="521"/>
      <c r="N41" s="521" t="n">
        <f aca="false">SUM(N22-N33)</f>
        <v>0</v>
      </c>
      <c r="O41" s="521"/>
      <c r="P41" s="521"/>
      <c r="Q41" s="521"/>
      <c r="R41" s="521" t="n">
        <f aca="false">SUM(R22-R33)</f>
        <v>0</v>
      </c>
      <c r="S41" s="521"/>
      <c r="T41" s="521"/>
      <c r="U41" s="521"/>
      <c r="V41" s="521" t="n">
        <f aca="false">SUM(V22-V33)</f>
        <v>0</v>
      </c>
      <c r="W41" s="521"/>
      <c r="X41" s="521"/>
      <c r="Y41" s="521"/>
      <c r="Z41" s="521" t="n">
        <f aca="false">SUM(Z22-Z33)</f>
        <v>0</v>
      </c>
      <c r="AA41" s="521"/>
      <c r="AB41" s="521"/>
      <c r="AC41" s="521"/>
      <c r="AD41" s="521" t="n">
        <f aca="false">SUM(AD22-AD33)</f>
        <v>0</v>
      </c>
      <c r="AE41" s="521"/>
      <c r="AF41" s="521"/>
      <c r="AG41" s="521"/>
      <c r="AH41" s="521" t="n">
        <f aca="false">SUM(AH22-AH33)</f>
        <v>0</v>
      </c>
      <c r="AI41" s="521"/>
      <c r="AJ41" s="521"/>
      <c r="AK41" s="521"/>
      <c r="AL41" s="521" t="n">
        <f aca="false">SUM(AL22-AL33)</f>
        <v>0</v>
      </c>
      <c r="AM41" s="521"/>
      <c r="AN41" s="521"/>
      <c r="AO41" s="521"/>
      <c r="AP41" s="521" t="n">
        <f aca="false">SUM(AP22-AP33)</f>
        <v>0</v>
      </c>
      <c r="AQ41" s="521"/>
      <c r="AR41" s="521"/>
      <c r="AS41" s="521"/>
      <c r="AT41" s="521" t="n">
        <f aca="false">SUM(AT22-AT33)</f>
        <v>0</v>
      </c>
      <c r="AU41" s="521"/>
      <c r="AV41" s="521"/>
      <c r="AW41" s="521"/>
      <c r="AX41" s="521" t="n">
        <f aca="false">SUM(F41:AW43)</f>
        <v>0</v>
      </c>
      <c r="AY41" s="521"/>
      <c r="AZ41" s="521"/>
      <c r="BA41" s="521"/>
      <c r="BB41" s="521"/>
    </row>
    <row collapsed="false" customFormat="false" customHeight="true" hidden="false" ht="13.5" outlineLevel="0" r="42">
      <c r="A42" s="458" t="s">
        <v>538</v>
      </c>
      <c r="B42" s="408"/>
      <c r="C42" s="408"/>
      <c r="D42" s="408"/>
      <c r="E42" s="408"/>
      <c r="F42" s="521"/>
      <c r="G42" s="521"/>
      <c r="H42" s="521"/>
      <c r="I42" s="521"/>
      <c r="J42" s="521"/>
      <c r="K42" s="521"/>
      <c r="L42" s="521"/>
      <c r="M42" s="521"/>
      <c r="N42" s="521"/>
      <c r="O42" s="521"/>
      <c r="P42" s="521"/>
      <c r="Q42" s="521"/>
      <c r="R42" s="521"/>
      <c r="S42" s="521"/>
      <c r="T42" s="521"/>
      <c r="U42" s="521"/>
      <c r="V42" s="521"/>
      <c r="W42" s="521"/>
      <c r="X42" s="521"/>
      <c r="Y42" s="521"/>
      <c r="Z42" s="521"/>
      <c r="AA42" s="521"/>
      <c r="AB42" s="521"/>
      <c r="AC42" s="521"/>
      <c r="AD42" s="521"/>
      <c r="AE42" s="521"/>
      <c r="AF42" s="521"/>
      <c r="AG42" s="521"/>
      <c r="AH42" s="521"/>
      <c r="AI42" s="521"/>
      <c r="AJ42" s="521"/>
      <c r="AK42" s="521"/>
      <c r="AL42" s="521"/>
      <c r="AM42" s="521"/>
      <c r="AN42" s="521"/>
      <c r="AO42" s="521"/>
      <c r="AP42" s="521"/>
      <c r="AQ42" s="521"/>
      <c r="AR42" s="521"/>
      <c r="AS42" s="521"/>
      <c r="AT42" s="521"/>
      <c r="AU42" s="521"/>
      <c r="AV42" s="521"/>
      <c r="AW42" s="521"/>
      <c r="AX42" s="521"/>
      <c r="AY42" s="521"/>
      <c r="AZ42" s="521"/>
      <c r="BA42" s="521"/>
      <c r="BB42" s="521"/>
    </row>
    <row collapsed="false" customFormat="false" customHeight="true" hidden="false" ht="13.5" outlineLevel="0" r="43">
      <c r="A43" s="470" t="s">
        <v>539</v>
      </c>
      <c r="B43" s="439"/>
      <c r="C43" s="439"/>
      <c r="D43" s="439"/>
      <c r="E43" s="439"/>
      <c r="F43" s="521"/>
      <c r="G43" s="521"/>
      <c r="H43" s="521"/>
      <c r="I43" s="521"/>
      <c r="J43" s="521"/>
      <c r="K43" s="521"/>
      <c r="L43" s="521"/>
      <c r="M43" s="521"/>
      <c r="N43" s="521"/>
      <c r="O43" s="521"/>
      <c r="P43" s="521"/>
      <c r="Q43" s="521"/>
      <c r="R43" s="521"/>
      <c r="S43" s="521"/>
      <c r="T43" s="521"/>
      <c r="U43" s="521"/>
      <c r="V43" s="521"/>
      <c r="W43" s="521"/>
      <c r="X43" s="521"/>
      <c r="Y43" s="521"/>
      <c r="Z43" s="521"/>
      <c r="AA43" s="521"/>
      <c r="AB43" s="521"/>
      <c r="AC43" s="521"/>
      <c r="AD43" s="521"/>
      <c r="AE43" s="521"/>
      <c r="AF43" s="521"/>
      <c r="AG43" s="521"/>
      <c r="AH43" s="521"/>
      <c r="AI43" s="521"/>
      <c r="AJ43" s="521"/>
      <c r="AK43" s="521"/>
      <c r="AL43" s="521"/>
      <c r="AM43" s="521"/>
      <c r="AN43" s="521"/>
      <c r="AO43" s="521"/>
      <c r="AP43" s="521"/>
      <c r="AQ43" s="521"/>
      <c r="AR43" s="521"/>
      <c r="AS43" s="521"/>
      <c r="AT43" s="521"/>
      <c r="AU43" s="521"/>
      <c r="AV43" s="521"/>
      <c r="AW43" s="521"/>
      <c r="AX43" s="521"/>
      <c r="AY43" s="521"/>
      <c r="AZ43" s="521"/>
      <c r="BA43" s="521"/>
      <c r="BB43" s="521"/>
    </row>
  </sheetData>
  <mergeCells count="173">
    <mergeCell ref="F3:BA3"/>
    <mergeCell ref="F4:I12"/>
    <mergeCell ref="J4:M12"/>
    <mergeCell ref="N4:Q12"/>
    <mergeCell ref="R4:U12"/>
    <mergeCell ref="V4:Y12"/>
    <mergeCell ref="Z4:AC12"/>
    <mergeCell ref="AD4:AG12"/>
    <mergeCell ref="AH4:AK12"/>
    <mergeCell ref="AL4:AO12"/>
    <mergeCell ref="AP4:AS12"/>
    <mergeCell ref="AT4:AW12"/>
    <mergeCell ref="AX4:BB12"/>
    <mergeCell ref="A6:E6"/>
    <mergeCell ref="A7:E7"/>
    <mergeCell ref="A8:E8"/>
    <mergeCell ref="A13:E13"/>
    <mergeCell ref="F13:I13"/>
    <mergeCell ref="J13:M13"/>
    <mergeCell ref="N13:Q13"/>
    <mergeCell ref="R13:U13"/>
    <mergeCell ref="V13:Y13"/>
    <mergeCell ref="Z13:AC13"/>
    <mergeCell ref="AD13:AG13"/>
    <mergeCell ref="AH13:AK13"/>
    <mergeCell ref="AL13:AO13"/>
    <mergeCell ref="AP13:AS13"/>
    <mergeCell ref="AT13:AW13"/>
    <mergeCell ref="AX13:BB13"/>
    <mergeCell ref="F15:I18"/>
    <mergeCell ref="J15:M18"/>
    <mergeCell ref="N15:Q18"/>
    <mergeCell ref="R15:U18"/>
    <mergeCell ref="V15:Y18"/>
    <mergeCell ref="Z15:AC18"/>
    <mergeCell ref="AD15:AG18"/>
    <mergeCell ref="AH15:AK18"/>
    <mergeCell ref="AL15:AO18"/>
    <mergeCell ref="AP15:AS18"/>
    <mergeCell ref="AT15:AW18"/>
    <mergeCell ref="AX15:BB18"/>
    <mergeCell ref="F19:I19"/>
    <mergeCell ref="J19:M19"/>
    <mergeCell ref="N19:Q19"/>
    <mergeCell ref="R19:U19"/>
    <mergeCell ref="V19:Y19"/>
    <mergeCell ref="Z19:AC19"/>
    <mergeCell ref="AD19:AG19"/>
    <mergeCell ref="AH19:AK19"/>
    <mergeCell ref="AL19:AO19"/>
    <mergeCell ref="AP19:AS19"/>
    <mergeCell ref="AT19:AW19"/>
    <mergeCell ref="AX19:BB19"/>
    <mergeCell ref="F20:I20"/>
    <mergeCell ref="J20:M20"/>
    <mergeCell ref="N20:Q20"/>
    <mergeCell ref="R20:U20"/>
    <mergeCell ref="V20:Y20"/>
    <mergeCell ref="Z20:AC20"/>
    <mergeCell ref="AD20:AG20"/>
    <mergeCell ref="AH20:AK20"/>
    <mergeCell ref="AL20:AO20"/>
    <mergeCell ref="AP20:AS20"/>
    <mergeCell ref="AT20:AW20"/>
    <mergeCell ref="AX20:BB20"/>
    <mergeCell ref="F21:I21"/>
    <mergeCell ref="J21:M21"/>
    <mergeCell ref="N21:Q21"/>
    <mergeCell ref="R21:U21"/>
    <mergeCell ref="V21:Y21"/>
    <mergeCell ref="Z21:AC21"/>
    <mergeCell ref="AD21:AG21"/>
    <mergeCell ref="AH21:AK21"/>
    <mergeCell ref="AL21:AO21"/>
    <mergeCell ref="AP21:AS21"/>
    <mergeCell ref="AT21:AW21"/>
    <mergeCell ref="AX21:BB21"/>
    <mergeCell ref="F22:I24"/>
    <mergeCell ref="J22:M24"/>
    <mergeCell ref="N22:Q24"/>
    <mergeCell ref="R22:U24"/>
    <mergeCell ref="V22:Y24"/>
    <mergeCell ref="Z22:AC24"/>
    <mergeCell ref="AD22:AG24"/>
    <mergeCell ref="AH22:AK24"/>
    <mergeCell ref="AL22:AO24"/>
    <mergeCell ref="AP22:AS24"/>
    <mergeCell ref="AT22:AW24"/>
    <mergeCell ref="AX22:BB24"/>
    <mergeCell ref="F26:I29"/>
    <mergeCell ref="J26:M29"/>
    <mergeCell ref="N26:Q29"/>
    <mergeCell ref="R26:U29"/>
    <mergeCell ref="V26:Y29"/>
    <mergeCell ref="Z26:AC29"/>
    <mergeCell ref="AD26:AG29"/>
    <mergeCell ref="AH26:AK29"/>
    <mergeCell ref="AL26:AO29"/>
    <mergeCell ref="AP26:AS29"/>
    <mergeCell ref="AT26:AW29"/>
    <mergeCell ref="AX26:BB29"/>
    <mergeCell ref="F30:I30"/>
    <mergeCell ref="J30:M30"/>
    <mergeCell ref="N30:Q30"/>
    <mergeCell ref="R30:U30"/>
    <mergeCell ref="V30:Y30"/>
    <mergeCell ref="Z30:AC30"/>
    <mergeCell ref="AD30:AG30"/>
    <mergeCell ref="AH30:AK30"/>
    <mergeCell ref="AL30:AO30"/>
    <mergeCell ref="AP30:AS30"/>
    <mergeCell ref="AT30:AW30"/>
    <mergeCell ref="AX30:BB30"/>
    <mergeCell ref="F31:I31"/>
    <mergeCell ref="J31:M31"/>
    <mergeCell ref="N31:Q31"/>
    <mergeCell ref="R31:U31"/>
    <mergeCell ref="V31:Y31"/>
    <mergeCell ref="Z31:AC31"/>
    <mergeCell ref="AD31:AG31"/>
    <mergeCell ref="AH31:AK31"/>
    <mergeCell ref="AL31:AO31"/>
    <mergeCell ref="AP31:AS31"/>
    <mergeCell ref="AT31:AW31"/>
    <mergeCell ref="AX31:BB31"/>
    <mergeCell ref="F32:I32"/>
    <mergeCell ref="J32:M32"/>
    <mergeCell ref="N32:Q32"/>
    <mergeCell ref="R32:U32"/>
    <mergeCell ref="V32:Y32"/>
    <mergeCell ref="Z32:AC32"/>
    <mergeCell ref="AD32:AG32"/>
    <mergeCell ref="AH32:AK32"/>
    <mergeCell ref="AL32:AO32"/>
    <mergeCell ref="AP32:AS32"/>
    <mergeCell ref="AT32:AW32"/>
    <mergeCell ref="AX32:BB32"/>
    <mergeCell ref="F33:I35"/>
    <mergeCell ref="J33:M35"/>
    <mergeCell ref="N33:Q35"/>
    <mergeCell ref="R33:U35"/>
    <mergeCell ref="V33:Y35"/>
    <mergeCell ref="Z33:AC35"/>
    <mergeCell ref="AD33:AG35"/>
    <mergeCell ref="AH33:AK35"/>
    <mergeCell ref="AL33:AO35"/>
    <mergeCell ref="AP33:AS35"/>
    <mergeCell ref="AT33:AW35"/>
    <mergeCell ref="AX33:BB35"/>
    <mergeCell ref="F37:I40"/>
    <mergeCell ref="J37:M40"/>
    <mergeCell ref="N37:Q40"/>
    <mergeCell ref="R37:U40"/>
    <mergeCell ref="V37:Y40"/>
    <mergeCell ref="Z37:AC40"/>
    <mergeCell ref="AD37:AG40"/>
    <mergeCell ref="AH37:AK40"/>
    <mergeCell ref="AL37:AO40"/>
    <mergeCell ref="AP37:AS40"/>
    <mergeCell ref="AT37:AW40"/>
    <mergeCell ref="AX37:BB40"/>
    <mergeCell ref="F41:I43"/>
    <mergeCell ref="J41:M43"/>
    <mergeCell ref="N41:Q43"/>
    <mergeCell ref="R41:U43"/>
    <mergeCell ref="V41:Y43"/>
    <mergeCell ref="Z41:AC43"/>
    <mergeCell ref="AD41:AG43"/>
    <mergeCell ref="AH41:AK43"/>
    <mergeCell ref="AL41:AO43"/>
    <mergeCell ref="AP41:AS43"/>
    <mergeCell ref="AT41:AW43"/>
    <mergeCell ref="AX41:BB43"/>
  </mergeCells>
  <printOptions headings="false" gridLines="false" gridLinesSet="true" horizontalCentered="false" verticalCentered="false"/>
  <pageMargins left="0.7" right="0.7" top="0.7875" bottom="0.7875" header="0.511805555555555" footer="0.511805555555555"/>
  <pageSetup blackAndWhite="false" cellComments="none" copies="1" draft="false" firstPageNumber="0" fitToHeight="1" fitToWidth="1" horizontalDpi="300" orientation="portrait" pageOrder="downThenOver" paperSize="9" scale="100" useFirstPageNumber="false" usePrinterDefaults="false" verticalDpi="300"/>
  <headerFooter differentFirst="false" differentOddEven="false">
    <oddHeader/>
    <oddFooter/>
  </headerFooter>
</worksheet>
</file>

<file path=xl/worksheets/sheet2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B43"/>
  <sheetViews>
    <sheetView colorId="64" defaultGridColor="true" rightToLeft="false" showFormulas="false" showGridLines="true" showOutlineSymbols="true" showRowColHeaders="true" showZeros="fals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sheetFormatPr defaultRowHeight="12.75"/>
  <cols>
    <col collapsed="false" hidden="false" max="1025" min="1" style="0" width="1.70918367346939"/>
  </cols>
  <sheetData>
    <row collapsed="false" customFormat="false" customHeight="true" hidden="false" ht="13.5" outlineLevel="0" r="1">
      <c r="A1" s="425" t="s">
        <v>545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  <c r="Y1" s="89"/>
      <c r="Z1" s="89"/>
      <c r="AA1" s="89"/>
      <c r="AB1" s="89"/>
      <c r="AC1" s="89"/>
      <c r="AD1" s="89"/>
      <c r="AE1" s="89"/>
      <c r="AF1" s="89"/>
      <c r="AG1" s="89"/>
      <c r="AH1" s="89"/>
      <c r="AI1" s="89"/>
      <c r="AJ1" s="89"/>
      <c r="AK1" s="89"/>
      <c r="AL1" s="89"/>
      <c r="AM1" s="89"/>
      <c r="AN1" s="89"/>
      <c r="AO1" s="89"/>
      <c r="AP1" s="89"/>
      <c r="AQ1" s="89"/>
      <c r="AR1" s="89"/>
      <c r="AS1" s="89"/>
      <c r="AT1" s="89"/>
      <c r="AU1" s="89"/>
      <c r="AV1" s="89"/>
      <c r="AW1" s="89"/>
      <c r="AX1" s="89"/>
      <c r="AY1" s="89"/>
      <c r="AZ1" s="89"/>
      <c r="BA1" s="89"/>
      <c r="BB1" s="89"/>
    </row>
    <row collapsed="false" customFormat="false" customHeight="true" hidden="false" ht="13.5" outlineLevel="0" r="2">
      <c r="A2" s="89" t="s">
        <v>454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  <c r="V2" s="89"/>
      <c r="W2" s="89"/>
      <c r="X2" s="89"/>
      <c r="Y2" s="89"/>
      <c r="Z2" s="89"/>
      <c r="AA2" s="89"/>
      <c r="AB2" s="89"/>
      <c r="AC2" s="89"/>
      <c r="AD2" s="89"/>
      <c r="AE2" s="89"/>
      <c r="AF2" s="89"/>
      <c r="AG2" s="89"/>
      <c r="AH2" s="89"/>
      <c r="AI2" s="89"/>
      <c r="AJ2" s="89"/>
      <c r="AK2" s="89"/>
      <c r="AL2" s="89"/>
      <c r="AM2" s="89"/>
      <c r="AN2" s="89"/>
      <c r="AO2" s="89"/>
      <c r="AP2" s="89"/>
      <c r="AQ2" s="89"/>
      <c r="AR2" s="89"/>
      <c r="AS2" s="89"/>
      <c r="AT2" s="89"/>
      <c r="AU2" s="89"/>
      <c r="AV2" s="89"/>
      <c r="AW2" s="89"/>
      <c r="AX2" s="89"/>
      <c r="AY2" s="89"/>
      <c r="AZ2" s="89"/>
      <c r="BA2" s="89"/>
      <c r="BB2" s="89"/>
    </row>
    <row collapsed="false" customFormat="false" customHeight="true" hidden="false" ht="13.5" outlineLevel="0" r="3">
      <c r="A3" s="505"/>
      <c r="B3" s="506"/>
      <c r="C3" s="506"/>
      <c r="D3" s="506"/>
      <c r="E3" s="506"/>
      <c r="F3" s="859" t="s">
        <v>435</v>
      </c>
      <c r="G3" s="859"/>
      <c r="H3" s="859"/>
      <c r="I3" s="859"/>
      <c r="J3" s="859"/>
      <c r="K3" s="859"/>
      <c r="L3" s="859"/>
      <c r="M3" s="859"/>
      <c r="N3" s="859"/>
      <c r="O3" s="859"/>
      <c r="P3" s="859"/>
      <c r="Q3" s="859"/>
      <c r="R3" s="859"/>
      <c r="S3" s="859"/>
      <c r="T3" s="859"/>
      <c r="U3" s="859"/>
      <c r="V3" s="859"/>
      <c r="W3" s="859"/>
      <c r="X3" s="859"/>
      <c r="Y3" s="859"/>
      <c r="Z3" s="859"/>
      <c r="AA3" s="859"/>
      <c r="AB3" s="859"/>
      <c r="AC3" s="859"/>
      <c r="AD3" s="859"/>
      <c r="AE3" s="859"/>
      <c r="AF3" s="859"/>
      <c r="AG3" s="859"/>
      <c r="AH3" s="859"/>
      <c r="AI3" s="859"/>
      <c r="AJ3" s="859"/>
      <c r="AK3" s="859"/>
      <c r="AL3" s="859"/>
      <c r="AM3" s="859"/>
      <c r="AN3" s="859"/>
      <c r="AO3" s="859"/>
      <c r="AP3" s="859"/>
      <c r="AQ3" s="859"/>
      <c r="AR3" s="859"/>
      <c r="AS3" s="859"/>
      <c r="AT3" s="859"/>
      <c r="AU3" s="859"/>
      <c r="AV3" s="859"/>
      <c r="AW3" s="859"/>
      <c r="AX3" s="859"/>
      <c r="AY3" s="859"/>
      <c r="AZ3" s="859"/>
      <c r="BA3" s="859"/>
      <c r="BB3" s="431"/>
    </row>
    <row collapsed="false" customFormat="false" customHeight="true" hidden="false" ht="13.5" outlineLevel="0" r="4">
      <c r="A4" s="508"/>
      <c r="B4" s="509"/>
      <c r="C4" s="509"/>
      <c r="D4" s="509"/>
      <c r="E4" s="509"/>
      <c r="F4" s="510" t="s">
        <v>546</v>
      </c>
      <c r="G4" s="510"/>
      <c r="H4" s="510"/>
      <c r="I4" s="510"/>
      <c r="J4" s="510" t="s">
        <v>547</v>
      </c>
      <c r="K4" s="510"/>
      <c r="L4" s="510"/>
      <c r="M4" s="510"/>
      <c r="N4" s="510" t="s">
        <v>548</v>
      </c>
      <c r="O4" s="510"/>
      <c r="P4" s="510"/>
      <c r="Q4" s="510"/>
      <c r="R4" s="510" t="s">
        <v>549</v>
      </c>
      <c r="S4" s="510"/>
      <c r="T4" s="510"/>
      <c r="U4" s="510"/>
      <c r="V4" s="510" t="s">
        <v>550</v>
      </c>
      <c r="W4" s="510"/>
      <c r="X4" s="510"/>
      <c r="Y4" s="510"/>
      <c r="Z4" s="510" t="s">
        <v>551</v>
      </c>
      <c r="AA4" s="510"/>
      <c r="AB4" s="510"/>
      <c r="AC4" s="510"/>
      <c r="AD4" s="510" t="s">
        <v>552</v>
      </c>
      <c r="AE4" s="510"/>
      <c r="AF4" s="510"/>
      <c r="AG4" s="510"/>
      <c r="AH4" s="510" t="s">
        <v>553</v>
      </c>
      <c r="AI4" s="510"/>
      <c r="AJ4" s="510"/>
      <c r="AK4" s="510"/>
      <c r="AL4" s="510" t="s">
        <v>554</v>
      </c>
      <c r="AM4" s="510"/>
      <c r="AN4" s="510"/>
      <c r="AO4" s="510"/>
      <c r="AP4" s="510" t="s">
        <v>556</v>
      </c>
      <c r="AQ4" s="510"/>
      <c r="AR4" s="510"/>
      <c r="AS4" s="510"/>
      <c r="AT4" s="510" t="s">
        <v>555</v>
      </c>
      <c r="AU4" s="510"/>
      <c r="AV4" s="510"/>
      <c r="AW4" s="510"/>
      <c r="AX4" s="511" t="s">
        <v>462</v>
      </c>
      <c r="AY4" s="511"/>
      <c r="AZ4" s="511"/>
      <c r="BA4" s="511"/>
      <c r="BB4" s="511"/>
    </row>
    <row collapsed="false" customFormat="false" customHeight="true" hidden="false" ht="13.5" outlineLevel="0" r="5">
      <c r="A5" s="508"/>
      <c r="B5" s="509"/>
      <c r="C5" s="509"/>
      <c r="D5" s="509"/>
      <c r="E5" s="509"/>
      <c r="F5" s="510"/>
      <c r="G5" s="510"/>
      <c r="H5" s="510"/>
      <c r="I5" s="510"/>
      <c r="J5" s="510"/>
      <c r="K5" s="510"/>
      <c r="L5" s="510"/>
      <c r="M5" s="510"/>
      <c r="N5" s="510"/>
      <c r="O5" s="510"/>
      <c r="P5" s="510"/>
      <c r="Q5" s="510"/>
      <c r="R5" s="510"/>
      <c r="S5" s="510"/>
      <c r="T5" s="510"/>
      <c r="U5" s="510"/>
      <c r="V5" s="510"/>
      <c r="W5" s="510"/>
      <c r="X5" s="510"/>
      <c r="Y5" s="510"/>
      <c r="Z5" s="510"/>
      <c r="AA5" s="510"/>
      <c r="AB5" s="510"/>
      <c r="AC5" s="510"/>
      <c r="AD5" s="510"/>
      <c r="AE5" s="510"/>
      <c r="AF5" s="510"/>
      <c r="AG5" s="510"/>
      <c r="AH5" s="510"/>
      <c r="AI5" s="510"/>
      <c r="AJ5" s="510"/>
      <c r="AK5" s="510"/>
      <c r="AL5" s="510"/>
      <c r="AM5" s="510"/>
      <c r="AN5" s="510"/>
      <c r="AO5" s="510"/>
      <c r="AP5" s="510"/>
      <c r="AQ5" s="510"/>
      <c r="AR5" s="510"/>
      <c r="AS5" s="510"/>
      <c r="AT5" s="510"/>
      <c r="AU5" s="510"/>
      <c r="AV5" s="510"/>
      <c r="AW5" s="510"/>
      <c r="AX5" s="511"/>
      <c r="AY5" s="511"/>
      <c r="AZ5" s="511"/>
      <c r="BA5" s="511"/>
      <c r="BB5" s="511"/>
    </row>
    <row collapsed="false" customFormat="false" customHeight="true" hidden="false" ht="13.5" outlineLevel="0" r="6">
      <c r="A6" s="512" t="s">
        <v>507</v>
      </c>
      <c r="B6" s="512"/>
      <c r="C6" s="512"/>
      <c r="D6" s="512"/>
      <c r="E6" s="512"/>
      <c r="F6" s="510"/>
      <c r="G6" s="510"/>
      <c r="H6" s="510"/>
      <c r="I6" s="510"/>
      <c r="J6" s="510"/>
      <c r="K6" s="510"/>
      <c r="L6" s="510"/>
      <c r="M6" s="510"/>
      <c r="N6" s="510"/>
      <c r="O6" s="510"/>
      <c r="P6" s="510"/>
      <c r="Q6" s="510"/>
      <c r="R6" s="510"/>
      <c r="S6" s="510"/>
      <c r="T6" s="510"/>
      <c r="U6" s="510"/>
      <c r="V6" s="510"/>
      <c r="W6" s="510"/>
      <c r="X6" s="510"/>
      <c r="Y6" s="510"/>
      <c r="Z6" s="510"/>
      <c r="AA6" s="510"/>
      <c r="AB6" s="510"/>
      <c r="AC6" s="510"/>
      <c r="AD6" s="510"/>
      <c r="AE6" s="510"/>
      <c r="AF6" s="510"/>
      <c r="AG6" s="510"/>
      <c r="AH6" s="510"/>
      <c r="AI6" s="510"/>
      <c r="AJ6" s="510"/>
      <c r="AK6" s="510"/>
      <c r="AL6" s="510"/>
      <c r="AM6" s="510"/>
      <c r="AN6" s="510"/>
      <c r="AO6" s="510"/>
      <c r="AP6" s="510"/>
      <c r="AQ6" s="510"/>
      <c r="AR6" s="510"/>
      <c r="AS6" s="510"/>
      <c r="AT6" s="510"/>
      <c r="AU6" s="510"/>
      <c r="AV6" s="510"/>
      <c r="AW6" s="510"/>
      <c r="AX6" s="511"/>
      <c r="AY6" s="511"/>
      <c r="AZ6" s="511"/>
      <c r="BA6" s="511"/>
      <c r="BB6" s="511"/>
    </row>
    <row collapsed="false" customFormat="false" customHeight="true" hidden="false" ht="13.5" outlineLevel="0" r="7">
      <c r="A7" s="512" t="s">
        <v>557</v>
      </c>
      <c r="B7" s="512"/>
      <c r="C7" s="512"/>
      <c r="D7" s="512"/>
      <c r="E7" s="512"/>
      <c r="F7" s="510"/>
      <c r="G7" s="510"/>
      <c r="H7" s="510"/>
      <c r="I7" s="510"/>
      <c r="J7" s="510"/>
      <c r="K7" s="510"/>
      <c r="L7" s="510"/>
      <c r="M7" s="510"/>
      <c r="N7" s="510"/>
      <c r="O7" s="510"/>
      <c r="P7" s="510"/>
      <c r="Q7" s="510"/>
      <c r="R7" s="510"/>
      <c r="S7" s="510"/>
      <c r="T7" s="510"/>
      <c r="U7" s="510"/>
      <c r="V7" s="510"/>
      <c r="W7" s="510"/>
      <c r="X7" s="510"/>
      <c r="Y7" s="510"/>
      <c r="Z7" s="510"/>
      <c r="AA7" s="510"/>
      <c r="AB7" s="510"/>
      <c r="AC7" s="510"/>
      <c r="AD7" s="510"/>
      <c r="AE7" s="510"/>
      <c r="AF7" s="510"/>
      <c r="AG7" s="510"/>
      <c r="AH7" s="510"/>
      <c r="AI7" s="510"/>
      <c r="AJ7" s="510"/>
      <c r="AK7" s="510"/>
      <c r="AL7" s="510"/>
      <c r="AM7" s="510"/>
      <c r="AN7" s="510"/>
      <c r="AO7" s="510"/>
      <c r="AP7" s="510"/>
      <c r="AQ7" s="510"/>
      <c r="AR7" s="510"/>
      <c r="AS7" s="510"/>
      <c r="AT7" s="510"/>
      <c r="AU7" s="510"/>
      <c r="AV7" s="510"/>
      <c r="AW7" s="510"/>
      <c r="AX7" s="511"/>
      <c r="AY7" s="511"/>
      <c r="AZ7" s="511"/>
      <c r="BA7" s="511"/>
      <c r="BB7" s="511"/>
    </row>
    <row collapsed="false" customFormat="false" customHeight="true" hidden="false" ht="13.5" outlineLevel="0" r="8">
      <c r="A8" s="512" t="s">
        <v>469</v>
      </c>
      <c r="B8" s="512"/>
      <c r="C8" s="512"/>
      <c r="D8" s="512"/>
      <c r="E8" s="512"/>
      <c r="F8" s="510"/>
      <c r="G8" s="510"/>
      <c r="H8" s="510"/>
      <c r="I8" s="510"/>
      <c r="J8" s="510"/>
      <c r="K8" s="510"/>
      <c r="L8" s="510"/>
      <c r="M8" s="510"/>
      <c r="N8" s="510"/>
      <c r="O8" s="510"/>
      <c r="P8" s="510"/>
      <c r="Q8" s="510"/>
      <c r="R8" s="510"/>
      <c r="S8" s="510"/>
      <c r="T8" s="510"/>
      <c r="U8" s="510"/>
      <c r="V8" s="510"/>
      <c r="W8" s="510"/>
      <c r="X8" s="510"/>
      <c r="Y8" s="510"/>
      <c r="Z8" s="510"/>
      <c r="AA8" s="510"/>
      <c r="AB8" s="510"/>
      <c r="AC8" s="510"/>
      <c r="AD8" s="510"/>
      <c r="AE8" s="510"/>
      <c r="AF8" s="510"/>
      <c r="AG8" s="510"/>
      <c r="AH8" s="510"/>
      <c r="AI8" s="510"/>
      <c r="AJ8" s="510"/>
      <c r="AK8" s="510"/>
      <c r="AL8" s="510"/>
      <c r="AM8" s="510"/>
      <c r="AN8" s="510"/>
      <c r="AO8" s="510"/>
      <c r="AP8" s="510"/>
      <c r="AQ8" s="510"/>
      <c r="AR8" s="510"/>
      <c r="AS8" s="510"/>
      <c r="AT8" s="510"/>
      <c r="AU8" s="510"/>
      <c r="AV8" s="510"/>
      <c r="AW8" s="510"/>
      <c r="AX8" s="511"/>
      <c r="AY8" s="511"/>
      <c r="AZ8" s="511"/>
      <c r="BA8" s="511"/>
      <c r="BB8" s="511"/>
    </row>
    <row collapsed="false" customFormat="false" customHeight="true" hidden="false" ht="13.5" outlineLevel="0" r="9">
      <c r="A9" s="508"/>
      <c r="B9" s="509"/>
      <c r="C9" s="509"/>
      <c r="D9" s="509"/>
      <c r="E9" s="509"/>
      <c r="F9" s="510"/>
      <c r="G9" s="510"/>
      <c r="H9" s="510"/>
      <c r="I9" s="510"/>
      <c r="J9" s="510"/>
      <c r="K9" s="510"/>
      <c r="L9" s="510"/>
      <c r="M9" s="510"/>
      <c r="N9" s="510"/>
      <c r="O9" s="510"/>
      <c r="P9" s="510"/>
      <c r="Q9" s="510"/>
      <c r="R9" s="510"/>
      <c r="S9" s="510"/>
      <c r="T9" s="510"/>
      <c r="U9" s="510"/>
      <c r="V9" s="510"/>
      <c r="W9" s="510"/>
      <c r="X9" s="510"/>
      <c r="Y9" s="510"/>
      <c r="Z9" s="510"/>
      <c r="AA9" s="510"/>
      <c r="AB9" s="510"/>
      <c r="AC9" s="510"/>
      <c r="AD9" s="510"/>
      <c r="AE9" s="510"/>
      <c r="AF9" s="510"/>
      <c r="AG9" s="510"/>
      <c r="AH9" s="510"/>
      <c r="AI9" s="510"/>
      <c r="AJ9" s="510"/>
      <c r="AK9" s="510"/>
      <c r="AL9" s="510"/>
      <c r="AM9" s="510"/>
      <c r="AN9" s="510"/>
      <c r="AO9" s="510"/>
      <c r="AP9" s="510"/>
      <c r="AQ9" s="510"/>
      <c r="AR9" s="510"/>
      <c r="AS9" s="510"/>
      <c r="AT9" s="510"/>
      <c r="AU9" s="510"/>
      <c r="AV9" s="510"/>
      <c r="AW9" s="510"/>
      <c r="AX9" s="511"/>
      <c r="AY9" s="511"/>
      <c r="AZ9" s="511"/>
      <c r="BA9" s="511"/>
      <c r="BB9" s="511"/>
    </row>
    <row collapsed="false" customFormat="false" customHeight="true" hidden="false" ht="13.5" outlineLevel="0" r="10">
      <c r="A10" s="508"/>
      <c r="B10" s="509"/>
      <c r="C10" s="509"/>
      <c r="D10" s="509"/>
      <c r="E10" s="509"/>
      <c r="F10" s="510"/>
      <c r="G10" s="510"/>
      <c r="H10" s="510"/>
      <c r="I10" s="510"/>
      <c r="J10" s="510"/>
      <c r="K10" s="510"/>
      <c r="L10" s="510"/>
      <c r="M10" s="510"/>
      <c r="N10" s="510"/>
      <c r="O10" s="510"/>
      <c r="P10" s="510"/>
      <c r="Q10" s="510"/>
      <c r="R10" s="510"/>
      <c r="S10" s="510"/>
      <c r="T10" s="510"/>
      <c r="U10" s="510"/>
      <c r="V10" s="510"/>
      <c r="W10" s="510"/>
      <c r="X10" s="510"/>
      <c r="Y10" s="510"/>
      <c r="Z10" s="510"/>
      <c r="AA10" s="510"/>
      <c r="AB10" s="510"/>
      <c r="AC10" s="510"/>
      <c r="AD10" s="510"/>
      <c r="AE10" s="510"/>
      <c r="AF10" s="510"/>
      <c r="AG10" s="510"/>
      <c r="AH10" s="510"/>
      <c r="AI10" s="510"/>
      <c r="AJ10" s="510"/>
      <c r="AK10" s="510"/>
      <c r="AL10" s="510"/>
      <c r="AM10" s="510"/>
      <c r="AN10" s="510"/>
      <c r="AO10" s="510"/>
      <c r="AP10" s="510"/>
      <c r="AQ10" s="510"/>
      <c r="AR10" s="510"/>
      <c r="AS10" s="510"/>
      <c r="AT10" s="510"/>
      <c r="AU10" s="510"/>
      <c r="AV10" s="510"/>
      <c r="AW10" s="510"/>
      <c r="AX10" s="511"/>
      <c r="AY10" s="511"/>
      <c r="AZ10" s="511"/>
      <c r="BA10" s="511"/>
      <c r="BB10" s="511"/>
    </row>
    <row collapsed="false" customFormat="false" customHeight="true" hidden="false" ht="13.5" outlineLevel="0" r="11">
      <c r="A11" s="508"/>
      <c r="B11" s="509"/>
      <c r="C11" s="509"/>
      <c r="D11" s="509"/>
      <c r="E11" s="509"/>
      <c r="F11" s="510"/>
      <c r="G11" s="510"/>
      <c r="H11" s="510"/>
      <c r="I11" s="510"/>
      <c r="J11" s="510"/>
      <c r="K11" s="510"/>
      <c r="L11" s="510"/>
      <c r="M11" s="510"/>
      <c r="N11" s="510"/>
      <c r="O11" s="510"/>
      <c r="P11" s="510"/>
      <c r="Q11" s="510"/>
      <c r="R11" s="510"/>
      <c r="S11" s="510"/>
      <c r="T11" s="510"/>
      <c r="U11" s="510"/>
      <c r="V11" s="510"/>
      <c r="W11" s="510"/>
      <c r="X11" s="510"/>
      <c r="Y11" s="510"/>
      <c r="Z11" s="510"/>
      <c r="AA11" s="510"/>
      <c r="AB11" s="510"/>
      <c r="AC11" s="510"/>
      <c r="AD11" s="510"/>
      <c r="AE11" s="510"/>
      <c r="AF11" s="510"/>
      <c r="AG11" s="510"/>
      <c r="AH11" s="510"/>
      <c r="AI11" s="510"/>
      <c r="AJ11" s="510"/>
      <c r="AK11" s="510"/>
      <c r="AL11" s="510"/>
      <c r="AM11" s="510"/>
      <c r="AN11" s="510"/>
      <c r="AO11" s="510"/>
      <c r="AP11" s="510"/>
      <c r="AQ11" s="510"/>
      <c r="AR11" s="510"/>
      <c r="AS11" s="510"/>
      <c r="AT11" s="510"/>
      <c r="AU11" s="510"/>
      <c r="AV11" s="510"/>
      <c r="AW11" s="510"/>
      <c r="AX11" s="511"/>
      <c r="AY11" s="511"/>
      <c r="AZ11" s="511"/>
      <c r="BA11" s="511"/>
      <c r="BB11" s="511"/>
    </row>
    <row collapsed="false" customFormat="false" customHeight="true" hidden="false" ht="13.5" outlineLevel="0" r="12">
      <c r="A12" s="508"/>
      <c r="B12" s="509"/>
      <c r="C12" s="509"/>
      <c r="D12" s="509"/>
      <c r="E12" s="509"/>
      <c r="F12" s="510"/>
      <c r="G12" s="510"/>
      <c r="H12" s="510"/>
      <c r="I12" s="510"/>
      <c r="J12" s="510"/>
      <c r="K12" s="510"/>
      <c r="L12" s="510"/>
      <c r="M12" s="510"/>
      <c r="N12" s="510"/>
      <c r="O12" s="510"/>
      <c r="P12" s="510"/>
      <c r="Q12" s="510"/>
      <c r="R12" s="510"/>
      <c r="S12" s="510"/>
      <c r="T12" s="510"/>
      <c r="U12" s="510"/>
      <c r="V12" s="510"/>
      <c r="W12" s="510"/>
      <c r="X12" s="510"/>
      <c r="Y12" s="510"/>
      <c r="Z12" s="510"/>
      <c r="AA12" s="510"/>
      <c r="AB12" s="510"/>
      <c r="AC12" s="510"/>
      <c r="AD12" s="510"/>
      <c r="AE12" s="510"/>
      <c r="AF12" s="510"/>
      <c r="AG12" s="510"/>
      <c r="AH12" s="510"/>
      <c r="AI12" s="510"/>
      <c r="AJ12" s="510"/>
      <c r="AK12" s="510"/>
      <c r="AL12" s="510"/>
      <c r="AM12" s="510"/>
      <c r="AN12" s="510"/>
      <c r="AO12" s="510"/>
      <c r="AP12" s="510"/>
      <c r="AQ12" s="510"/>
      <c r="AR12" s="510"/>
      <c r="AS12" s="510"/>
      <c r="AT12" s="510"/>
      <c r="AU12" s="510"/>
      <c r="AV12" s="510"/>
      <c r="AW12" s="510"/>
      <c r="AX12" s="511"/>
      <c r="AY12" s="511"/>
      <c r="AZ12" s="511"/>
      <c r="BA12" s="511"/>
      <c r="BB12" s="511"/>
    </row>
    <row collapsed="false" customFormat="false" customHeight="true" hidden="false" ht="13.5" outlineLevel="0" r="13">
      <c r="A13" s="465" t="s">
        <v>475</v>
      </c>
      <c r="B13" s="465"/>
      <c r="C13" s="465"/>
      <c r="D13" s="465"/>
      <c r="E13" s="465"/>
      <c r="F13" s="428" t="s">
        <v>476</v>
      </c>
      <c r="G13" s="428"/>
      <c r="H13" s="428"/>
      <c r="I13" s="428"/>
      <c r="J13" s="428" t="s">
        <v>477</v>
      </c>
      <c r="K13" s="428"/>
      <c r="L13" s="428"/>
      <c r="M13" s="428"/>
      <c r="N13" s="428" t="s">
        <v>478</v>
      </c>
      <c r="O13" s="428"/>
      <c r="P13" s="428"/>
      <c r="Q13" s="428"/>
      <c r="R13" s="428" t="s">
        <v>479</v>
      </c>
      <c r="S13" s="428"/>
      <c r="T13" s="428"/>
      <c r="U13" s="428"/>
      <c r="V13" s="428" t="s">
        <v>480</v>
      </c>
      <c r="W13" s="428"/>
      <c r="X13" s="428"/>
      <c r="Y13" s="428"/>
      <c r="Z13" s="428" t="s">
        <v>481</v>
      </c>
      <c r="AA13" s="428"/>
      <c r="AB13" s="428"/>
      <c r="AC13" s="428"/>
      <c r="AD13" s="428" t="s">
        <v>482</v>
      </c>
      <c r="AE13" s="428"/>
      <c r="AF13" s="428"/>
      <c r="AG13" s="428"/>
      <c r="AH13" s="428" t="s">
        <v>483</v>
      </c>
      <c r="AI13" s="428"/>
      <c r="AJ13" s="428"/>
      <c r="AK13" s="428"/>
      <c r="AL13" s="428" t="s">
        <v>535</v>
      </c>
      <c r="AM13" s="428"/>
      <c r="AN13" s="428"/>
      <c r="AO13" s="428"/>
      <c r="AP13" s="428" t="s">
        <v>558</v>
      </c>
      <c r="AQ13" s="428"/>
      <c r="AR13" s="428"/>
      <c r="AS13" s="428"/>
      <c r="AT13" s="428" t="s">
        <v>559</v>
      </c>
      <c r="AU13" s="428"/>
      <c r="AV13" s="428"/>
      <c r="AW13" s="428"/>
      <c r="AX13" s="428" t="s">
        <v>560</v>
      </c>
      <c r="AY13" s="428"/>
      <c r="AZ13" s="428"/>
      <c r="BA13" s="428"/>
      <c r="BB13" s="428"/>
    </row>
    <row collapsed="false" customFormat="false" customHeight="true" hidden="false" ht="13.5" outlineLevel="0" r="14">
      <c r="A14" s="408" t="s">
        <v>484</v>
      </c>
      <c r="B14" s="408"/>
      <c r="C14" s="408"/>
      <c r="D14" s="408"/>
      <c r="E14" s="408"/>
      <c r="F14" s="408"/>
      <c r="G14" s="408"/>
      <c r="H14" s="408"/>
      <c r="I14" s="408"/>
      <c r="J14" s="408"/>
      <c r="K14" s="408"/>
      <c r="L14" s="408"/>
      <c r="M14" s="408"/>
      <c r="N14" s="408"/>
      <c r="O14" s="408"/>
      <c r="P14" s="408"/>
      <c r="Q14" s="408"/>
      <c r="R14" s="408"/>
      <c r="S14" s="408"/>
      <c r="T14" s="408"/>
      <c r="U14" s="408"/>
      <c r="V14" s="408"/>
      <c r="W14" s="408"/>
      <c r="X14" s="408"/>
      <c r="Y14" s="408"/>
      <c r="Z14" s="408"/>
      <c r="AA14" s="408"/>
      <c r="AB14" s="408"/>
      <c r="AC14" s="408"/>
      <c r="AD14" s="408"/>
      <c r="AE14" s="408"/>
      <c r="AF14" s="408"/>
      <c r="AG14" s="408"/>
      <c r="AH14" s="408"/>
      <c r="AI14" s="408"/>
      <c r="AJ14" s="408"/>
      <c r="AK14" s="408"/>
      <c r="AL14" s="408"/>
      <c r="AM14" s="408"/>
      <c r="AN14" s="408"/>
      <c r="AO14" s="408"/>
      <c r="AP14" s="408"/>
      <c r="AQ14" s="408"/>
      <c r="AR14" s="408"/>
      <c r="AS14" s="408"/>
      <c r="AT14" s="408"/>
      <c r="AU14" s="408"/>
      <c r="AV14" s="408"/>
      <c r="AW14" s="408"/>
      <c r="AX14" s="408"/>
      <c r="AY14" s="408"/>
      <c r="AZ14" s="408"/>
      <c r="BA14" s="408"/>
      <c r="BB14" s="431"/>
    </row>
    <row collapsed="false" customFormat="false" customHeight="true" hidden="false" ht="13.5" outlineLevel="0" r="15">
      <c r="A15" s="454" t="s">
        <v>536</v>
      </c>
      <c r="B15" s="435"/>
      <c r="C15" s="436"/>
      <c r="D15" s="436"/>
      <c r="E15" s="437"/>
      <c r="F15" s="744" t="n">
        <f aca="false">SUM(F22-F21+F20-F19)</f>
        <v>0</v>
      </c>
      <c r="G15" s="744"/>
      <c r="H15" s="744"/>
      <c r="I15" s="744"/>
      <c r="J15" s="744" t="n">
        <f aca="false">SUM(J22-J21+J20-J19)</f>
        <v>0</v>
      </c>
      <c r="K15" s="744"/>
      <c r="L15" s="744"/>
      <c r="M15" s="744"/>
      <c r="N15" s="744" t="n">
        <f aca="false">SUM(N22-N21+N20-N19)</f>
        <v>0</v>
      </c>
      <c r="O15" s="744"/>
      <c r="P15" s="744"/>
      <c r="Q15" s="744"/>
      <c r="R15" s="744" t="n">
        <f aca="false">SUM(R22-R21+R20-R19)</f>
        <v>0</v>
      </c>
      <c r="S15" s="744"/>
      <c r="T15" s="744"/>
      <c r="U15" s="744"/>
      <c r="V15" s="744" t="n">
        <f aca="false">SUM(V22-V21+V20-V19)</f>
        <v>0</v>
      </c>
      <c r="W15" s="744"/>
      <c r="X15" s="744"/>
      <c r="Y15" s="744"/>
      <c r="Z15" s="744" t="n">
        <f aca="false">SUM(Z22-Z21+Z20-Z19)</f>
        <v>0</v>
      </c>
      <c r="AA15" s="744"/>
      <c r="AB15" s="744"/>
      <c r="AC15" s="744"/>
      <c r="AD15" s="744" t="n">
        <f aca="false">SUM(AD22-AD21+AD20-AD19)</f>
        <v>0</v>
      </c>
      <c r="AE15" s="744"/>
      <c r="AF15" s="744"/>
      <c r="AG15" s="744"/>
      <c r="AH15" s="744" t="n">
        <f aca="false">SUM(AH22-AH21+AH20-AH19)</f>
        <v>0</v>
      </c>
      <c r="AI15" s="744"/>
      <c r="AJ15" s="744"/>
      <c r="AK15" s="744"/>
      <c r="AL15" s="744" t="n">
        <f aca="false">SUM(AL22-AL21+AL20-AL19)</f>
        <v>0</v>
      </c>
      <c r="AM15" s="744"/>
      <c r="AN15" s="744"/>
      <c r="AO15" s="744"/>
      <c r="AP15" s="744" t="n">
        <f aca="false">SUM('HL KNIHA VYPOC'!H33)</f>
        <v>0</v>
      </c>
      <c r="AQ15" s="744"/>
      <c r="AR15" s="744"/>
      <c r="AS15" s="744"/>
      <c r="AT15" s="744" t="n">
        <f aca="false">SUM('HL KNIHA VYPOC'!H39)</f>
        <v>0</v>
      </c>
      <c r="AU15" s="744"/>
      <c r="AV15" s="744"/>
      <c r="AW15" s="744"/>
      <c r="AX15" s="744" t="n">
        <f aca="false">SUM(F15:AW18)</f>
        <v>0</v>
      </c>
      <c r="AY15" s="744"/>
      <c r="AZ15" s="744"/>
      <c r="BA15" s="744"/>
      <c r="BB15" s="744"/>
    </row>
    <row collapsed="false" customFormat="false" customHeight="true" hidden="false" ht="13.5" outlineLevel="0" r="16">
      <c r="A16" s="458" t="s">
        <v>537</v>
      </c>
      <c r="B16" s="484"/>
      <c r="C16" s="408"/>
      <c r="D16" s="408"/>
      <c r="E16" s="463"/>
      <c r="F16" s="744"/>
      <c r="G16" s="744"/>
      <c r="H16" s="744"/>
      <c r="I16" s="744"/>
      <c r="J16" s="744"/>
      <c r="K16" s="744"/>
      <c r="L16" s="744"/>
      <c r="M16" s="744"/>
      <c r="N16" s="744"/>
      <c r="O16" s="744"/>
      <c r="P16" s="744"/>
      <c r="Q16" s="744"/>
      <c r="R16" s="744"/>
      <c r="S16" s="744"/>
      <c r="T16" s="744"/>
      <c r="U16" s="744"/>
      <c r="V16" s="744"/>
      <c r="W16" s="744"/>
      <c r="X16" s="744"/>
      <c r="Y16" s="744"/>
      <c r="Z16" s="744"/>
      <c r="AA16" s="744"/>
      <c r="AB16" s="744"/>
      <c r="AC16" s="744"/>
      <c r="AD16" s="744"/>
      <c r="AE16" s="744"/>
      <c r="AF16" s="744"/>
      <c r="AG16" s="744"/>
      <c r="AH16" s="744"/>
      <c r="AI16" s="744"/>
      <c r="AJ16" s="744"/>
      <c r="AK16" s="744"/>
      <c r="AL16" s="744"/>
      <c r="AM16" s="744"/>
      <c r="AN16" s="744"/>
      <c r="AO16" s="744"/>
      <c r="AP16" s="744"/>
      <c r="AQ16" s="744"/>
      <c r="AR16" s="744"/>
      <c r="AS16" s="744"/>
      <c r="AT16" s="744"/>
      <c r="AU16" s="744"/>
      <c r="AV16" s="744"/>
      <c r="AW16" s="744"/>
      <c r="AX16" s="744"/>
      <c r="AY16" s="744"/>
      <c r="AZ16" s="744"/>
      <c r="BA16" s="744"/>
      <c r="BB16" s="744"/>
    </row>
    <row collapsed="false" customFormat="false" customHeight="true" hidden="false" ht="13.5" outlineLevel="0" r="17">
      <c r="A17" s="458" t="s">
        <v>538</v>
      </c>
      <c r="B17" s="484"/>
      <c r="C17" s="408"/>
      <c r="D17" s="408"/>
      <c r="E17" s="463"/>
      <c r="F17" s="744"/>
      <c r="G17" s="744"/>
      <c r="H17" s="744"/>
      <c r="I17" s="744"/>
      <c r="J17" s="744"/>
      <c r="K17" s="744"/>
      <c r="L17" s="744"/>
      <c r="M17" s="744"/>
      <c r="N17" s="744"/>
      <c r="O17" s="744"/>
      <c r="P17" s="744"/>
      <c r="Q17" s="744"/>
      <c r="R17" s="744"/>
      <c r="S17" s="744"/>
      <c r="T17" s="744"/>
      <c r="U17" s="744"/>
      <c r="V17" s="744"/>
      <c r="W17" s="744"/>
      <c r="X17" s="744"/>
      <c r="Y17" s="744"/>
      <c r="Z17" s="744"/>
      <c r="AA17" s="744"/>
      <c r="AB17" s="744"/>
      <c r="AC17" s="744"/>
      <c r="AD17" s="744"/>
      <c r="AE17" s="744"/>
      <c r="AF17" s="744"/>
      <c r="AG17" s="744"/>
      <c r="AH17" s="744"/>
      <c r="AI17" s="744"/>
      <c r="AJ17" s="744"/>
      <c r="AK17" s="744"/>
      <c r="AL17" s="744"/>
      <c r="AM17" s="744"/>
      <c r="AN17" s="744"/>
      <c r="AO17" s="744"/>
      <c r="AP17" s="744"/>
      <c r="AQ17" s="744"/>
      <c r="AR17" s="744"/>
      <c r="AS17" s="744"/>
      <c r="AT17" s="744"/>
      <c r="AU17" s="744"/>
      <c r="AV17" s="744"/>
      <c r="AW17" s="744"/>
      <c r="AX17" s="744"/>
      <c r="AY17" s="744"/>
      <c r="AZ17" s="744"/>
      <c r="BA17" s="744"/>
      <c r="BB17" s="744"/>
    </row>
    <row collapsed="false" customFormat="false" customHeight="true" hidden="false" ht="13.5" outlineLevel="0" r="18">
      <c r="A18" s="458" t="s">
        <v>539</v>
      </c>
      <c r="B18" s="484"/>
      <c r="C18" s="408"/>
      <c r="D18" s="408"/>
      <c r="E18" s="463"/>
      <c r="F18" s="744"/>
      <c r="G18" s="744"/>
      <c r="H18" s="744"/>
      <c r="I18" s="744"/>
      <c r="J18" s="744"/>
      <c r="K18" s="744"/>
      <c r="L18" s="744"/>
      <c r="M18" s="744"/>
      <c r="N18" s="744"/>
      <c r="O18" s="744"/>
      <c r="P18" s="744"/>
      <c r="Q18" s="744"/>
      <c r="R18" s="744"/>
      <c r="S18" s="744"/>
      <c r="T18" s="744"/>
      <c r="U18" s="744"/>
      <c r="V18" s="744"/>
      <c r="W18" s="744"/>
      <c r="X18" s="744"/>
      <c r="Y18" s="744"/>
      <c r="Z18" s="744"/>
      <c r="AA18" s="744"/>
      <c r="AB18" s="744"/>
      <c r="AC18" s="744"/>
      <c r="AD18" s="744"/>
      <c r="AE18" s="744"/>
      <c r="AF18" s="744"/>
      <c r="AG18" s="744"/>
      <c r="AH18" s="744"/>
      <c r="AI18" s="744"/>
      <c r="AJ18" s="744"/>
      <c r="AK18" s="744"/>
      <c r="AL18" s="744"/>
      <c r="AM18" s="744"/>
      <c r="AN18" s="744"/>
      <c r="AO18" s="744"/>
      <c r="AP18" s="744"/>
      <c r="AQ18" s="744"/>
      <c r="AR18" s="744"/>
      <c r="AS18" s="744"/>
      <c r="AT18" s="744"/>
      <c r="AU18" s="744"/>
      <c r="AV18" s="744"/>
      <c r="AW18" s="744"/>
      <c r="AX18" s="744"/>
      <c r="AY18" s="744"/>
      <c r="AZ18" s="744"/>
      <c r="BA18" s="744"/>
      <c r="BB18" s="744"/>
    </row>
    <row collapsed="false" customFormat="false" customHeight="true" hidden="false" ht="13.5" outlineLevel="0" r="19">
      <c r="A19" s="429" t="s">
        <v>487</v>
      </c>
      <c r="B19" s="429"/>
      <c r="C19" s="430"/>
      <c r="D19" s="430"/>
      <c r="E19" s="431"/>
      <c r="F19" s="860"/>
      <c r="G19" s="860"/>
      <c r="H19" s="860"/>
      <c r="I19" s="860"/>
      <c r="J19" s="860"/>
      <c r="K19" s="860"/>
      <c r="L19" s="860"/>
      <c r="M19" s="860"/>
      <c r="N19" s="860"/>
      <c r="O19" s="860"/>
      <c r="P19" s="860"/>
      <c r="Q19" s="860"/>
      <c r="R19" s="860"/>
      <c r="S19" s="860"/>
      <c r="T19" s="860"/>
      <c r="U19" s="860"/>
      <c r="V19" s="860"/>
      <c r="W19" s="860"/>
      <c r="X19" s="860"/>
      <c r="Y19" s="860"/>
      <c r="Z19" s="860"/>
      <c r="AA19" s="860"/>
      <c r="AB19" s="860"/>
      <c r="AC19" s="860"/>
      <c r="AD19" s="860"/>
      <c r="AE19" s="860"/>
      <c r="AF19" s="860"/>
      <c r="AG19" s="860"/>
      <c r="AH19" s="860"/>
      <c r="AI19" s="860"/>
      <c r="AJ19" s="860"/>
      <c r="AK19" s="860"/>
      <c r="AL19" s="860"/>
      <c r="AM19" s="860"/>
      <c r="AN19" s="860"/>
      <c r="AO19" s="860"/>
      <c r="AP19" s="744" t="n">
        <f aca="false">SUM('HL KNIHA VYPOC'!I33)</f>
        <v>0</v>
      </c>
      <c r="AQ19" s="744"/>
      <c r="AR19" s="744"/>
      <c r="AS19" s="744"/>
      <c r="AT19" s="744" t="n">
        <f aca="false">SUM('HL KNIHA VYPOC'!I39)</f>
        <v>0</v>
      </c>
      <c r="AU19" s="744"/>
      <c r="AV19" s="744"/>
      <c r="AW19" s="744"/>
      <c r="AX19" s="744" t="n">
        <f aca="false">SUM(F19:AW19)</f>
        <v>0</v>
      </c>
      <c r="AY19" s="744"/>
      <c r="AZ19" s="744"/>
      <c r="BA19" s="744"/>
      <c r="BB19" s="744"/>
    </row>
    <row collapsed="false" customFormat="false" customHeight="true" hidden="false" ht="13.5" outlineLevel="0" r="20">
      <c r="A20" s="429" t="s">
        <v>488</v>
      </c>
      <c r="B20" s="429"/>
      <c r="C20" s="430"/>
      <c r="D20" s="430"/>
      <c r="E20" s="431"/>
      <c r="F20" s="860"/>
      <c r="G20" s="860"/>
      <c r="H20" s="860"/>
      <c r="I20" s="860"/>
      <c r="J20" s="860"/>
      <c r="K20" s="860"/>
      <c r="L20" s="860"/>
      <c r="M20" s="860"/>
      <c r="N20" s="860"/>
      <c r="O20" s="860"/>
      <c r="P20" s="860"/>
      <c r="Q20" s="860"/>
      <c r="R20" s="860"/>
      <c r="S20" s="860"/>
      <c r="T20" s="860"/>
      <c r="U20" s="860"/>
      <c r="V20" s="860"/>
      <c r="W20" s="860"/>
      <c r="X20" s="860"/>
      <c r="Y20" s="860"/>
      <c r="Z20" s="860"/>
      <c r="AA20" s="860"/>
      <c r="AB20" s="860"/>
      <c r="AC20" s="860"/>
      <c r="AD20" s="860"/>
      <c r="AE20" s="860"/>
      <c r="AF20" s="860"/>
      <c r="AG20" s="860"/>
      <c r="AH20" s="860"/>
      <c r="AI20" s="860"/>
      <c r="AJ20" s="860"/>
      <c r="AK20" s="860"/>
      <c r="AL20" s="860"/>
      <c r="AM20" s="860"/>
      <c r="AN20" s="860"/>
      <c r="AO20" s="860"/>
      <c r="AP20" s="744" t="n">
        <f aca="false">SUM('HL KNIHA VYPOC'!J33)</f>
        <v>0</v>
      </c>
      <c r="AQ20" s="744"/>
      <c r="AR20" s="744"/>
      <c r="AS20" s="744"/>
      <c r="AT20" s="744" t="n">
        <f aca="false">SUM('HL KNIHA VYPOC'!J39)</f>
        <v>0</v>
      </c>
      <c r="AU20" s="744"/>
      <c r="AV20" s="744"/>
      <c r="AW20" s="744"/>
      <c r="AX20" s="744" t="n">
        <f aca="false">SUM(F20:AW20)</f>
        <v>0</v>
      </c>
      <c r="AY20" s="744"/>
      <c r="AZ20" s="744"/>
      <c r="BA20" s="744"/>
      <c r="BB20" s="744"/>
    </row>
    <row collapsed="false" customFormat="false" customHeight="true" hidden="false" ht="13.5" outlineLevel="0" r="21">
      <c r="A21" s="429" t="s">
        <v>489</v>
      </c>
      <c r="B21" s="429"/>
      <c r="C21" s="430"/>
      <c r="D21" s="430"/>
      <c r="E21" s="431"/>
      <c r="F21" s="860"/>
      <c r="G21" s="860"/>
      <c r="H21" s="860"/>
      <c r="I21" s="860"/>
      <c r="J21" s="860"/>
      <c r="K21" s="860"/>
      <c r="L21" s="860"/>
      <c r="M21" s="860"/>
      <c r="N21" s="860"/>
      <c r="O21" s="860"/>
      <c r="P21" s="860"/>
      <c r="Q21" s="860"/>
      <c r="R21" s="860"/>
      <c r="S21" s="860"/>
      <c r="T21" s="860"/>
      <c r="U21" s="860"/>
      <c r="V21" s="860"/>
      <c r="W21" s="860"/>
      <c r="X21" s="860"/>
      <c r="Y21" s="860"/>
      <c r="Z21" s="860"/>
      <c r="AA21" s="860"/>
      <c r="AB21" s="860"/>
      <c r="AC21" s="860"/>
      <c r="AD21" s="860"/>
      <c r="AE21" s="860"/>
      <c r="AF21" s="860"/>
      <c r="AG21" s="860"/>
      <c r="AH21" s="860"/>
      <c r="AI21" s="860"/>
      <c r="AJ21" s="860"/>
      <c r="AK21" s="860"/>
      <c r="AL21" s="860"/>
      <c r="AM21" s="860"/>
      <c r="AN21" s="860"/>
      <c r="AO21" s="860"/>
      <c r="AP21" s="860"/>
      <c r="AQ21" s="860"/>
      <c r="AR21" s="860"/>
      <c r="AS21" s="860"/>
      <c r="AT21" s="860"/>
      <c r="AU21" s="860"/>
      <c r="AV21" s="860"/>
      <c r="AW21" s="860"/>
      <c r="AX21" s="744" t="n">
        <f aca="false">SUM(F21:AW21)</f>
        <v>0</v>
      </c>
      <c r="AY21" s="744"/>
      <c r="AZ21" s="744"/>
      <c r="BA21" s="744"/>
      <c r="BB21" s="744"/>
    </row>
    <row collapsed="false" customFormat="false" customHeight="true" hidden="false" ht="13.5" outlineLevel="0" r="22">
      <c r="A22" s="454" t="s">
        <v>490</v>
      </c>
      <c r="B22" s="435"/>
      <c r="C22" s="436"/>
      <c r="D22" s="436"/>
      <c r="E22" s="437"/>
      <c r="F22" s="744" t="n">
        <f aca="false">SUM(ANALYTIKAVUJ!D5+ANALYTIKAVUJ!D9+'HL KNIHA VYPOC'!K42)</f>
        <v>0</v>
      </c>
      <c r="G22" s="744"/>
      <c r="H22" s="744"/>
      <c r="I22" s="744"/>
      <c r="J22" s="744" t="n">
        <f aca="false">SUM(ANALYTIKAVUJ!D6)</f>
        <v>0</v>
      </c>
      <c r="K22" s="744"/>
      <c r="L22" s="744"/>
      <c r="M22" s="744"/>
      <c r="N22" s="744" t="n">
        <f aca="false">SUM(ANALYTIKAVUJ!D10)</f>
        <v>0</v>
      </c>
      <c r="O22" s="744"/>
      <c r="P22" s="744"/>
      <c r="Q22" s="744"/>
      <c r="R22" s="744" t="n">
        <f aca="false">SUM(ANALYTIKAVUJ!D13)</f>
        <v>0</v>
      </c>
      <c r="S22" s="744"/>
      <c r="T22" s="744"/>
      <c r="U22" s="744"/>
      <c r="V22" s="744" t="n">
        <f aca="false">SUM(ANALYTIKAVUJ!D14)</f>
        <v>0</v>
      </c>
      <c r="W22" s="744"/>
      <c r="X22" s="744"/>
      <c r="Y22" s="744"/>
      <c r="Z22" s="744" t="n">
        <f aca="false">SUM(ANALYTIKAVUJ!D18)</f>
        <v>0</v>
      </c>
      <c r="AA22" s="744"/>
      <c r="AB22" s="744"/>
      <c r="AC22" s="744"/>
      <c r="AD22" s="744" t="n">
        <f aca="false">SUM(ANALYTIKAVUJ!D22+'HL KNIHA VYPOC'!K46)</f>
        <v>0</v>
      </c>
      <c r="AE22" s="744"/>
      <c r="AF22" s="744"/>
      <c r="AG22" s="744"/>
      <c r="AH22" s="744" t="n">
        <f aca="false">SUM(ANALYTIKAVUJ!D23+ANALYTIKAVUJ!D19+ANALYTIKAVUJ!D15)</f>
        <v>0</v>
      </c>
      <c r="AI22" s="744"/>
      <c r="AJ22" s="744"/>
      <c r="AK22" s="744"/>
      <c r="AL22" s="744" t="n">
        <f aca="false">SUM(ANALYTIKAVUJ!D108)</f>
        <v>0</v>
      </c>
      <c r="AM22" s="744"/>
      <c r="AN22" s="744"/>
      <c r="AO22" s="744"/>
      <c r="AP22" s="744" t="n">
        <f aca="false">SUM('HL KNIHA VYPOC'!K33)</f>
        <v>0</v>
      </c>
      <c r="AQ22" s="744"/>
      <c r="AR22" s="744"/>
      <c r="AS22" s="744"/>
      <c r="AT22" s="744" t="n">
        <f aca="false">SUM('HL KNIHA VYPOC'!K39)</f>
        <v>0</v>
      </c>
      <c r="AU22" s="744"/>
      <c r="AV22" s="744"/>
      <c r="AW22" s="744"/>
      <c r="AX22" s="744" t="n">
        <f aca="false">SUM(F22:AW24)</f>
        <v>0</v>
      </c>
      <c r="AY22" s="744"/>
      <c r="AZ22" s="744"/>
      <c r="BA22" s="744"/>
      <c r="BB22" s="744"/>
    </row>
    <row collapsed="false" customFormat="false" customHeight="true" hidden="false" ht="13.5" outlineLevel="0" r="23">
      <c r="A23" s="458" t="s">
        <v>538</v>
      </c>
      <c r="B23" s="484"/>
      <c r="C23" s="408"/>
      <c r="D23" s="408"/>
      <c r="E23" s="463"/>
      <c r="F23" s="744"/>
      <c r="G23" s="744"/>
      <c r="H23" s="744"/>
      <c r="I23" s="744"/>
      <c r="J23" s="744"/>
      <c r="K23" s="744"/>
      <c r="L23" s="744"/>
      <c r="M23" s="744"/>
      <c r="N23" s="744"/>
      <c r="O23" s="744"/>
      <c r="P23" s="744"/>
      <c r="Q23" s="744"/>
      <c r="R23" s="744"/>
      <c r="S23" s="744"/>
      <c r="T23" s="744"/>
      <c r="U23" s="744"/>
      <c r="V23" s="744"/>
      <c r="W23" s="744"/>
      <c r="X23" s="744"/>
      <c r="Y23" s="744"/>
      <c r="Z23" s="744"/>
      <c r="AA23" s="744"/>
      <c r="AB23" s="744"/>
      <c r="AC23" s="744"/>
      <c r="AD23" s="744"/>
      <c r="AE23" s="744"/>
      <c r="AF23" s="744"/>
      <c r="AG23" s="744"/>
      <c r="AH23" s="744"/>
      <c r="AI23" s="744"/>
      <c r="AJ23" s="744"/>
      <c r="AK23" s="744"/>
      <c r="AL23" s="744"/>
      <c r="AM23" s="744"/>
      <c r="AN23" s="744"/>
      <c r="AO23" s="744"/>
      <c r="AP23" s="744"/>
      <c r="AQ23" s="744"/>
      <c r="AR23" s="744"/>
      <c r="AS23" s="744"/>
      <c r="AT23" s="744"/>
      <c r="AU23" s="744"/>
      <c r="AV23" s="744"/>
      <c r="AW23" s="744"/>
      <c r="AX23" s="744"/>
      <c r="AY23" s="744"/>
      <c r="AZ23" s="744"/>
      <c r="BA23" s="744"/>
      <c r="BB23" s="744"/>
    </row>
    <row collapsed="false" customFormat="false" customHeight="true" hidden="false" ht="13.5" outlineLevel="0" r="24">
      <c r="A24" s="470" t="s">
        <v>539</v>
      </c>
      <c r="B24" s="438"/>
      <c r="C24" s="439"/>
      <c r="D24" s="439"/>
      <c r="E24" s="440"/>
      <c r="F24" s="744"/>
      <c r="G24" s="744"/>
      <c r="H24" s="744"/>
      <c r="I24" s="744"/>
      <c r="J24" s="744"/>
      <c r="K24" s="744"/>
      <c r="L24" s="744"/>
      <c r="M24" s="744"/>
      <c r="N24" s="744"/>
      <c r="O24" s="744"/>
      <c r="P24" s="744"/>
      <c r="Q24" s="744"/>
      <c r="R24" s="744"/>
      <c r="S24" s="744"/>
      <c r="T24" s="744"/>
      <c r="U24" s="744"/>
      <c r="V24" s="744"/>
      <c r="W24" s="744"/>
      <c r="X24" s="744"/>
      <c r="Y24" s="744"/>
      <c r="Z24" s="744"/>
      <c r="AA24" s="744"/>
      <c r="AB24" s="744"/>
      <c r="AC24" s="744"/>
      <c r="AD24" s="744"/>
      <c r="AE24" s="744"/>
      <c r="AF24" s="744"/>
      <c r="AG24" s="744"/>
      <c r="AH24" s="744"/>
      <c r="AI24" s="744"/>
      <c r="AJ24" s="744"/>
      <c r="AK24" s="744"/>
      <c r="AL24" s="744"/>
      <c r="AM24" s="744"/>
      <c r="AN24" s="744"/>
      <c r="AO24" s="744"/>
      <c r="AP24" s="744"/>
      <c r="AQ24" s="744"/>
      <c r="AR24" s="744"/>
      <c r="AS24" s="744"/>
      <c r="AT24" s="744"/>
      <c r="AU24" s="744"/>
      <c r="AV24" s="744"/>
      <c r="AW24" s="744"/>
      <c r="AX24" s="744"/>
      <c r="AY24" s="744"/>
      <c r="AZ24" s="744"/>
      <c r="BA24" s="744"/>
      <c r="BB24" s="744"/>
    </row>
    <row collapsed="false" customFormat="false" customHeight="true" hidden="false" ht="13.5" outlineLevel="0" r="25">
      <c r="A25" s="408" t="s">
        <v>492</v>
      </c>
      <c r="B25" s="408"/>
      <c r="C25" s="408"/>
      <c r="D25" s="408"/>
      <c r="E25" s="408"/>
      <c r="F25" s="408"/>
      <c r="G25" s="408"/>
      <c r="H25" s="504"/>
      <c r="I25" s="504"/>
      <c r="J25" s="504"/>
      <c r="K25" s="504"/>
      <c r="L25" s="504"/>
      <c r="M25" s="504"/>
      <c r="N25" s="504"/>
      <c r="O25" s="504"/>
      <c r="P25" s="504"/>
      <c r="Q25" s="504"/>
      <c r="R25" s="504"/>
      <c r="S25" s="504"/>
      <c r="T25" s="504"/>
      <c r="U25" s="504"/>
      <c r="V25" s="504"/>
      <c r="W25" s="504"/>
      <c r="X25" s="504"/>
      <c r="Y25" s="504"/>
      <c r="Z25" s="504"/>
      <c r="AA25" s="504"/>
      <c r="AB25" s="504"/>
      <c r="AC25" s="504"/>
      <c r="AD25" s="504"/>
      <c r="AE25" s="504"/>
      <c r="AF25" s="504"/>
      <c r="AG25" s="504"/>
      <c r="AH25" s="504"/>
      <c r="AI25" s="504"/>
      <c r="AJ25" s="504"/>
      <c r="AK25" s="504"/>
      <c r="AL25" s="504"/>
      <c r="AM25" s="504"/>
      <c r="AN25" s="504"/>
      <c r="AO25" s="504"/>
      <c r="AP25" s="504"/>
      <c r="AQ25" s="504"/>
      <c r="AR25" s="504"/>
      <c r="AS25" s="504"/>
      <c r="AT25" s="504"/>
      <c r="AU25" s="504"/>
      <c r="AV25" s="504"/>
      <c r="AW25" s="504"/>
      <c r="AX25" s="504"/>
      <c r="AY25" s="504"/>
      <c r="AZ25" s="504"/>
      <c r="BA25" s="504"/>
      <c r="BB25" s="431"/>
    </row>
    <row collapsed="false" customFormat="false" customHeight="true" hidden="false" ht="13.5" outlineLevel="0" r="26">
      <c r="A26" s="454" t="s">
        <v>536</v>
      </c>
      <c r="B26" s="436"/>
      <c r="C26" s="436"/>
      <c r="D26" s="436"/>
      <c r="E26" s="436"/>
      <c r="F26" s="521" t="n">
        <f aca="false">SUM(F33-F32+F31-F30)</f>
        <v>0</v>
      </c>
      <c r="G26" s="521"/>
      <c r="H26" s="521"/>
      <c r="I26" s="521"/>
      <c r="J26" s="521" t="n">
        <f aca="false">SUM(J33-J32+J31-J30)</f>
        <v>0</v>
      </c>
      <c r="K26" s="521"/>
      <c r="L26" s="521"/>
      <c r="M26" s="521"/>
      <c r="N26" s="521" t="n">
        <f aca="false">SUM(N33-N32+N31-N30)</f>
        <v>0</v>
      </c>
      <c r="O26" s="521"/>
      <c r="P26" s="521"/>
      <c r="Q26" s="521"/>
      <c r="R26" s="521" t="n">
        <f aca="false">SUM(R33-R32+R31-R30)</f>
        <v>0</v>
      </c>
      <c r="S26" s="521"/>
      <c r="T26" s="521"/>
      <c r="U26" s="521"/>
      <c r="V26" s="521" t="n">
        <f aca="false">SUM(V33-V32+V31-V30)</f>
        <v>0</v>
      </c>
      <c r="W26" s="521"/>
      <c r="X26" s="521"/>
      <c r="Y26" s="521"/>
      <c r="Z26" s="521" t="n">
        <f aca="false">SUM(Z33-Z32+Z31-Z30)</f>
        <v>0</v>
      </c>
      <c r="AA26" s="521"/>
      <c r="AB26" s="521"/>
      <c r="AC26" s="521"/>
      <c r="AD26" s="521" t="n">
        <f aca="false">SUM(AD33-AD32+AD31-AD30)</f>
        <v>0</v>
      </c>
      <c r="AE26" s="521"/>
      <c r="AF26" s="521"/>
      <c r="AG26" s="521"/>
      <c r="AH26" s="521" t="n">
        <f aca="false">SUM(AH33-AH32+AH31-AH30)</f>
        <v>0</v>
      </c>
      <c r="AI26" s="521"/>
      <c r="AJ26" s="521"/>
      <c r="AK26" s="521"/>
      <c r="AL26" s="521"/>
      <c r="AM26" s="521"/>
      <c r="AN26" s="521"/>
      <c r="AO26" s="521"/>
      <c r="AP26" s="521" t="n">
        <f aca="false">SUM(AP33-AP32+AP31-AP30)</f>
        <v>0</v>
      </c>
      <c r="AQ26" s="521"/>
      <c r="AR26" s="521"/>
      <c r="AS26" s="521"/>
      <c r="AT26" s="521" t="n">
        <f aca="false">SUM(AT33-AT32+AT31-AT30)</f>
        <v>0</v>
      </c>
      <c r="AU26" s="521"/>
      <c r="AV26" s="521"/>
      <c r="AW26" s="521"/>
      <c r="AX26" s="744" t="n">
        <f aca="false">SUM(F26:AW29)</f>
        <v>0</v>
      </c>
      <c r="AY26" s="744"/>
      <c r="AZ26" s="744"/>
      <c r="BA26" s="744"/>
      <c r="BB26" s="744"/>
    </row>
    <row collapsed="false" customFormat="false" customHeight="true" hidden="false" ht="13.5" outlineLevel="0" r="27">
      <c r="A27" s="458" t="s">
        <v>537</v>
      </c>
      <c r="B27" s="408"/>
      <c r="C27" s="408"/>
      <c r="D27" s="408"/>
      <c r="E27" s="408"/>
      <c r="F27" s="521"/>
      <c r="G27" s="521"/>
      <c r="H27" s="521"/>
      <c r="I27" s="521"/>
      <c r="J27" s="521"/>
      <c r="K27" s="521"/>
      <c r="L27" s="521"/>
      <c r="M27" s="521"/>
      <c r="N27" s="521"/>
      <c r="O27" s="521"/>
      <c r="P27" s="521"/>
      <c r="Q27" s="521"/>
      <c r="R27" s="521"/>
      <c r="S27" s="521"/>
      <c r="T27" s="521"/>
      <c r="U27" s="521"/>
      <c r="V27" s="521"/>
      <c r="W27" s="521"/>
      <c r="X27" s="521"/>
      <c r="Y27" s="521"/>
      <c r="Z27" s="521"/>
      <c r="AA27" s="521"/>
      <c r="AB27" s="521"/>
      <c r="AC27" s="521"/>
      <c r="AD27" s="521"/>
      <c r="AE27" s="521"/>
      <c r="AF27" s="521"/>
      <c r="AG27" s="521"/>
      <c r="AH27" s="521"/>
      <c r="AI27" s="521"/>
      <c r="AJ27" s="521"/>
      <c r="AK27" s="521"/>
      <c r="AL27" s="521"/>
      <c r="AM27" s="521"/>
      <c r="AN27" s="521"/>
      <c r="AO27" s="521"/>
      <c r="AP27" s="521"/>
      <c r="AQ27" s="521"/>
      <c r="AR27" s="521"/>
      <c r="AS27" s="521"/>
      <c r="AT27" s="521"/>
      <c r="AU27" s="521"/>
      <c r="AV27" s="521"/>
      <c r="AW27" s="521"/>
      <c r="AX27" s="744"/>
      <c r="AY27" s="744"/>
      <c r="AZ27" s="744"/>
      <c r="BA27" s="744"/>
      <c r="BB27" s="744"/>
    </row>
    <row collapsed="false" customFormat="false" customHeight="true" hidden="false" ht="13.5" outlineLevel="0" r="28">
      <c r="A28" s="458" t="s">
        <v>538</v>
      </c>
      <c r="B28" s="408"/>
      <c r="C28" s="408"/>
      <c r="D28" s="408"/>
      <c r="E28" s="408"/>
      <c r="F28" s="521"/>
      <c r="G28" s="521"/>
      <c r="H28" s="521"/>
      <c r="I28" s="521"/>
      <c r="J28" s="521"/>
      <c r="K28" s="521"/>
      <c r="L28" s="521"/>
      <c r="M28" s="521"/>
      <c r="N28" s="521"/>
      <c r="O28" s="521"/>
      <c r="P28" s="521"/>
      <c r="Q28" s="521"/>
      <c r="R28" s="521"/>
      <c r="S28" s="521"/>
      <c r="T28" s="521"/>
      <c r="U28" s="521"/>
      <c r="V28" s="521"/>
      <c r="W28" s="521"/>
      <c r="X28" s="521"/>
      <c r="Y28" s="521"/>
      <c r="Z28" s="521"/>
      <c r="AA28" s="521"/>
      <c r="AB28" s="521"/>
      <c r="AC28" s="521"/>
      <c r="AD28" s="521"/>
      <c r="AE28" s="521"/>
      <c r="AF28" s="521"/>
      <c r="AG28" s="521"/>
      <c r="AH28" s="521"/>
      <c r="AI28" s="521"/>
      <c r="AJ28" s="521"/>
      <c r="AK28" s="521"/>
      <c r="AL28" s="521"/>
      <c r="AM28" s="521"/>
      <c r="AN28" s="521"/>
      <c r="AO28" s="521"/>
      <c r="AP28" s="521"/>
      <c r="AQ28" s="521"/>
      <c r="AR28" s="521"/>
      <c r="AS28" s="521"/>
      <c r="AT28" s="521"/>
      <c r="AU28" s="521"/>
      <c r="AV28" s="521"/>
      <c r="AW28" s="521"/>
      <c r="AX28" s="744"/>
      <c r="AY28" s="744"/>
      <c r="AZ28" s="744"/>
      <c r="BA28" s="744"/>
      <c r="BB28" s="744"/>
    </row>
    <row collapsed="false" customFormat="false" customHeight="true" hidden="false" ht="13.5" outlineLevel="0" r="29">
      <c r="A29" s="470" t="s">
        <v>539</v>
      </c>
      <c r="B29" s="439"/>
      <c r="C29" s="439"/>
      <c r="D29" s="439"/>
      <c r="E29" s="439"/>
      <c r="F29" s="521"/>
      <c r="G29" s="521"/>
      <c r="H29" s="521"/>
      <c r="I29" s="521"/>
      <c r="J29" s="521"/>
      <c r="K29" s="521"/>
      <c r="L29" s="521"/>
      <c r="M29" s="521"/>
      <c r="N29" s="521"/>
      <c r="O29" s="521"/>
      <c r="P29" s="521"/>
      <c r="Q29" s="521"/>
      <c r="R29" s="521"/>
      <c r="S29" s="521"/>
      <c r="T29" s="521"/>
      <c r="U29" s="521"/>
      <c r="V29" s="521"/>
      <c r="W29" s="521"/>
      <c r="X29" s="521"/>
      <c r="Y29" s="521"/>
      <c r="Z29" s="521"/>
      <c r="AA29" s="521"/>
      <c r="AB29" s="521"/>
      <c r="AC29" s="521"/>
      <c r="AD29" s="521"/>
      <c r="AE29" s="521"/>
      <c r="AF29" s="521"/>
      <c r="AG29" s="521"/>
      <c r="AH29" s="521"/>
      <c r="AI29" s="521"/>
      <c r="AJ29" s="521"/>
      <c r="AK29" s="521"/>
      <c r="AL29" s="521"/>
      <c r="AM29" s="521"/>
      <c r="AN29" s="521"/>
      <c r="AO29" s="521"/>
      <c r="AP29" s="521"/>
      <c r="AQ29" s="521"/>
      <c r="AR29" s="521"/>
      <c r="AS29" s="521"/>
      <c r="AT29" s="521"/>
      <c r="AU29" s="521"/>
      <c r="AV29" s="521"/>
      <c r="AW29" s="521"/>
      <c r="AX29" s="744"/>
      <c r="AY29" s="744"/>
      <c r="AZ29" s="744"/>
      <c r="BA29" s="744"/>
      <c r="BB29" s="744"/>
    </row>
    <row collapsed="false" customFormat="false" customHeight="true" hidden="false" ht="13.5" outlineLevel="0" r="30">
      <c r="A30" s="429" t="s">
        <v>487</v>
      </c>
      <c r="B30" s="430"/>
      <c r="C30" s="430"/>
      <c r="D30" s="430"/>
      <c r="E30" s="430"/>
      <c r="F30" s="850"/>
      <c r="G30" s="850"/>
      <c r="H30" s="850"/>
      <c r="I30" s="850"/>
      <c r="J30" s="850"/>
      <c r="K30" s="850"/>
      <c r="L30" s="850"/>
      <c r="M30" s="850"/>
      <c r="N30" s="850"/>
      <c r="O30" s="850"/>
      <c r="P30" s="850"/>
      <c r="Q30" s="850"/>
      <c r="R30" s="850"/>
      <c r="S30" s="850"/>
      <c r="T30" s="850"/>
      <c r="U30" s="850"/>
      <c r="V30" s="850"/>
      <c r="W30" s="850"/>
      <c r="X30" s="850"/>
      <c r="Y30" s="850"/>
      <c r="Z30" s="850"/>
      <c r="AA30" s="850"/>
      <c r="AB30" s="850"/>
      <c r="AC30" s="850"/>
      <c r="AD30" s="850"/>
      <c r="AE30" s="850"/>
      <c r="AF30" s="850"/>
      <c r="AG30" s="850"/>
      <c r="AH30" s="850"/>
      <c r="AI30" s="850"/>
      <c r="AJ30" s="850"/>
      <c r="AK30" s="850"/>
      <c r="AL30" s="521"/>
      <c r="AM30" s="521"/>
      <c r="AN30" s="521"/>
      <c r="AO30" s="521"/>
      <c r="AP30" s="850"/>
      <c r="AQ30" s="850"/>
      <c r="AR30" s="850"/>
      <c r="AS30" s="850"/>
      <c r="AT30" s="850"/>
      <c r="AU30" s="850"/>
      <c r="AV30" s="850"/>
      <c r="AW30" s="850"/>
      <c r="AX30" s="744" t="n">
        <f aca="false">SUM(F30:AW30)</f>
        <v>0</v>
      </c>
      <c r="AY30" s="744"/>
      <c r="AZ30" s="744"/>
      <c r="BA30" s="744"/>
      <c r="BB30" s="744"/>
    </row>
    <row collapsed="false" customFormat="false" customHeight="true" hidden="false" ht="13.5" outlineLevel="0" r="31">
      <c r="A31" s="429" t="s">
        <v>488</v>
      </c>
      <c r="B31" s="429"/>
      <c r="C31" s="430"/>
      <c r="D31" s="430"/>
      <c r="E31" s="430"/>
      <c r="F31" s="850"/>
      <c r="G31" s="850"/>
      <c r="H31" s="850"/>
      <c r="I31" s="850"/>
      <c r="J31" s="850"/>
      <c r="K31" s="850"/>
      <c r="L31" s="850"/>
      <c r="M31" s="850"/>
      <c r="N31" s="850"/>
      <c r="O31" s="850"/>
      <c r="P31" s="850"/>
      <c r="Q31" s="850"/>
      <c r="R31" s="850"/>
      <c r="S31" s="850"/>
      <c r="T31" s="850"/>
      <c r="U31" s="850"/>
      <c r="V31" s="850"/>
      <c r="W31" s="850"/>
      <c r="X31" s="850"/>
      <c r="Y31" s="850"/>
      <c r="Z31" s="850"/>
      <c r="AA31" s="850"/>
      <c r="AB31" s="850"/>
      <c r="AC31" s="850"/>
      <c r="AD31" s="850"/>
      <c r="AE31" s="850"/>
      <c r="AF31" s="850"/>
      <c r="AG31" s="850"/>
      <c r="AH31" s="850"/>
      <c r="AI31" s="850"/>
      <c r="AJ31" s="850"/>
      <c r="AK31" s="850"/>
      <c r="AL31" s="521"/>
      <c r="AM31" s="521"/>
      <c r="AN31" s="521"/>
      <c r="AO31" s="521"/>
      <c r="AP31" s="850"/>
      <c r="AQ31" s="850"/>
      <c r="AR31" s="850"/>
      <c r="AS31" s="850"/>
      <c r="AT31" s="850"/>
      <c r="AU31" s="850"/>
      <c r="AV31" s="850"/>
      <c r="AW31" s="850"/>
      <c r="AX31" s="744" t="n">
        <f aca="false">SUM(F31:AW31)</f>
        <v>0</v>
      </c>
      <c r="AY31" s="744"/>
      <c r="AZ31" s="744"/>
      <c r="BA31" s="744"/>
      <c r="BB31" s="744"/>
    </row>
    <row collapsed="false" customFormat="false" customHeight="true" hidden="false" ht="13.5" outlineLevel="0" r="32">
      <c r="A32" s="429" t="s">
        <v>489</v>
      </c>
      <c r="B32" s="429"/>
      <c r="C32" s="430"/>
      <c r="D32" s="430"/>
      <c r="E32" s="430"/>
      <c r="F32" s="850"/>
      <c r="G32" s="850"/>
      <c r="H32" s="850"/>
      <c r="I32" s="850"/>
      <c r="J32" s="850"/>
      <c r="K32" s="850"/>
      <c r="L32" s="850"/>
      <c r="M32" s="850"/>
      <c r="N32" s="850"/>
      <c r="O32" s="850"/>
      <c r="P32" s="850"/>
      <c r="Q32" s="850"/>
      <c r="R32" s="850"/>
      <c r="S32" s="850"/>
      <c r="T32" s="850"/>
      <c r="U32" s="850"/>
      <c r="V32" s="850"/>
      <c r="W32" s="850"/>
      <c r="X32" s="850"/>
      <c r="Y32" s="850"/>
      <c r="Z32" s="850"/>
      <c r="AA32" s="850"/>
      <c r="AB32" s="850"/>
      <c r="AC32" s="850"/>
      <c r="AD32" s="850"/>
      <c r="AE32" s="850"/>
      <c r="AF32" s="850"/>
      <c r="AG32" s="850"/>
      <c r="AH32" s="850"/>
      <c r="AI32" s="850"/>
      <c r="AJ32" s="850"/>
      <c r="AK32" s="850"/>
      <c r="AL32" s="521"/>
      <c r="AM32" s="521"/>
      <c r="AN32" s="521"/>
      <c r="AO32" s="521"/>
      <c r="AP32" s="850"/>
      <c r="AQ32" s="850"/>
      <c r="AR32" s="850"/>
      <c r="AS32" s="850"/>
      <c r="AT32" s="850"/>
      <c r="AU32" s="850"/>
      <c r="AV32" s="850"/>
      <c r="AW32" s="850"/>
      <c r="AX32" s="744" t="n">
        <f aca="false">SUM(F32:AW32)</f>
        <v>0</v>
      </c>
      <c r="AY32" s="744"/>
      <c r="AZ32" s="744"/>
      <c r="BA32" s="744"/>
      <c r="BB32" s="744"/>
    </row>
    <row collapsed="false" customFormat="false" customHeight="true" hidden="false" ht="13.5" outlineLevel="0" r="33">
      <c r="A33" s="458" t="s">
        <v>490</v>
      </c>
      <c r="B33" s="408"/>
      <c r="C33" s="408"/>
      <c r="D33" s="408"/>
      <c r="E33" s="408"/>
      <c r="F33" s="521" t="n">
        <f aca="false">SUM(ANALYTIKAVUJ!C46)*-1</f>
        <v>0</v>
      </c>
      <c r="G33" s="521"/>
      <c r="H33" s="521"/>
      <c r="I33" s="521"/>
      <c r="J33" s="521" t="n">
        <f aca="false">SUM(ANALYTIKAVUJ!C47)*-1</f>
        <v>0</v>
      </c>
      <c r="K33" s="521"/>
      <c r="L33" s="521"/>
      <c r="M33" s="521"/>
      <c r="N33" s="521" t="n">
        <f aca="false">SUM(ANALYTIKAVUJ!C48)*-1</f>
        <v>0</v>
      </c>
      <c r="O33" s="521"/>
      <c r="P33" s="521"/>
      <c r="Q33" s="521"/>
      <c r="R33" s="521" t="n">
        <f aca="false">SUM(ANALYTIKAVUJ!C49)*-1</f>
        <v>0</v>
      </c>
      <c r="S33" s="521"/>
      <c r="T33" s="521"/>
      <c r="U33" s="521"/>
      <c r="V33" s="521" t="n">
        <f aca="false">SUM(ANALYTIKAVUJ!C50)*-1</f>
        <v>0</v>
      </c>
      <c r="W33" s="521"/>
      <c r="X33" s="521"/>
      <c r="Y33" s="521"/>
      <c r="Z33" s="521" t="n">
        <f aca="false">SUM(ANALYTIKAVUJ!C51)*-1</f>
        <v>0</v>
      </c>
      <c r="AA33" s="521"/>
      <c r="AB33" s="521"/>
      <c r="AC33" s="521"/>
      <c r="AD33" s="521" t="n">
        <f aca="false">SUM(ANALYTIKAVUJ!C52)*-1</f>
        <v>0</v>
      </c>
      <c r="AE33" s="521"/>
      <c r="AF33" s="521"/>
      <c r="AG33" s="521"/>
      <c r="AH33" s="521" t="n">
        <f aca="false">SUM(ANALYTIKAVUJ!C53)*-1</f>
        <v>0</v>
      </c>
      <c r="AI33" s="521"/>
      <c r="AJ33" s="521"/>
      <c r="AK33" s="521"/>
      <c r="AL33" s="521"/>
      <c r="AM33" s="521"/>
      <c r="AN33" s="521"/>
      <c r="AO33" s="521"/>
      <c r="AP33" s="521" t="n">
        <f aca="false">SUM(ANALYTIKAVUJ!C54)*-1</f>
        <v>0</v>
      </c>
      <c r="AQ33" s="521"/>
      <c r="AR33" s="521"/>
      <c r="AS33" s="521"/>
      <c r="AT33" s="521" t="n">
        <f aca="false">SUM(ANALYTIKAVUJ!C43)*-1</f>
        <v>0</v>
      </c>
      <c r="AU33" s="521"/>
      <c r="AV33" s="521"/>
      <c r="AW33" s="521"/>
      <c r="AX33" s="744" t="n">
        <f aca="false">SUM(F33:AW35)</f>
        <v>0</v>
      </c>
      <c r="AY33" s="744"/>
      <c r="AZ33" s="744"/>
      <c r="BA33" s="744"/>
      <c r="BB33" s="744"/>
    </row>
    <row collapsed="false" customFormat="false" customHeight="true" hidden="false" ht="13.5" outlineLevel="0" r="34">
      <c r="A34" s="458" t="s">
        <v>538</v>
      </c>
      <c r="B34" s="408"/>
      <c r="C34" s="408"/>
      <c r="D34" s="408"/>
      <c r="E34" s="408"/>
      <c r="F34" s="521"/>
      <c r="G34" s="521"/>
      <c r="H34" s="521"/>
      <c r="I34" s="521"/>
      <c r="J34" s="521"/>
      <c r="K34" s="521"/>
      <c r="L34" s="521"/>
      <c r="M34" s="521"/>
      <c r="N34" s="521"/>
      <c r="O34" s="521"/>
      <c r="P34" s="521"/>
      <c r="Q34" s="521"/>
      <c r="R34" s="521"/>
      <c r="S34" s="521"/>
      <c r="T34" s="521"/>
      <c r="U34" s="521"/>
      <c r="V34" s="521"/>
      <c r="W34" s="521"/>
      <c r="X34" s="521"/>
      <c r="Y34" s="521"/>
      <c r="Z34" s="521"/>
      <c r="AA34" s="521"/>
      <c r="AB34" s="521"/>
      <c r="AC34" s="521"/>
      <c r="AD34" s="521"/>
      <c r="AE34" s="521"/>
      <c r="AF34" s="521"/>
      <c r="AG34" s="521"/>
      <c r="AH34" s="521"/>
      <c r="AI34" s="521"/>
      <c r="AJ34" s="521"/>
      <c r="AK34" s="521"/>
      <c r="AL34" s="521"/>
      <c r="AM34" s="521"/>
      <c r="AN34" s="521"/>
      <c r="AO34" s="521"/>
      <c r="AP34" s="521"/>
      <c r="AQ34" s="521"/>
      <c r="AR34" s="521"/>
      <c r="AS34" s="521"/>
      <c r="AT34" s="521"/>
      <c r="AU34" s="521"/>
      <c r="AV34" s="521"/>
      <c r="AW34" s="521"/>
      <c r="AX34" s="744"/>
      <c r="AY34" s="744"/>
      <c r="AZ34" s="744"/>
      <c r="BA34" s="744"/>
      <c r="BB34" s="744"/>
    </row>
    <row collapsed="false" customFormat="false" customHeight="true" hidden="false" ht="13.5" outlineLevel="0" r="35">
      <c r="A35" s="470" t="s">
        <v>539</v>
      </c>
      <c r="B35" s="439"/>
      <c r="C35" s="439"/>
      <c r="D35" s="439"/>
      <c r="E35" s="439"/>
      <c r="F35" s="521"/>
      <c r="G35" s="521"/>
      <c r="H35" s="521"/>
      <c r="I35" s="521"/>
      <c r="J35" s="521"/>
      <c r="K35" s="521"/>
      <c r="L35" s="521"/>
      <c r="M35" s="521"/>
      <c r="N35" s="521"/>
      <c r="O35" s="521"/>
      <c r="P35" s="521"/>
      <c r="Q35" s="521"/>
      <c r="R35" s="521"/>
      <c r="S35" s="521"/>
      <c r="T35" s="521"/>
      <c r="U35" s="521"/>
      <c r="V35" s="521"/>
      <c r="W35" s="521"/>
      <c r="X35" s="521"/>
      <c r="Y35" s="521"/>
      <c r="Z35" s="521"/>
      <c r="AA35" s="521"/>
      <c r="AB35" s="521"/>
      <c r="AC35" s="521"/>
      <c r="AD35" s="521"/>
      <c r="AE35" s="521"/>
      <c r="AF35" s="521"/>
      <c r="AG35" s="521"/>
      <c r="AH35" s="521"/>
      <c r="AI35" s="521"/>
      <c r="AJ35" s="521"/>
      <c r="AK35" s="521"/>
      <c r="AL35" s="521"/>
      <c r="AM35" s="521"/>
      <c r="AN35" s="521"/>
      <c r="AO35" s="521"/>
      <c r="AP35" s="521"/>
      <c r="AQ35" s="521"/>
      <c r="AR35" s="521"/>
      <c r="AS35" s="521"/>
      <c r="AT35" s="521"/>
      <c r="AU35" s="521"/>
      <c r="AV35" s="521"/>
      <c r="AW35" s="521"/>
      <c r="AX35" s="744"/>
      <c r="AY35" s="744"/>
      <c r="AZ35" s="744"/>
      <c r="BA35" s="744"/>
      <c r="BB35" s="744"/>
    </row>
    <row collapsed="false" customFormat="false" customHeight="true" hidden="false" ht="13.5" outlineLevel="0" r="36">
      <c r="A36" s="430" t="s">
        <v>562</v>
      </c>
      <c r="B36" s="430"/>
      <c r="C36" s="430"/>
      <c r="D36" s="430"/>
      <c r="E36" s="430"/>
      <c r="F36" s="430"/>
      <c r="G36" s="430"/>
      <c r="H36" s="430"/>
      <c r="I36" s="430"/>
      <c r="J36" s="430"/>
      <c r="K36" s="430"/>
      <c r="L36" s="430"/>
      <c r="M36" s="430"/>
      <c r="N36" s="430"/>
      <c r="O36" s="430"/>
      <c r="P36" s="430"/>
      <c r="Q36" s="430"/>
      <c r="R36" s="430"/>
      <c r="S36" s="430"/>
      <c r="T36" s="430"/>
      <c r="U36" s="430"/>
      <c r="V36" s="430"/>
      <c r="W36" s="430"/>
      <c r="X36" s="430"/>
      <c r="Y36" s="430"/>
      <c r="Z36" s="430"/>
      <c r="AA36" s="430"/>
      <c r="AB36" s="430"/>
      <c r="AC36" s="430"/>
      <c r="AD36" s="430"/>
      <c r="AE36" s="430"/>
      <c r="AF36" s="430"/>
      <c r="AG36" s="430"/>
      <c r="AH36" s="430"/>
      <c r="AI36" s="430"/>
      <c r="AJ36" s="430"/>
      <c r="AK36" s="430"/>
      <c r="AL36" s="430"/>
      <c r="AM36" s="430"/>
      <c r="AN36" s="430"/>
      <c r="AO36" s="430"/>
      <c r="AP36" s="430"/>
      <c r="AQ36" s="430"/>
      <c r="AR36" s="430"/>
      <c r="AS36" s="430"/>
      <c r="AT36" s="430"/>
      <c r="AU36" s="430"/>
      <c r="AV36" s="430"/>
      <c r="AW36" s="430"/>
      <c r="AX36" s="430"/>
      <c r="AY36" s="430"/>
      <c r="AZ36" s="430"/>
      <c r="BA36" s="430"/>
      <c r="BB36" s="431"/>
    </row>
    <row collapsed="false" customFormat="false" customHeight="true" hidden="false" ht="13.5" outlineLevel="0" r="37">
      <c r="A37" s="454" t="s">
        <v>536</v>
      </c>
      <c r="B37" s="436"/>
      <c r="C37" s="436"/>
      <c r="D37" s="436"/>
      <c r="E37" s="436"/>
      <c r="F37" s="521" t="n">
        <f aca="false">SUM(F15-F26)</f>
        <v>0</v>
      </c>
      <c r="G37" s="521"/>
      <c r="H37" s="521"/>
      <c r="I37" s="521"/>
      <c r="J37" s="521" t="n">
        <f aca="false">SUM(J15-J26)</f>
        <v>0</v>
      </c>
      <c r="K37" s="521"/>
      <c r="L37" s="521"/>
      <c r="M37" s="521"/>
      <c r="N37" s="521" t="n">
        <f aca="false">SUM(N15-N26)</f>
        <v>0</v>
      </c>
      <c r="O37" s="521"/>
      <c r="P37" s="521"/>
      <c r="Q37" s="521"/>
      <c r="R37" s="521" t="n">
        <f aca="false">SUM(R15-R26)</f>
        <v>0</v>
      </c>
      <c r="S37" s="521"/>
      <c r="T37" s="521"/>
      <c r="U37" s="521"/>
      <c r="V37" s="521" t="n">
        <f aca="false">SUM(V15-V26)</f>
        <v>0</v>
      </c>
      <c r="W37" s="521"/>
      <c r="X37" s="521"/>
      <c r="Y37" s="521"/>
      <c r="Z37" s="521" t="n">
        <f aca="false">SUM(Z15-Z26)</f>
        <v>0</v>
      </c>
      <c r="AA37" s="521"/>
      <c r="AB37" s="521"/>
      <c r="AC37" s="521"/>
      <c r="AD37" s="521" t="n">
        <f aca="false">SUM(AD15-AD26)</f>
        <v>0</v>
      </c>
      <c r="AE37" s="521"/>
      <c r="AF37" s="521"/>
      <c r="AG37" s="521"/>
      <c r="AH37" s="521" t="n">
        <f aca="false">SUM(AH15-AH26)</f>
        <v>0</v>
      </c>
      <c r="AI37" s="521"/>
      <c r="AJ37" s="521"/>
      <c r="AK37" s="521"/>
      <c r="AL37" s="521" t="n">
        <f aca="false">SUM(AL15-AL26)</f>
        <v>0</v>
      </c>
      <c r="AM37" s="521"/>
      <c r="AN37" s="521"/>
      <c r="AO37" s="521"/>
      <c r="AP37" s="521" t="n">
        <f aca="false">SUM(AP15-AP26)</f>
        <v>0</v>
      </c>
      <c r="AQ37" s="521"/>
      <c r="AR37" s="521"/>
      <c r="AS37" s="521"/>
      <c r="AT37" s="521" t="n">
        <f aca="false">SUM(AT15-AT26)</f>
        <v>0</v>
      </c>
      <c r="AU37" s="521"/>
      <c r="AV37" s="521"/>
      <c r="AW37" s="521"/>
      <c r="AX37" s="521" t="n">
        <f aca="false">SUM(F37:AW40)</f>
        <v>0</v>
      </c>
      <c r="AY37" s="521"/>
      <c r="AZ37" s="521"/>
      <c r="BA37" s="521"/>
      <c r="BB37" s="521"/>
    </row>
    <row collapsed="false" customFormat="false" customHeight="true" hidden="false" ht="13.5" outlineLevel="0" r="38">
      <c r="A38" s="458" t="s">
        <v>537</v>
      </c>
      <c r="B38" s="408"/>
      <c r="C38" s="408"/>
      <c r="D38" s="408"/>
      <c r="E38" s="408"/>
      <c r="F38" s="521"/>
      <c r="G38" s="521"/>
      <c r="H38" s="521"/>
      <c r="I38" s="521"/>
      <c r="J38" s="521"/>
      <c r="K38" s="521"/>
      <c r="L38" s="521"/>
      <c r="M38" s="521"/>
      <c r="N38" s="521"/>
      <c r="O38" s="521"/>
      <c r="P38" s="521"/>
      <c r="Q38" s="521"/>
      <c r="R38" s="521"/>
      <c r="S38" s="521"/>
      <c r="T38" s="521"/>
      <c r="U38" s="521"/>
      <c r="V38" s="521"/>
      <c r="W38" s="521"/>
      <c r="X38" s="521"/>
      <c r="Y38" s="521"/>
      <c r="Z38" s="521"/>
      <c r="AA38" s="521"/>
      <c r="AB38" s="521"/>
      <c r="AC38" s="521"/>
      <c r="AD38" s="521"/>
      <c r="AE38" s="521"/>
      <c r="AF38" s="521"/>
      <c r="AG38" s="521"/>
      <c r="AH38" s="521"/>
      <c r="AI38" s="521"/>
      <c r="AJ38" s="521"/>
      <c r="AK38" s="521"/>
      <c r="AL38" s="521"/>
      <c r="AM38" s="521"/>
      <c r="AN38" s="521"/>
      <c r="AO38" s="521"/>
      <c r="AP38" s="521"/>
      <c r="AQ38" s="521"/>
      <c r="AR38" s="521"/>
      <c r="AS38" s="521"/>
      <c r="AT38" s="521"/>
      <c r="AU38" s="521"/>
      <c r="AV38" s="521"/>
      <c r="AW38" s="521"/>
      <c r="AX38" s="521"/>
      <c r="AY38" s="521"/>
      <c r="AZ38" s="521"/>
      <c r="BA38" s="521"/>
      <c r="BB38" s="521"/>
    </row>
    <row collapsed="false" customFormat="false" customHeight="true" hidden="false" ht="13.5" outlineLevel="0" r="39">
      <c r="A39" s="458" t="s">
        <v>538</v>
      </c>
      <c r="B39" s="408"/>
      <c r="C39" s="408"/>
      <c r="D39" s="408"/>
      <c r="E39" s="408"/>
      <c r="F39" s="521"/>
      <c r="G39" s="521"/>
      <c r="H39" s="521"/>
      <c r="I39" s="521"/>
      <c r="J39" s="521"/>
      <c r="K39" s="521"/>
      <c r="L39" s="521"/>
      <c r="M39" s="521"/>
      <c r="N39" s="521"/>
      <c r="O39" s="521"/>
      <c r="P39" s="521"/>
      <c r="Q39" s="521"/>
      <c r="R39" s="521"/>
      <c r="S39" s="521"/>
      <c r="T39" s="521"/>
      <c r="U39" s="521"/>
      <c r="V39" s="521"/>
      <c r="W39" s="521"/>
      <c r="X39" s="521"/>
      <c r="Y39" s="521"/>
      <c r="Z39" s="521"/>
      <c r="AA39" s="521"/>
      <c r="AB39" s="521"/>
      <c r="AC39" s="521"/>
      <c r="AD39" s="521"/>
      <c r="AE39" s="521"/>
      <c r="AF39" s="521"/>
      <c r="AG39" s="521"/>
      <c r="AH39" s="521"/>
      <c r="AI39" s="521"/>
      <c r="AJ39" s="521"/>
      <c r="AK39" s="521"/>
      <c r="AL39" s="521"/>
      <c r="AM39" s="521"/>
      <c r="AN39" s="521"/>
      <c r="AO39" s="521"/>
      <c r="AP39" s="521"/>
      <c r="AQ39" s="521"/>
      <c r="AR39" s="521"/>
      <c r="AS39" s="521"/>
      <c r="AT39" s="521"/>
      <c r="AU39" s="521"/>
      <c r="AV39" s="521"/>
      <c r="AW39" s="521"/>
      <c r="AX39" s="521"/>
      <c r="AY39" s="521"/>
      <c r="AZ39" s="521"/>
      <c r="BA39" s="521"/>
      <c r="BB39" s="521"/>
    </row>
    <row collapsed="false" customFormat="false" customHeight="true" hidden="false" ht="13.5" outlineLevel="0" r="40">
      <c r="A40" s="458" t="s">
        <v>539</v>
      </c>
      <c r="B40" s="408"/>
      <c r="C40" s="408"/>
      <c r="D40" s="408"/>
      <c r="E40" s="408"/>
      <c r="F40" s="521"/>
      <c r="G40" s="521"/>
      <c r="H40" s="521"/>
      <c r="I40" s="521"/>
      <c r="J40" s="521"/>
      <c r="K40" s="521"/>
      <c r="L40" s="521"/>
      <c r="M40" s="521"/>
      <c r="N40" s="521"/>
      <c r="O40" s="521"/>
      <c r="P40" s="521"/>
      <c r="Q40" s="521"/>
      <c r="R40" s="521"/>
      <c r="S40" s="521"/>
      <c r="T40" s="521"/>
      <c r="U40" s="521"/>
      <c r="V40" s="521"/>
      <c r="W40" s="521"/>
      <c r="X40" s="521"/>
      <c r="Y40" s="521"/>
      <c r="Z40" s="521"/>
      <c r="AA40" s="521"/>
      <c r="AB40" s="521"/>
      <c r="AC40" s="521"/>
      <c r="AD40" s="521"/>
      <c r="AE40" s="521"/>
      <c r="AF40" s="521"/>
      <c r="AG40" s="521"/>
      <c r="AH40" s="521"/>
      <c r="AI40" s="521"/>
      <c r="AJ40" s="521"/>
      <c r="AK40" s="521"/>
      <c r="AL40" s="521"/>
      <c r="AM40" s="521"/>
      <c r="AN40" s="521"/>
      <c r="AO40" s="521"/>
      <c r="AP40" s="521"/>
      <c r="AQ40" s="521"/>
      <c r="AR40" s="521"/>
      <c r="AS40" s="521"/>
      <c r="AT40" s="521"/>
      <c r="AU40" s="521"/>
      <c r="AV40" s="521"/>
      <c r="AW40" s="521"/>
      <c r="AX40" s="521"/>
      <c r="AY40" s="521"/>
      <c r="AZ40" s="521"/>
      <c r="BA40" s="521"/>
      <c r="BB40" s="521"/>
    </row>
    <row collapsed="false" customFormat="false" customHeight="true" hidden="false" ht="13.5" outlineLevel="0" r="41">
      <c r="A41" s="454" t="s">
        <v>490</v>
      </c>
      <c r="B41" s="436"/>
      <c r="C41" s="436"/>
      <c r="D41" s="436"/>
      <c r="E41" s="436"/>
      <c r="F41" s="521" t="n">
        <f aca="false">SUM(F22-F33)</f>
        <v>0</v>
      </c>
      <c r="G41" s="521"/>
      <c r="H41" s="521"/>
      <c r="I41" s="521"/>
      <c r="J41" s="521" t="n">
        <f aca="false">SUM(J22-J33)</f>
        <v>0</v>
      </c>
      <c r="K41" s="521"/>
      <c r="L41" s="521"/>
      <c r="M41" s="521"/>
      <c r="N41" s="521" t="n">
        <f aca="false">SUM(N22-N33)</f>
        <v>0</v>
      </c>
      <c r="O41" s="521"/>
      <c r="P41" s="521"/>
      <c r="Q41" s="521"/>
      <c r="R41" s="521" t="n">
        <f aca="false">SUM(R22-R33)</f>
        <v>0</v>
      </c>
      <c r="S41" s="521"/>
      <c r="T41" s="521"/>
      <c r="U41" s="521"/>
      <c r="V41" s="521" t="n">
        <f aca="false">SUM(V22-V33)</f>
        <v>0</v>
      </c>
      <c r="W41" s="521"/>
      <c r="X41" s="521"/>
      <c r="Y41" s="521"/>
      <c r="Z41" s="521" t="n">
        <f aca="false">SUM(Z22-Z33)</f>
        <v>0</v>
      </c>
      <c r="AA41" s="521"/>
      <c r="AB41" s="521"/>
      <c r="AC41" s="521"/>
      <c r="AD41" s="521" t="n">
        <f aca="false">SUM(AD22-AD33)</f>
        <v>0</v>
      </c>
      <c r="AE41" s="521"/>
      <c r="AF41" s="521"/>
      <c r="AG41" s="521"/>
      <c r="AH41" s="521" t="n">
        <f aca="false">SUM(AH22-AH33)</f>
        <v>0</v>
      </c>
      <c r="AI41" s="521"/>
      <c r="AJ41" s="521"/>
      <c r="AK41" s="521"/>
      <c r="AL41" s="521" t="n">
        <f aca="false">SUM(AL22-AL33)</f>
        <v>0</v>
      </c>
      <c r="AM41" s="521"/>
      <c r="AN41" s="521"/>
      <c r="AO41" s="521"/>
      <c r="AP41" s="521" t="n">
        <f aca="false">SUM(AP22-AP33)</f>
        <v>0</v>
      </c>
      <c r="AQ41" s="521"/>
      <c r="AR41" s="521"/>
      <c r="AS41" s="521"/>
      <c r="AT41" s="521" t="n">
        <f aca="false">SUM(AT22-AT33)</f>
        <v>0</v>
      </c>
      <c r="AU41" s="521"/>
      <c r="AV41" s="521"/>
      <c r="AW41" s="521"/>
      <c r="AX41" s="521" t="n">
        <f aca="false">SUM(F41:AW43)</f>
        <v>0</v>
      </c>
      <c r="AY41" s="521"/>
      <c r="AZ41" s="521"/>
      <c r="BA41" s="521"/>
      <c r="BB41" s="521"/>
    </row>
    <row collapsed="false" customFormat="false" customHeight="true" hidden="false" ht="13.5" outlineLevel="0" r="42">
      <c r="A42" s="458" t="s">
        <v>538</v>
      </c>
      <c r="B42" s="408"/>
      <c r="C42" s="408"/>
      <c r="D42" s="408"/>
      <c r="E42" s="408"/>
      <c r="F42" s="521"/>
      <c r="G42" s="521"/>
      <c r="H42" s="521"/>
      <c r="I42" s="521"/>
      <c r="J42" s="521"/>
      <c r="K42" s="521"/>
      <c r="L42" s="521"/>
      <c r="M42" s="521"/>
      <c r="N42" s="521"/>
      <c r="O42" s="521"/>
      <c r="P42" s="521"/>
      <c r="Q42" s="521"/>
      <c r="R42" s="521"/>
      <c r="S42" s="521"/>
      <c r="T42" s="521"/>
      <c r="U42" s="521"/>
      <c r="V42" s="521"/>
      <c r="W42" s="521"/>
      <c r="X42" s="521"/>
      <c r="Y42" s="521"/>
      <c r="Z42" s="521"/>
      <c r="AA42" s="521"/>
      <c r="AB42" s="521"/>
      <c r="AC42" s="521"/>
      <c r="AD42" s="521"/>
      <c r="AE42" s="521"/>
      <c r="AF42" s="521"/>
      <c r="AG42" s="521"/>
      <c r="AH42" s="521"/>
      <c r="AI42" s="521"/>
      <c r="AJ42" s="521"/>
      <c r="AK42" s="521"/>
      <c r="AL42" s="521"/>
      <c r="AM42" s="521"/>
      <c r="AN42" s="521"/>
      <c r="AO42" s="521"/>
      <c r="AP42" s="521"/>
      <c r="AQ42" s="521"/>
      <c r="AR42" s="521"/>
      <c r="AS42" s="521"/>
      <c r="AT42" s="521"/>
      <c r="AU42" s="521"/>
      <c r="AV42" s="521"/>
      <c r="AW42" s="521"/>
      <c r="AX42" s="521"/>
      <c r="AY42" s="521"/>
      <c r="AZ42" s="521"/>
      <c r="BA42" s="521"/>
      <c r="BB42" s="521"/>
    </row>
    <row collapsed="false" customFormat="false" customHeight="true" hidden="false" ht="13.5" outlineLevel="0" r="43">
      <c r="A43" s="470" t="s">
        <v>539</v>
      </c>
      <c r="B43" s="439"/>
      <c r="C43" s="439"/>
      <c r="D43" s="439"/>
      <c r="E43" s="439"/>
      <c r="F43" s="521"/>
      <c r="G43" s="521"/>
      <c r="H43" s="521"/>
      <c r="I43" s="521"/>
      <c r="J43" s="521"/>
      <c r="K43" s="521"/>
      <c r="L43" s="521"/>
      <c r="M43" s="521"/>
      <c r="N43" s="521"/>
      <c r="O43" s="521"/>
      <c r="P43" s="521"/>
      <c r="Q43" s="521"/>
      <c r="R43" s="521"/>
      <c r="S43" s="521"/>
      <c r="T43" s="521"/>
      <c r="U43" s="521"/>
      <c r="V43" s="521"/>
      <c r="W43" s="521"/>
      <c r="X43" s="521"/>
      <c r="Y43" s="521"/>
      <c r="Z43" s="521"/>
      <c r="AA43" s="521"/>
      <c r="AB43" s="521"/>
      <c r="AC43" s="521"/>
      <c r="AD43" s="521"/>
      <c r="AE43" s="521"/>
      <c r="AF43" s="521"/>
      <c r="AG43" s="521"/>
      <c r="AH43" s="521"/>
      <c r="AI43" s="521"/>
      <c r="AJ43" s="521"/>
      <c r="AK43" s="521"/>
      <c r="AL43" s="521"/>
      <c r="AM43" s="521"/>
      <c r="AN43" s="521"/>
      <c r="AO43" s="521"/>
      <c r="AP43" s="521"/>
      <c r="AQ43" s="521"/>
      <c r="AR43" s="521"/>
      <c r="AS43" s="521"/>
      <c r="AT43" s="521"/>
      <c r="AU43" s="521"/>
      <c r="AV43" s="521"/>
      <c r="AW43" s="521"/>
      <c r="AX43" s="521"/>
      <c r="AY43" s="521"/>
      <c r="AZ43" s="521"/>
      <c r="BA43" s="521"/>
      <c r="BB43" s="521"/>
    </row>
  </sheetData>
  <mergeCells count="173">
    <mergeCell ref="F3:BA3"/>
    <mergeCell ref="F4:I12"/>
    <mergeCell ref="J4:M12"/>
    <mergeCell ref="N4:Q12"/>
    <mergeCell ref="R4:U12"/>
    <mergeCell ref="V4:Y12"/>
    <mergeCell ref="Z4:AC12"/>
    <mergeCell ref="AD4:AG12"/>
    <mergeCell ref="AH4:AK12"/>
    <mergeCell ref="AL4:AO12"/>
    <mergeCell ref="AP4:AS12"/>
    <mergeCell ref="AT4:AW12"/>
    <mergeCell ref="AX4:BB12"/>
    <mergeCell ref="A6:E6"/>
    <mergeCell ref="A7:E7"/>
    <mergeCell ref="A8:E8"/>
    <mergeCell ref="A13:E13"/>
    <mergeCell ref="F13:I13"/>
    <mergeCell ref="J13:M13"/>
    <mergeCell ref="N13:Q13"/>
    <mergeCell ref="R13:U13"/>
    <mergeCell ref="V13:Y13"/>
    <mergeCell ref="Z13:AC13"/>
    <mergeCell ref="AD13:AG13"/>
    <mergeCell ref="AH13:AK13"/>
    <mergeCell ref="AL13:AO13"/>
    <mergeCell ref="AP13:AS13"/>
    <mergeCell ref="AT13:AW13"/>
    <mergeCell ref="AX13:BB13"/>
    <mergeCell ref="F15:I18"/>
    <mergeCell ref="J15:M18"/>
    <mergeCell ref="N15:Q18"/>
    <mergeCell ref="R15:U18"/>
    <mergeCell ref="V15:Y18"/>
    <mergeCell ref="Z15:AC18"/>
    <mergeCell ref="AD15:AG18"/>
    <mergeCell ref="AH15:AK18"/>
    <mergeCell ref="AL15:AO18"/>
    <mergeCell ref="AP15:AS18"/>
    <mergeCell ref="AT15:AW18"/>
    <mergeCell ref="AX15:BB18"/>
    <mergeCell ref="F19:I19"/>
    <mergeCell ref="J19:M19"/>
    <mergeCell ref="N19:Q19"/>
    <mergeCell ref="R19:U19"/>
    <mergeCell ref="V19:Y19"/>
    <mergeCell ref="Z19:AC19"/>
    <mergeCell ref="AD19:AG19"/>
    <mergeCell ref="AH19:AK19"/>
    <mergeCell ref="AL19:AO19"/>
    <mergeCell ref="AP19:AS19"/>
    <mergeCell ref="AT19:AW19"/>
    <mergeCell ref="AX19:BB19"/>
    <mergeCell ref="F20:I20"/>
    <mergeCell ref="J20:M20"/>
    <mergeCell ref="N20:Q20"/>
    <mergeCell ref="R20:U20"/>
    <mergeCell ref="V20:Y20"/>
    <mergeCell ref="Z20:AC20"/>
    <mergeCell ref="AD20:AG20"/>
    <mergeCell ref="AH20:AK20"/>
    <mergeCell ref="AL20:AO20"/>
    <mergeCell ref="AP20:AS20"/>
    <mergeCell ref="AT20:AW20"/>
    <mergeCell ref="AX20:BB20"/>
    <mergeCell ref="F21:I21"/>
    <mergeCell ref="J21:M21"/>
    <mergeCell ref="N21:Q21"/>
    <mergeCell ref="R21:U21"/>
    <mergeCell ref="V21:Y21"/>
    <mergeCell ref="Z21:AC21"/>
    <mergeCell ref="AD21:AG21"/>
    <mergeCell ref="AH21:AK21"/>
    <mergeCell ref="AL21:AO21"/>
    <mergeCell ref="AP21:AS21"/>
    <mergeCell ref="AT21:AW21"/>
    <mergeCell ref="AX21:BB21"/>
    <mergeCell ref="F22:I24"/>
    <mergeCell ref="J22:M24"/>
    <mergeCell ref="N22:Q24"/>
    <mergeCell ref="R22:U24"/>
    <mergeCell ref="V22:Y24"/>
    <mergeCell ref="Z22:AC24"/>
    <mergeCell ref="AD22:AG24"/>
    <mergeCell ref="AH22:AK24"/>
    <mergeCell ref="AL22:AO24"/>
    <mergeCell ref="AP22:AS24"/>
    <mergeCell ref="AT22:AW24"/>
    <mergeCell ref="AX22:BB24"/>
    <mergeCell ref="F26:I29"/>
    <mergeCell ref="J26:M29"/>
    <mergeCell ref="N26:Q29"/>
    <mergeCell ref="R26:U29"/>
    <mergeCell ref="V26:Y29"/>
    <mergeCell ref="Z26:AC29"/>
    <mergeCell ref="AD26:AG29"/>
    <mergeCell ref="AH26:AK29"/>
    <mergeCell ref="AL26:AO29"/>
    <mergeCell ref="AP26:AS29"/>
    <mergeCell ref="AT26:AW29"/>
    <mergeCell ref="AX26:BB29"/>
    <mergeCell ref="F30:I30"/>
    <mergeCell ref="J30:M30"/>
    <mergeCell ref="N30:Q30"/>
    <mergeCell ref="R30:U30"/>
    <mergeCell ref="V30:Y30"/>
    <mergeCell ref="Z30:AC30"/>
    <mergeCell ref="AD30:AG30"/>
    <mergeCell ref="AH30:AK30"/>
    <mergeCell ref="AL30:AO30"/>
    <mergeCell ref="AP30:AS30"/>
    <mergeCell ref="AT30:AW30"/>
    <mergeCell ref="AX30:BB30"/>
    <mergeCell ref="F31:I31"/>
    <mergeCell ref="J31:M31"/>
    <mergeCell ref="N31:Q31"/>
    <mergeCell ref="R31:U31"/>
    <mergeCell ref="V31:Y31"/>
    <mergeCell ref="Z31:AC31"/>
    <mergeCell ref="AD31:AG31"/>
    <mergeCell ref="AH31:AK31"/>
    <mergeCell ref="AL31:AO31"/>
    <mergeCell ref="AP31:AS31"/>
    <mergeCell ref="AT31:AW31"/>
    <mergeCell ref="AX31:BB31"/>
    <mergeCell ref="F32:I32"/>
    <mergeCell ref="J32:M32"/>
    <mergeCell ref="N32:Q32"/>
    <mergeCell ref="R32:U32"/>
    <mergeCell ref="V32:Y32"/>
    <mergeCell ref="Z32:AC32"/>
    <mergeCell ref="AD32:AG32"/>
    <mergeCell ref="AH32:AK32"/>
    <mergeCell ref="AL32:AO32"/>
    <mergeCell ref="AP32:AS32"/>
    <mergeCell ref="AT32:AW32"/>
    <mergeCell ref="AX32:BB32"/>
    <mergeCell ref="F33:I35"/>
    <mergeCell ref="J33:M35"/>
    <mergeCell ref="N33:Q35"/>
    <mergeCell ref="R33:U35"/>
    <mergeCell ref="V33:Y35"/>
    <mergeCell ref="Z33:AC35"/>
    <mergeCell ref="AD33:AG35"/>
    <mergeCell ref="AH33:AK35"/>
    <mergeCell ref="AL33:AO35"/>
    <mergeCell ref="AP33:AS35"/>
    <mergeCell ref="AT33:AW35"/>
    <mergeCell ref="AX33:BB35"/>
    <mergeCell ref="F37:I40"/>
    <mergeCell ref="J37:M40"/>
    <mergeCell ref="N37:Q40"/>
    <mergeCell ref="R37:U40"/>
    <mergeCell ref="V37:Y40"/>
    <mergeCell ref="Z37:AC40"/>
    <mergeCell ref="AD37:AG40"/>
    <mergeCell ref="AH37:AK40"/>
    <mergeCell ref="AL37:AO40"/>
    <mergeCell ref="AP37:AS40"/>
    <mergeCell ref="AT37:AW40"/>
    <mergeCell ref="AX37:BB40"/>
    <mergeCell ref="F41:I43"/>
    <mergeCell ref="J41:M43"/>
    <mergeCell ref="N41:Q43"/>
    <mergeCell ref="R41:U43"/>
    <mergeCell ref="V41:Y43"/>
    <mergeCell ref="Z41:AC43"/>
    <mergeCell ref="AD41:AG43"/>
    <mergeCell ref="AH41:AK43"/>
    <mergeCell ref="AL41:AO43"/>
    <mergeCell ref="AP41:AS43"/>
    <mergeCell ref="AT41:AW43"/>
    <mergeCell ref="AX41:BB43"/>
  </mergeCells>
  <printOptions headings="false" gridLines="false" gridLinesSet="true" horizontalCentered="false" verticalCentered="false"/>
  <pageMargins left="0.7" right="0.7" top="0.7875" bottom="0.7875" header="0.511805555555555" footer="0.511805555555555"/>
  <pageSetup blackAndWhite="false" cellComments="none" copies="1" draft="false" firstPageNumber="0" fitToHeight="1" fitToWidth="1" horizontalDpi="300" orientation="portrait" pageOrder="downThenOver" paperSize="9" scale="100" useFirstPageNumber="false" usePrinterDefaults="false" verticalDpi="300"/>
  <headerFooter differentFirst="false" differentOddEven="false">
    <oddHeader/>
    <oddFooter/>
  </headerFooter>
</worksheet>
</file>

<file path=xl/worksheets/sheet2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X30"/>
  <sheetViews>
    <sheetView colorId="64" defaultGridColor="true" rightToLeft="false" showFormulas="false" showGridLines="true" showOutlineSymbols="true" showRowColHeaders="true" showZeros="fals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sheetFormatPr defaultRowHeight="12.75"/>
  <cols>
    <col collapsed="false" hidden="false" max="1025" min="1" style="0" width="1.70918367346939"/>
  </cols>
  <sheetData>
    <row collapsed="false" customFormat="false" customHeight="true" hidden="false" ht="13.5" outlineLevel="0" r="1">
      <c r="A1" s="425" t="s">
        <v>740</v>
      </c>
      <c r="B1" s="425"/>
      <c r="C1" s="425"/>
      <c r="D1" s="425"/>
      <c r="E1" s="425"/>
      <c r="F1" s="425"/>
      <c r="G1" s="425"/>
      <c r="H1" s="425"/>
      <c r="I1" s="425"/>
      <c r="J1" s="425"/>
      <c r="K1" s="425"/>
      <c r="L1" s="425"/>
      <c r="M1" s="425"/>
      <c r="N1" s="425"/>
      <c r="O1" s="425"/>
      <c r="P1" s="425"/>
      <c r="Q1" s="425"/>
      <c r="R1" s="425"/>
      <c r="S1" s="425"/>
      <c r="T1" s="425"/>
      <c r="U1" s="425"/>
      <c r="V1" s="425"/>
      <c r="W1" s="425"/>
      <c r="X1" s="425"/>
      <c r="Y1" s="425"/>
      <c r="Z1" s="425"/>
      <c r="AA1" s="425"/>
      <c r="AB1" s="425"/>
      <c r="AC1" s="425"/>
      <c r="AD1" s="425"/>
      <c r="AE1" s="425"/>
      <c r="AF1" s="425"/>
      <c r="AG1" s="425"/>
      <c r="AH1" s="425"/>
      <c r="AI1" s="425"/>
      <c r="AJ1" s="425"/>
      <c r="AK1" s="425"/>
      <c r="AL1" s="425"/>
      <c r="AM1" s="425"/>
      <c r="AN1" s="425"/>
      <c r="AO1" s="425"/>
      <c r="AP1" s="425"/>
      <c r="AQ1" s="425"/>
      <c r="AR1" s="425"/>
      <c r="AS1" s="425"/>
      <c r="AT1" s="425"/>
      <c r="AU1" s="425"/>
      <c r="AV1" s="425"/>
      <c r="AW1" s="425"/>
      <c r="AX1" s="89"/>
    </row>
    <row collapsed="false" customFormat="false" customHeight="true" hidden="false" ht="13.5" outlineLevel="0" r="2">
      <c r="A2" s="89" t="s">
        <v>454</v>
      </c>
      <c r="B2" s="89"/>
      <c r="C2" s="425"/>
      <c r="D2" s="425"/>
      <c r="E2" s="425"/>
      <c r="F2" s="425"/>
      <c r="G2" s="425"/>
      <c r="H2" s="425"/>
      <c r="I2" s="425"/>
      <c r="J2" s="425"/>
      <c r="K2" s="425"/>
      <c r="L2" s="425"/>
      <c r="M2" s="425"/>
      <c r="N2" s="425"/>
      <c r="O2" s="425"/>
      <c r="P2" s="425"/>
      <c r="Q2" s="425"/>
      <c r="R2" s="425"/>
      <c r="S2" s="425"/>
      <c r="T2" s="425"/>
      <c r="U2" s="425"/>
      <c r="V2" s="425"/>
      <c r="W2" s="425"/>
      <c r="X2" s="425"/>
      <c r="Y2" s="425"/>
      <c r="Z2" s="425"/>
      <c r="AA2" s="425"/>
      <c r="AB2" s="425"/>
      <c r="AC2" s="425"/>
      <c r="AD2" s="425"/>
      <c r="AE2" s="425"/>
      <c r="AF2" s="425"/>
      <c r="AG2" s="425"/>
      <c r="AH2" s="425"/>
      <c r="AI2" s="425"/>
      <c r="AJ2" s="425"/>
      <c r="AK2" s="425"/>
      <c r="AL2" s="425"/>
      <c r="AM2" s="425"/>
      <c r="AN2" s="425"/>
      <c r="AO2" s="425"/>
      <c r="AP2" s="425"/>
      <c r="AQ2" s="425"/>
      <c r="AR2" s="425"/>
      <c r="AS2" s="425"/>
      <c r="AT2" s="425"/>
      <c r="AU2" s="425"/>
      <c r="AV2" s="425"/>
      <c r="AW2" s="425"/>
      <c r="AX2" s="89"/>
    </row>
    <row collapsed="false" customFormat="false" customHeight="true" hidden="false" ht="13.5" outlineLevel="0" r="3">
      <c r="A3" s="556"/>
      <c r="B3" s="557"/>
      <c r="C3" s="557"/>
      <c r="D3" s="557"/>
      <c r="E3" s="557"/>
      <c r="F3" s="557"/>
      <c r="G3" s="557"/>
      <c r="H3" s="557"/>
      <c r="I3" s="557"/>
      <c r="J3" s="557"/>
      <c r="K3" s="557"/>
      <c r="L3" s="557"/>
      <c r="M3" s="557"/>
      <c r="N3" s="557"/>
      <c r="O3" s="557"/>
      <c r="P3" s="557"/>
      <c r="Q3" s="557"/>
      <c r="R3" s="557"/>
      <c r="S3" s="558"/>
      <c r="T3" s="556"/>
      <c r="U3" s="557"/>
      <c r="V3" s="557"/>
      <c r="W3" s="557"/>
      <c r="X3" s="557"/>
      <c r="Y3" s="557"/>
      <c r="Z3" s="557"/>
      <c r="AA3" s="557"/>
      <c r="AB3" s="557"/>
      <c r="AC3" s="557"/>
      <c r="AD3" s="557"/>
      <c r="AE3" s="557"/>
      <c r="AF3" s="558"/>
      <c r="AG3" s="545" t="s">
        <v>741</v>
      </c>
      <c r="AH3" s="545"/>
      <c r="AI3" s="545"/>
      <c r="AJ3" s="545"/>
      <c r="AK3" s="545"/>
      <c r="AL3" s="545"/>
      <c r="AM3" s="545"/>
      <c r="AN3" s="545"/>
      <c r="AO3" s="545"/>
      <c r="AP3" s="545"/>
      <c r="AQ3" s="545"/>
      <c r="AR3" s="545"/>
      <c r="AS3" s="545"/>
      <c r="AT3" s="545"/>
      <c r="AU3" s="545"/>
      <c r="AV3" s="545"/>
      <c r="AW3" s="545"/>
      <c r="AX3" s="89"/>
    </row>
    <row collapsed="false" customFormat="false" customHeight="true" hidden="false" ht="13.5" outlineLevel="0" r="4">
      <c r="A4" s="459" t="s">
        <v>434</v>
      </c>
      <c r="B4" s="459"/>
      <c r="C4" s="459"/>
      <c r="D4" s="459"/>
      <c r="E4" s="459"/>
      <c r="F4" s="459"/>
      <c r="G4" s="459"/>
      <c r="H4" s="459"/>
      <c r="I4" s="459"/>
      <c r="J4" s="459"/>
      <c r="K4" s="459"/>
      <c r="L4" s="459"/>
      <c r="M4" s="459"/>
      <c r="N4" s="459"/>
      <c r="O4" s="459"/>
      <c r="P4" s="459"/>
      <c r="Q4" s="459"/>
      <c r="R4" s="459"/>
      <c r="S4" s="459"/>
      <c r="T4" s="459" t="s">
        <v>435</v>
      </c>
      <c r="U4" s="459"/>
      <c r="V4" s="459"/>
      <c r="W4" s="459"/>
      <c r="X4" s="459"/>
      <c r="Y4" s="459"/>
      <c r="Z4" s="459"/>
      <c r="AA4" s="459"/>
      <c r="AB4" s="459"/>
      <c r="AC4" s="459"/>
      <c r="AD4" s="459"/>
      <c r="AE4" s="459"/>
      <c r="AF4" s="459"/>
      <c r="AG4" s="579" t="s">
        <v>742</v>
      </c>
      <c r="AH4" s="579"/>
      <c r="AI4" s="579"/>
      <c r="AJ4" s="579"/>
      <c r="AK4" s="579"/>
      <c r="AL4" s="579"/>
      <c r="AM4" s="579"/>
      <c r="AN4" s="579"/>
      <c r="AO4" s="579"/>
      <c r="AP4" s="579"/>
      <c r="AQ4" s="579"/>
      <c r="AR4" s="579"/>
      <c r="AS4" s="579"/>
      <c r="AT4" s="579"/>
      <c r="AU4" s="579"/>
      <c r="AV4" s="579"/>
      <c r="AW4" s="579"/>
      <c r="AX4" s="89"/>
    </row>
    <row collapsed="false" customFormat="false" customHeight="true" hidden="false" ht="13.5" outlineLevel="0" r="5">
      <c r="A5" s="580"/>
      <c r="B5" s="581"/>
      <c r="C5" s="581"/>
      <c r="D5" s="581"/>
      <c r="E5" s="581"/>
      <c r="F5" s="581"/>
      <c r="G5" s="581"/>
      <c r="H5" s="581"/>
      <c r="I5" s="581"/>
      <c r="J5" s="581"/>
      <c r="K5" s="581"/>
      <c r="L5" s="581"/>
      <c r="M5" s="581"/>
      <c r="N5" s="581"/>
      <c r="O5" s="581"/>
      <c r="P5" s="581"/>
      <c r="Q5" s="581"/>
      <c r="R5" s="581"/>
      <c r="S5" s="582"/>
      <c r="T5" s="580"/>
      <c r="U5" s="581"/>
      <c r="V5" s="581"/>
      <c r="W5" s="581"/>
      <c r="X5" s="581"/>
      <c r="Y5" s="581"/>
      <c r="Z5" s="581"/>
      <c r="AA5" s="581"/>
      <c r="AB5" s="581"/>
      <c r="AC5" s="581"/>
      <c r="AD5" s="581"/>
      <c r="AE5" s="581"/>
      <c r="AF5" s="582"/>
      <c r="AG5" s="583" t="s">
        <v>500</v>
      </c>
      <c r="AH5" s="583"/>
      <c r="AI5" s="583"/>
      <c r="AJ5" s="583"/>
      <c r="AK5" s="583"/>
      <c r="AL5" s="583"/>
      <c r="AM5" s="583"/>
      <c r="AN5" s="583"/>
      <c r="AO5" s="583"/>
      <c r="AP5" s="583"/>
      <c r="AQ5" s="583"/>
      <c r="AR5" s="583"/>
      <c r="AS5" s="583"/>
      <c r="AT5" s="583"/>
      <c r="AU5" s="583"/>
      <c r="AV5" s="583"/>
      <c r="AW5" s="583"/>
      <c r="AX5" s="89"/>
    </row>
    <row collapsed="false" customFormat="false" customHeight="true" hidden="false" ht="13.5" outlineLevel="0" r="6">
      <c r="A6" s="584" t="s">
        <v>743</v>
      </c>
      <c r="B6" s="584"/>
      <c r="C6" s="584"/>
      <c r="D6" s="584"/>
      <c r="E6" s="584"/>
      <c r="F6" s="584"/>
      <c r="G6" s="584"/>
      <c r="H6" s="584"/>
      <c r="I6" s="584"/>
      <c r="J6" s="584"/>
      <c r="K6" s="584"/>
      <c r="L6" s="584"/>
      <c r="M6" s="584"/>
      <c r="N6" s="584"/>
      <c r="O6" s="584"/>
      <c r="P6" s="584"/>
      <c r="Q6" s="584"/>
      <c r="R6" s="584"/>
      <c r="S6" s="584"/>
      <c r="T6" s="584"/>
      <c r="U6" s="584"/>
      <c r="V6" s="584"/>
      <c r="W6" s="584"/>
      <c r="X6" s="584"/>
      <c r="Y6" s="584"/>
      <c r="Z6" s="584"/>
      <c r="AA6" s="584"/>
      <c r="AB6" s="584"/>
      <c r="AC6" s="584"/>
      <c r="AD6" s="584"/>
      <c r="AE6" s="584"/>
      <c r="AF6" s="584"/>
      <c r="AG6" s="584"/>
      <c r="AH6" s="584"/>
      <c r="AI6" s="584"/>
      <c r="AJ6" s="584"/>
      <c r="AK6" s="584"/>
      <c r="AL6" s="584"/>
      <c r="AM6" s="584"/>
      <c r="AN6" s="584"/>
      <c r="AO6" s="584"/>
      <c r="AP6" s="584"/>
      <c r="AQ6" s="584"/>
      <c r="AR6" s="584"/>
      <c r="AS6" s="584"/>
      <c r="AT6" s="584"/>
      <c r="AU6" s="584"/>
      <c r="AV6" s="584"/>
      <c r="AW6" s="584"/>
      <c r="AX6" s="89"/>
    </row>
    <row collapsed="false" customFormat="false" customHeight="true" hidden="false" ht="13.5" outlineLevel="0" r="7">
      <c r="A7" s="548" t="s">
        <v>744</v>
      </c>
      <c r="B7" s="548"/>
      <c r="C7" s="548"/>
      <c r="D7" s="548"/>
      <c r="E7" s="548"/>
      <c r="F7" s="548"/>
      <c r="G7" s="548"/>
      <c r="H7" s="548"/>
      <c r="I7" s="548"/>
      <c r="J7" s="548"/>
      <c r="K7" s="548"/>
      <c r="L7" s="548"/>
      <c r="M7" s="548"/>
      <c r="N7" s="548"/>
      <c r="O7" s="548"/>
      <c r="P7" s="548"/>
      <c r="Q7" s="548"/>
      <c r="R7" s="548"/>
      <c r="S7" s="548"/>
      <c r="T7" s="521" t="n">
        <f aca="false">SUM('HL KNIHA VYPOC'!G110+'HL KNIHA VYPOC'!G111)</f>
        <v>0</v>
      </c>
      <c r="U7" s="521"/>
      <c r="V7" s="521"/>
      <c r="W7" s="521"/>
      <c r="X7" s="521"/>
      <c r="Y7" s="521"/>
      <c r="Z7" s="521"/>
      <c r="AA7" s="521"/>
      <c r="AB7" s="521"/>
      <c r="AC7" s="521"/>
      <c r="AD7" s="521"/>
      <c r="AE7" s="521"/>
      <c r="AF7" s="521"/>
      <c r="AG7" s="521" t="n">
        <f aca="false">SUM('HL KNIHA VYPOC'!K110+'HL KNIHA VYPOC'!K111)</f>
        <v>0</v>
      </c>
      <c r="AH7" s="521"/>
      <c r="AI7" s="521"/>
      <c r="AJ7" s="521"/>
      <c r="AK7" s="521"/>
      <c r="AL7" s="521"/>
      <c r="AM7" s="521"/>
      <c r="AN7" s="521"/>
      <c r="AO7" s="521"/>
      <c r="AP7" s="521"/>
      <c r="AQ7" s="521"/>
      <c r="AR7" s="521"/>
      <c r="AS7" s="521"/>
      <c r="AT7" s="521"/>
      <c r="AU7" s="521"/>
      <c r="AV7" s="521"/>
      <c r="AW7" s="521"/>
      <c r="AX7" s="89"/>
    </row>
    <row collapsed="false" customFormat="false" customHeight="true" hidden="false" ht="13.5" outlineLevel="0" r="8">
      <c r="A8" s="560" t="s">
        <v>745</v>
      </c>
      <c r="B8" s="560"/>
      <c r="C8" s="560"/>
      <c r="D8" s="560"/>
      <c r="E8" s="560"/>
      <c r="F8" s="560"/>
      <c r="G8" s="560"/>
      <c r="H8" s="560"/>
      <c r="I8" s="560"/>
      <c r="J8" s="560"/>
      <c r="K8" s="560"/>
      <c r="L8" s="560"/>
      <c r="M8" s="560"/>
      <c r="N8" s="560"/>
      <c r="O8" s="560"/>
      <c r="P8" s="560"/>
      <c r="Q8" s="560"/>
      <c r="R8" s="560"/>
      <c r="S8" s="560"/>
      <c r="T8" s="521" t="n">
        <f aca="false">SUM(ANALYTIKAVUJ!C109+'HL KNIHA VYPOC'!G134)</f>
        <v>0</v>
      </c>
      <c r="U8" s="521"/>
      <c r="V8" s="521"/>
      <c r="W8" s="521"/>
      <c r="X8" s="521"/>
      <c r="Y8" s="521"/>
      <c r="Z8" s="521"/>
      <c r="AA8" s="521"/>
      <c r="AB8" s="521"/>
      <c r="AC8" s="521"/>
      <c r="AD8" s="521"/>
      <c r="AE8" s="521"/>
      <c r="AF8" s="521"/>
      <c r="AG8" s="521" t="n">
        <f aca="false">SUM(ANALYTIKAVUJ!D109+'HL KNIHA VYPOC'!K134)</f>
        <v>0</v>
      </c>
      <c r="AH8" s="521"/>
      <c r="AI8" s="521"/>
      <c r="AJ8" s="521"/>
      <c r="AK8" s="521"/>
      <c r="AL8" s="521"/>
      <c r="AM8" s="521"/>
      <c r="AN8" s="521"/>
      <c r="AO8" s="521"/>
      <c r="AP8" s="521"/>
      <c r="AQ8" s="521"/>
      <c r="AR8" s="521"/>
      <c r="AS8" s="521"/>
      <c r="AT8" s="521"/>
      <c r="AU8" s="521"/>
      <c r="AV8" s="521"/>
      <c r="AW8" s="521"/>
      <c r="AX8" s="89"/>
    </row>
    <row collapsed="false" customFormat="false" customHeight="true" hidden="false" ht="13.5" outlineLevel="0" r="9">
      <c r="A9" s="584" t="s">
        <v>746</v>
      </c>
      <c r="B9" s="584"/>
      <c r="C9" s="584"/>
      <c r="D9" s="584"/>
      <c r="E9" s="584"/>
      <c r="F9" s="584"/>
      <c r="G9" s="584"/>
      <c r="H9" s="584"/>
      <c r="I9" s="584"/>
      <c r="J9" s="584"/>
      <c r="K9" s="584"/>
      <c r="L9" s="584"/>
      <c r="M9" s="584"/>
      <c r="N9" s="584"/>
      <c r="O9" s="584"/>
      <c r="P9" s="584"/>
      <c r="Q9" s="584"/>
      <c r="R9" s="584"/>
      <c r="S9" s="584"/>
      <c r="T9" s="584"/>
      <c r="U9" s="584"/>
      <c r="V9" s="584"/>
      <c r="W9" s="584"/>
      <c r="X9" s="584"/>
      <c r="Y9" s="584"/>
      <c r="Z9" s="584"/>
      <c r="AA9" s="584"/>
      <c r="AB9" s="584"/>
      <c r="AC9" s="584"/>
      <c r="AD9" s="584"/>
      <c r="AE9" s="584"/>
      <c r="AF9" s="584"/>
      <c r="AG9" s="584"/>
      <c r="AH9" s="584"/>
      <c r="AI9" s="584"/>
      <c r="AJ9" s="584"/>
      <c r="AK9" s="584"/>
      <c r="AL9" s="584"/>
      <c r="AM9" s="584"/>
      <c r="AN9" s="584"/>
      <c r="AO9" s="584"/>
      <c r="AP9" s="584"/>
      <c r="AQ9" s="584"/>
      <c r="AR9" s="584"/>
      <c r="AS9" s="584"/>
      <c r="AT9" s="584"/>
      <c r="AU9" s="584"/>
      <c r="AV9" s="584"/>
      <c r="AW9" s="584"/>
      <c r="AX9" s="89"/>
    </row>
    <row collapsed="false" customFormat="false" customHeight="true" hidden="false" ht="13.5" outlineLevel="0" r="10">
      <c r="A10" s="435" t="s">
        <v>747</v>
      </c>
      <c r="B10" s="436"/>
      <c r="C10" s="436"/>
      <c r="D10" s="436"/>
      <c r="E10" s="436"/>
      <c r="F10" s="436"/>
      <c r="G10" s="436"/>
      <c r="H10" s="436"/>
      <c r="I10" s="436"/>
      <c r="J10" s="436"/>
      <c r="K10" s="436"/>
      <c r="L10" s="436"/>
      <c r="M10" s="436"/>
      <c r="N10" s="436"/>
      <c r="O10" s="436"/>
      <c r="P10" s="436"/>
      <c r="Q10" s="436"/>
      <c r="R10" s="436"/>
      <c r="S10" s="437"/>
      <c r="T10" s="861" t="n">
        <f aca="false">SUM(ANALYTIKAVUJ!C57+ANALYTIKAVUJ!C61+ANALYTIKAVUJ!C65+ANALYTIKAVUJ!C69-ANALYTIKAVUJ!C73)</f>
        <v>0</v>
      </c>
      <c r="U10" s="861"/>
      <c r="V10" s="861"/>
      <c r="W10" s="861"/>
      <c r="X10" s="861"/>
      <c r="Y10" s="861"/>
      <c r="Z10" s="861"/>
      <c r="AA10" s="861"/>
      <c r="AB10" s="861"/>
      <c r="AC10" s="861"/>
      <c r="AD10" s="861"/>
      <c r="AE10" s="861"/>
      <c r="AF10" s="861"/>
      <c r="AG10" s="521" t="n">
        <f aca="false">SUM(ANALYTIKAVUJ!D57+ANALYTIKAVUJ!D61+ANALYTIKAVUJ!D65+ANALYTIKAVUJ!D69-ANALYTIKAVUJ!D73)</f>
        <v>0</v>
      </c>
      <c r="AH10" s="521"/>
      <c r="AI10" s="521"/>
      <c r="AJ10" s="521"/>
      <c r="AK10" s="521"/>
      <c r="AL10" s="521"/>
      <c r="AM10" s="521"/>
      <c r="AN10" s="521"/>
      <c r="AO10" s="521"/>
      <c r="AP10" s="521"/>
      <c r="AQ10" s="521"/>
      <c r="AR10" s="521"/>
      <c r="AS10" s="521"/>
      <c r="AT10" s="521"/>
      <c r="AU10" s="521"/>
      <c r="AV10" s="521"/>
      <c r="AW10" s="521"/>
      <c r="AX10" s="89"/>
    </row>
    <row collapsed="false" customFormat="false" customHeight="true" hidden="false" ht="13.5" outlineLevel="0" r="11">
      <c r="A11" s="540" t="s">
        <v>748</v>
      </c>
      <c r="B11" s="540"/>
      <c r="C11" s="540"/>
      <c r="D11" s="540"/>
      <c r="E11" s="540"/>
      <c r="F11" s="540"/>
      <c r="G11" s="540"/>
      <c r="H11" s="540"/>
      <c r="I11" s="540"/>
      <c r="J11" s="540"/>
      <c r="K11" s="540"/>
      <c r="L11" s="540"/>
      <c r="M11" s="540"/>
      <c r="N11" s="540"/>
      <c r="O11" s="540"/>
      <c r="P11" s="540"/>
      <c r="Q11" s="540"/>
      <c r="R11" s="540"/>
      <c r="S11" s="540"/>
      <c r="T11" s="635" t="n">
        <f aca="false">SUM(ANALYTIKAVUJ!C58+ANALYTIKAVUJ!C62+ANALYTIKAVUJ!C66+ANALYTIKAVUJ!C70-ANALYTIKAVUJ!C74)</f>
        <v>0</v>
      </c>
      <c r="U11" s="635"/>
      <c r="V11" s="635"/>
      <c r="W11" s="635"/>
      <c r="X11" s="635"/>
      <c r="Y11" s="635"/>
      <c r="Z11" s="635"/>
      <c r="AA11" s="635"/>
      <c r="AB11" s="635"/>
      <c r="AC11" s="635"/>
      <c r="AD11" s="635"/>
      <c r="AE11" s="635"/>
      <c r="AF11" s="635"/>
      <c r="AG11" s="521" t="n">
        <f aca="false">SUM(ANALYTIKAVUJ!D58+ANALYTIKAVUJ!D62+ANALYTIKAVUJ!D66+ANALYTIKAVUJ!D70-ANALYTIKAVUJ!D74)</f>
        <v>0</v>
      </c>
      <c r="AH11" s="521"/>
      <c r="AI11" s="521"/>
      <c r="AJ11" s="521"/>
      <c r="AK11" s="521"/>
      <c r="AL11" s="521"/>
      <c r="AM11" s="521"/>
      <c r="AN11" s="521"/>
      <c r="AO11" s="521"/>
      <c r="AP11" s="521"/>
      <c r="AQ11" s="521"/>
      <c r="AR11" s="521"/>
      <c r="AS11" s="521"/>
      <c r="AT11" s="521"/>
      <c r="AU11" s="521"/>
      <c r="AV11" s="521"/>
      <c r="AW11" s="521"/>
      <c r="AX11" s="89"/>
    </row>
    <row collapsed="false" customFormat="false" customHeight="true" hidden="false" ht="13.5" outlineLevel="0" r="12">
      <c r="A12" s="560" t="s">
        <v>749</v>
      </c>
      <c r="B12" s="560"/>
      <c r="C12" s="560"/>
      <c r="D12" s="560"/>
      <c r="E12" s="560"/>
      <c r="F12" s="560"/>
      <c r="G12" s="560"/>
      <c r="H12" s="560"/>
      <c r="I12" s="560"/>
      <c r="J12" s="560"/>
      <c r="K12" s="560"/>
      <c r="L12" s="560"/>
      <c r="M12" s="560"/>
      <c r="N12" s="560"/>
      <c r="O12" s="560"/>
      <c r="P12" s="560"/>
      <c r="Q12" s="560"/>
      <c r="R12" s="560"/>
      <c r="S12" s="560"/>
      <c r="T12" s="635" t="n">
        <f aca="false">SUM('HL KNIHA VYPOC'!G126)</f>
        <v>0</v>
      </c>
      <c r="U12" s="635"/>
      <c r="V12" s="635"/>
      <c r="W12" s="635"/>
      <c r="X12" s="635"/>
      <c r="Y12" s="635"/>
      <c r="Z12" s="635"/>
      <c r="AA12" s="635"/>
      <c r="AB12" s="635"/>
      <c r="AC12" s="635"/>
      <c r="AD12" s="635"/>
      <c r="AE12" s="635"/>
      <c r="AF12" s="635"/>
      <c r="AG12" s="521" t="n">
        <f aca="false">SUM('HL KNIHA VYPOC'!K126)</f>
        <v>0</v>
      </c>
      <c r="AH12" s="521"/>
      <c r="AI12" s="521"/>
      <c r="AJ12" s="521"/>
      <c r="AK12" s="521"/>
      <c r="AL12" s="521"/>
      <c r="AM12" s="521"/>
      <c r="AN12" s="521"/>
      <c r="AO12" s="521"/>
      <c r="AP12" s="521"/>
      <c r="AQ12" s="521"/>
      <c r="AR12" s="521"/>
      <c r="AS12" s="521"/>
      <c r="AT12" s="521"/>
      <c r="AU12" s="521"/>
      <c r="AV12" s="521"/>
      <c r="AW12" s="521"/>
      <c r="AX12" s="89"/>
    </row>
    <row collapsed="false" customFormat="false" customHeight="true" hidden="false" ht="13.5" outlineLevel="0" r="13">
      <c r="A13" s="429" t="s">
        <v>750</v>
      </c>
      <c r="B13" s="430"/>
      <c r="C13" s="430"/>
      <c r="D13" s="430"/>
      <c r="E13" s="430"/>
      <c r="F13" s="430"/>
      <c r="G13" s="430"/>
      <c r="H13" s="430"/>
      <c r="I13" s="430"/>
      <c r="J13" s="430"/>
      <c r="K13" s="430"/>
      <c r="L13" s="430"/>
      <c r="M13" s="430"/>
      <c r="N13" s="430"/>
      <c r="O13" s="430"/>
      <c r="P13" s="430"/>
      <c r="Q13" s="430"/>
      <c r="R13" s="430"/>
      <c r="S13" s="431"/>
      <c r="T13" s="635" t="n">
        <f aca="false">SUM('HL KNIHA VYPOC'!G131+ANALYTIKAVUJ!J94-ANALYTIKAVUJ!C75)</f>
        <v>0</v>
      </c>
      <c r="U13" s="635"/>
      <c r="V13" s="635"/>
      <c r="W13" s="635"/>
      <c r="X13" s="635"/>
      <c r="Y13" s="635"/>
      <c r="Z13" s="635"/>
      <c r="AA13" s="635"/>
      <c r="AB13" s="635"/>
      <c r="AC13" s="635"/>
      <c r="AD13" s="635"/>
      <c r="AE13" s="635"/>
      <c r="AF13" s="635"/>
      <c r="AG13" s="521" t="n">
        <f aca="false">SUM('HL KNIHA VYPOC'!K131+ANALYTIKAVUJ!J94-ANALYTIKAVUJ!D75)</f>
        <v>0</v>
      </c>
      <c r="AH13" s="521"/>
      <c r="AI13" s="521"/>
      <c r="AJ13" s="521"/>
      <c r="AK13" s="521"/>
      <c r="AL13" s="521"/>
      <c r="AM13" s="521"/>
      <c r="AN13" s="521"/>
      <c r="AO13" s="521"/>
      <c r="AP13" s="521"/>
      <c r="AQ13" s="521"/>
      <c r="AR13" s="521"/>
      <c r="AS13" s="521"/>
      <c r="AT13" s="521"/>
      <c r="AU13" s="521"/>
      <c r="AV13" s="521"/>
      <c r="AW13" s="521"/>
      <c r="AX13" s="89"/>
    </row>
    <row collapsed="false" customFormat="false" customHeight="true" hidden="false" ht="13.5" outlineLevel="0" r="14">
      <c r="A14" s="429" t="s">
        <v>462</v>
      </c>
      <c r="B14" s="430"/>
      <c r="C14" s="430"/>
      <c r="D14" s="430"/>
      <c r="E14" s="430"/>
      <c r="F14" s="430"/>
      <c r="G14" s="430"/>
      <c r="H14" s="430"/>
      <c r="I14" s="430"/>
      <c r="J14" s="430"/>
      <c r="K14" s="430"/>
      <c r="L14" s="430"/>
      <c r="M14" s="430"/>
      <c r="N14" s="430"/>
      <c r="O14" s="430"/>
      <c r="P14" s="430"/>
      <c r="Q14" s="430"/>
      <c r="R14" s="430"/>
      <c r="S14" s="431"/>
      <c r="T14" s="635" t="n">
        <f aca="false">SUM(T7+T8+T10+T11+T12+T13)</f>
        <v>0</v>
      </c>
      <c r="U14" s="635"/>
      <c r="V14" s="635"/>
      <c r="W14" s="635"/>
      <c r="X14" s="635"/>
      <c r="Y14" s="635"/>
      <c r="Z14" s="635"/>
      <c r="AA14" s="635"/>
      <c r="AB14" s="635"/>
      <c r="AC14" s="635"/>
      <c r="AD14" s="635"/>
      <c r="AE14" s="635"/>
      <c r="AF14" s="635"/>
      <c r="AG14" s="521" t="n">
        <v>0</v>
      </c>
      <c r="AH14" s="521"/>
      <c r="AI14" s="521"/>
      <c r="AJ14" s="521"/>
      <c r="AK14" s="521"/>
      <c r="AL14" s="521"/>
      <c r="AM14" s="521"/>
      <c r="AN14" s="521"/>
      <c r="AO14" s="521"/>
      <c r="AP14" s="521"/>
      <c r="AQ14" s="521"/>
      <c r="AR14" s="521"/>
      <c r="AS14" s="521"/>
      <c r="AT14" s="521"/>
      <c r="AU14" s="521"/>
      <c r="AV14" s="521"/>
      <c r="AW14" s="521"/>
      <c r="AX14" s="89"/>
    </row>
    <row collapsed="false" customFormat="false" customHeight="true" hidden="false" ht="13.5" outlineLevel="0" r="16">
      <c r="A16" s="89" t="s">
        <v>494</v>
      </c>
      <c r="B16" s="89"/>
      <c r="C16" s="89"/>
      <c r="D16" s="89"/>
      <c r="E16" s="89"/>
      <c r="F16" s="89"/>
      <c r="G16" s="89"/>
      <c r="H16" s="89"/>
      <c r="I16" s="89"/>
      <c r="J16" s="89"/>
      <c r="K16" s="89"/>
      <c r="L16" s="89"/>
      <c r="M16" s="89"/>
      <c r="N16" s="89"/>
      <c r="O16" s="89"/>
      <c r="P16" s="89"/>
      <c r="Q16" s="89"/>
      <c r="R16" s="89"/>
      <c r="S16" s="89"/>
      <c r="T16" s="89"/>
      <c r="U16" s="89"/>
      <c r="V16" s="89"/>
      <c r="W16" s="89"/>
      <c r="X16" s="89"/>
      <c r="Y16" s="89"/>
      <c r="Z16" s="89"/>
      <c r="AA16" s="89"/>
      <c r="AB16" s="89"/>
      <c r="AC16" s="89"/>
      <c r="AD16" s="89"/>
      <c r="AE16" s="89"/>
      <c r="AF16" s="89"/>
      <c r="AG16" s="89"/>
      <c r="AH16" s="89"/>
      <c r="AI16" s="89"/>
      <c r="AJ16" s="89"/>
      <c r="AK16" s="89"/>
      <c r="AL16" s="89"/>
      <c r="AM16" s="89"/>
      <c r="AN16" s="89"/>
      <c r="AO16" s="89"/>
      <c r="AP16" s="89"/>
      <c r="AQ16" s="89"/>
      <c r="AR16" s="89"/>
      <c r="AS16" s="89"/>
      <c r="AT16" s="89"/>
      <c r="AU16" s="89"/>
      <c r="AV16" s="89"/>
      <c r="AW16" s="89"/>
      <c r="AX16" s="89"/>
    </row>
    <row collapsed="false" customFormat="false" customHeight="true" hidden="false" ht="13.5" outlineLevel="0" r="17">
      <c r="A17" s="454"/>
      <c r="B17" s="455"/>
      <c r="C17" s="455"/>
      <c r="D17" s="455"/>
      <c r="E17" s="455"/>
      <c r="F17" s="455"/>
      <c r="G17" s="455"/>
      <c r="H17" s="455"/>
      <c r="I17" s="455"/>
      <c r="J17" s="455"/>
      <c r="K17" s="455"/>
      <c r="L17" s="455"/>
      <c r="M17" s="495"/>
      <c r="N17" s="456" t="s">
        <v>435</v>
      </c>
      <c r="O17" s="456"/>
      <c r="P17" s="456"/>
      <c r="Q17" s="456"/>
      <c r="R17" s="456"/>
      <c r="S17" s="456"/>
      <c r="T17" s="456"/>
      <c r="U17" s="456"/>
      <c r="V17" s="456"/>
      <c r="W17" s="456"/>
      <c r="X17" s="456"/>
      <c r="Y17" s="456"/>
      <c r="Z17" s="456"/>
      <c r="AA17" s="456"/>
      <c r="AB17" s="456"/>
      <c r="AC17" s="456"/>
      <c r="AD17" s="456"/>
      <c r="AE17" s="456"/>
      <c r="AF17" s="456"/>
      <c r="AG17" s="456"/>
      <c r="AH17" s="456"/>
      <c r="AI17" s="456"/>
      <c r="AJ17" s="456"/>
      <c r="AK17" s="456"/>
      <c r="AL17" s="456"/>
      <c r="AM17" s="456"/>
      <c r="AN17" s="456"/>
      <c r="AO17" s="456"/>
      <c r="AP17" s="456"/>
      <c r="AQ17" s="456"/>
      <c r="AR17" s="456"/>
      <c r="AS17" s="456"/>
      <c r="AT17" s="456"/>
      <c r="AU17" s="456"/>
      <c r="AV17" s="456"/>
      <c r="AW17" s="456"/>
      <c r="AX17" s="89"/>
    </row>
    <row collapsed="false" customFormat="false" customHeight="true" hidden="false" ht="13.5" outlineLevel="0" r="18">
      <c r="A18" s="458"/>
      <c r="B18" s="414"/>
      <c r="C18" s="414"/>
      <c r="D18" s="414"/>
      <c r="E18" s="414"/>
      <c r="F18" s="414"/>
      <c r="G18" s="414"/>
      <c r="H18" s="414"/>
      <c r="I18" s="414"/>
      <c r="J18" s="414"/>
      <c r="K18" s="414"/>
      <c r="L18" s="414"/>
      <c r="M18" s="496"/>
      <c r="N18" s="427" t="s">
        <v>536</v>
      </c>
      <c r="O18" s="427"/>
      <c r="P18" s="427"/>
      <c r="Q18" s="427"/>
      <c r="R18" s="427"/>
      <c r="S18" s="427"/>
      <c r="T18" s="454"/>
      <c r="U18" s="455"/>
      <c r="V18" s="455"/>
      <c r="W18" s="455"/>
      <c r="X18" s="455"/>
      <c r="Y18" s="455"/>
      <c r="Z18" s="495"/>
      <c r="AA18" s="454"/>
      <c r="AB18" s="455"/>
      <c r="AC18" s="455"/>
      <c r="AD18" s="455"/>
      <c r="AE18" s="455"/>
      <c r="AF18" s="455"/>
      <c r="AG18" s="495"/>
      <c r="AH18" s="427"/>
      <c r="AI18" s="427"/>
      <c r="AJ18" s="427"/>
      <c r="AK18" s="427"/>
      <c r="AL18" s="427"/>
      <c r="AM18" s="427"/>
      <c r="AN18" s="427"/>
      <c r="AO18" s="427"/>
      <c r="AP18" s="427"/>
      <c r="AQ18" s="427" t="s">
        <v>490</v>
      </c>
      <c r="AR18" s="427"/>
      <c r="AS18" s="427"/>
      <c r="AT18" s="427"/>
      <c r="AU18" s="427"/>
      <c r="AV18" s="427"/>
      <c r="AW18" s="427"/>
      <c r="AX18" s="89"/>
    </row>
    <row collapsed="false" customFormat="false" customHeight="true" hidden="false" ht="13.5" outlineLevel="0" r="19">
      <c r="A19" s="459" t="s">
        <v>746</v>
      </c>
      <c r="B19" s="459"/>
      <c r="C19" s="459"/>
      <c r="D19" s="459"/>
      <c r="E19" s="459"/>
      <c r="F19" s="459"/>
      <c r="G19" s="459"/>
      <c r="H19" s="459"/>
      <c r="I19" s="459"/>
      <c r="J19" s="459"/>
      <c r="K19" s="459"/>
      <c r="L19" s="459"/>
      <c r="M19" s="459"/>
      <c r="N19" s="459" t="s">
        <v>537</v>
      </c>
      <c r="O19" s="459"/>
      <c r="P19" s="459"/>
      <c r="Q19" s="459"/>
      <c r="R19" s="459"/>
      <c r="S19" s="459"/>
      <c r="T19" s="459" t="s">
        <v>487</v>
      </c>
      <c r="U19" s="459"/>
      <c r="V19" s="459"/>
      <c r="W19" s="459"/>
      <c r="X19" s="459"/>
      <c r="Y19" s="459"/>
      <c r="Z19" s="459"/>
      <c r="AA19" s="459" t="s">
        <v>488</v>
      </c>
      <c r="AB19" s="459"/>
      <c r="AC19" s="459"/>
      <c r="AD19" s="459"/>
      <c r="AE19" s="459"/>
      <c r="AF19" s="459"/>
      <c r="AG19" s="459"/>
      <c r="AH19" s="459" t="s">
        <v>489</v>
      </c>
      <c r="AI19" s="459"/>
      <c r="AJ19" s="459"/>
      <c r="AK19" s="459"/>
      <c r="AL19" s="459"/>
      <c r="AM19" s="459"/>
      <c r="AN19" s="459"/>
      <c r="AO19" s="459"/>
      <c r="AP19" s="459"/>
      <c r="AQ19" s="459" t="s">
        <v>538</v>
      </c>
      <c r="AR19" s="459"/>
      <c r="AS19" s="459"/>
      <c r="AT19" s="459"/>
      <c r="AU19" s="459"/>
      <c r="AV19" s="459"/>
      <c r="AW19" s="459"/>
      <c r="AX19" s="89"/>
    </row>
    <row collapsed="false" customFormat="false" customHeight="true" hidden="false" ht="13.5" outlineLevel="0" r="20">
      <c r="A20" s="458"/>
      <c r="B20" s="414"/>
      <c r="C20" s="414"/>
      <c r="D20" s="414"/>
      <c r="E20" s="414"/>
      <c r="F20" s="414"/>
      <c r="G20" s="414"/>
      <c r="H20" s="414"/>
      <c r="I20" s="414"/>
      <c r="J20" s="414"/>
      <c r="K20" s="414"/>
      <c r="L20" s="414"/>
      <c r="M20" s="496"/>
      <c r="N20" s="459" t="s">
        <v>538</v>
      </c>
      <c r="O20" s="459"/>
      <c r="P20" s="459"/>
      <c r="Q20" s="459"/>
      <c r="R20" s="459"/>
      <c r="S20" s="459"/>
      <c r="T20" s="459"/>
      <c r="U20" s="459"/>
      <c r="V20" s="459"/>
      <c r="W20" s="459"/>
      <c r="X20" s="459"/>
      <c r="Y20" s="459"/>
      <c r="Z20" s="459"/>
      <c r="AA20" s="459"/>
      <c r="AB20" s="459"/>
      <c r="AC20" s="459"/>
      <c r="AD20" s="459"/>
      <c r="AE20" s="459"/>
      <c r="AF20" s="459"/>
      <c r="AG20" s="459"/>
      <c r="AH20" s="459"/>
      <c r="AI20" s="459"/>
      <c r="AJ20" s="459"/>
      <c r="AK20" s="459"/>
      <c r="AL20" s="459"/>
      <c r="AM20" s="459"/>
      <c r="AN20" s="459"/>
      <c r="AO20" s="459"/>
      <c r="AP20" s="459"/>
      <c r="AQ20" s="459" t="s">
        <v>539</v>
      </c>
      <c r="AR20" s="459"/>
      <c r="AS20" s="459"/>
      <c r="AT20" s="459"/>
      <c r="AU20" s="459"/>
      <c r="AV20" s="459"/>
      <c r="AW20" s="459"/>
      <c r="AX20" s="89"/>
    </row>
    <row collapsed="false" customFormat="false" customHeight="true" hidden="false" ht="13.5" outlineLevel="0" r="21">
      <c r="A21" s="458"/>
      <c r="B21" s="414"/>
      <c r="C21" s="414"/>
      <c r="D21" s="414"/>
      <c r="E21" s="414"/>
      <c r="F21" s="414"/>
      <c r="G21" s="414"/>
      <c r="H21" s="414"/>
      <c r="I21" s="414"/>
      <c r="J21" s="414"/>
      <c r="K21" s="414"/>
      <c r="L21" s="414"/>
      <c r="M21" s="496"/>
      <c r="N21" s="459" t="s">
        <v>539</v>
      </c>
      <c r="O21" s="459"/>
      <c r="P21" s="459"/>
      <c r="Q21" s="459"/>
      <c r="R21" s="459"/>
      <c r="S21" s="459"/>
      <c r="T21" s="458"/>
      <c r="U21" s="414"/>
      <c r="V21" s="414"/>
      <c r="W21" s="414"/>
      <c r="X21" s="414"/>
      <c r="Y21" s="414"/>
      <c r="Z21" s="496"/>
      <c r="AA21" s="458"/>
      <c r="AB21" s="414"/>
      <c r="AC21" s="414"/>
      <c r="AD21" s="414"/>
      <c r="AE21" s="414"/>
      <c r="AF21" s="414"/>
      <c r="AG21" s="496"/>
      <c r="AH21" s="459"/>
      <c r="AI21" s="459"/>
      <c r="AJ21" s="459"/>
      <c r="AK21" s="459"/>
      <c r="AL21" s="459"/>
      <c r="AM21" s="459"/>
      <c r="AN21" s="459"/>
      <c r="AO21" s="459"/>
      <c r="AP21" s="459"/>
      <c r="AQ21" s="459"/>
      <c r="AR21" s="459"/>
      <c r="AS21" s="459"/>
      <c r="AT21" s="459"/>
      <c r="AU21" s="459"/>
      <c r="AV21" s="459"/>
      <c r="AW21" s="459"/>
      <c r="AX21" s="89"/>
    </row>
    <row collapsed="false" customFormat="false" customHeight="true" hidden="false" ht="13.5" outlineLevel="0" r="22">
      <c r="A22" s="428" t="s">
        <v>475</v>
      </c>
      <c r="B22" s="428"/>
      <c r="C22" s="428"/>
      <c r="D22" s="428"/>
      <c r="E22" s="428"/>
      <c r="F22" s="428"/>
      <c r="G22" s="428"/>
      <c r="H22" s="428"/>
      <c r="I22" s="428"/>
      <c r="J22" s="428"/>
      <c r="K22" s="428"/>
      <c r="L22" s="428"/>
      <c r="M22" s="428"/>
      <c r="N22" s="428" t="s">
        <v>476</v>
      </c>
      <c r="O22" s="428"/>
      <c r="P22" s="428"/>
      <c r="Q22" s="428"/>
      <c r="R22" s="428"/>
      <c r="S22" s="428"/>
      <c r="T22" s="428" t="s">
        <v>477</v>
      </c>
      <c r="U22" s="428"/>
      <c r="V22" s="428"/>
      <c r="W22" s="428"/>
      <c r="X22" s="428"/>
      <c r="Y22" s="428"/>
      <c r="Z22" s="428"/>
      <c r="AA22" s="428" t="s">
        <v>478</v>
      </c>
      <c r="AB22" s="428"/>
      <c r="AC22" s="428"/>
      <c r="AD22" s="428"/>
      <c r="AE22" s="428"/>
      <c r="AF22" s="428"/>
      <c r="AG22" s="428"/>
      <c r="AH22" s="428" t="s">
        <v>479</v>
      </c>
      <c r="AI22" s="428"/>
      <c r="AJ22" s="428"/>
      <c r="AK22" s="428"/>
      <c r="AL22" s="428"/>
      <c r="AM22" s="428"/>
      <c r="AN22" s="428"/>
      <c r="AO22" s="428"/>
      <c r="AP22" s="428"/>
      <c r="AQ22" s="428" t="s">
        <v>480</v>
      </c>
      <c r="AR22" s="428"/>
      <c r="AS22" s="428"/>
      <c r="AT22" s="428"/>
      <c r="AU22" s="428"/>
      <c r="AV22" s="428"/>
      <c r="AW22" s="428"/>
      <c r="AX22" s="89"/>
    </row>
    <row collapsed="false" customFormat="false" customHeight="true" hidden="false" ht="13.5" outlineLevel="0" r="23">
      <c r="A23" s="564" t="s">
        <v>743</v>
      </c>
      <c r="B23" s="430"/>
      <c r="C23" s="430"/>
      <c r="D23" s="430"/>
      <c r="E23" s="430"/>
      <c r="F23" s="430"/>
      <c r="G23" s="430"/>
      <c r="H23" s="430"/>
      <c r="I23" s="430"/>
      <c r="J23" s="430"/>
      <c r="K23" s="430"/>
      <c r="L23" s="430"/>
      <c r="M23" s="431"/>
      <c r="N23" s="635"/>
      <c r="O23" s="635"/>
      <c r="P23" s="635"/>
      <c r="Q23" s="635"/>
      <c r="R23" s="635"/>
      <c r="S23" s="635"/>
      <c r="T23" s="521"/>
      <c r="U23" s="521"/>
      <c r="V23" s="521"/>
      <c r="W23" s="521"/>
      <c r="X23" s="521"/>
      <c r="Y23" s="521"/>
      <c r="Z23" s="521"/>
      <c r="AA23" s="521"/>
      <c r="AB23" s="521"/>
      <c r="AC23" s="521"/>
      <c r="AD23" s="521"/>
      <c r="AE23" s="521"/>
      <c r="AF23" s="521"/>
      <c r="AG23" s="521"/>
      <c r="AH23" s="521"/>
      <c r="AI23" s="521"/>
      <c r="AJ23" s="521"/>
      <c r="AK23" s="521"/>
      <c r="AL23" s="521"/>
      <c r="AM23" s="521"/>
      <c r="AN23" s="521"/>
      <c r="AO23" s="521"/>
      <c r="AP23" s="521"/>
      <c r="AQ23" s="622"/>
      <c r="AR23" s="622"/>
      <c r="AS23" s="622"/>
      <c r="AT23" s="622"/>
      <c r="AU23" s="622"/>
      <c r="AV23" s="622"/>
      <c r="AW23" s="622"/>
      <c r="AX23" s="89"/>
    </row>
    <row collapsed="false" customFormat="false" customHeight="true" hidden="false" ht="13.5" outlineLevel="0" r="24">
      <c r="A24" s="429" t="s">
        <v>744</v>
      </c>
      <c r="B24" s="430"/>
      <c r="C24" s="430"/>
      <c r="D24" s="430"/>
      <c r="E24" s="430"/>
      <c r="F24" s="430"/>
      <c r="G24" s="430"/>
      <c r="H24" s="430"/>
      <c r="I24" s="430"/>
      <c r="J24" s="430"/>
      <c r="K24" s="430"/>
      <c r="L24" s="430"/>
      <c r="M24" s="431"/>
      <c r="N24" s="853" t="n">
        <f aca="false">SUM('HL KNIHA VYPOC'!D110+'HL KNIHA VYPOC'!D111)</f>
        <v>0</v>
      </c>
      <c r="O24" s="853"/>
      <c r="P24" s="853"/>
      <c r="Q24" s="853"/>
      <c r="R24" s="853"/>
      <c r="S24" s="853"/>
      <c r="T24" s="852" t="n">
        <f aca="false">SUM('HL KNIHA VYPOC'!E110+'HL KNIHA VYPOC'!E111)</f>
        <v>0</v>
      </c>
      <c r="U24" s="852"/>
      <c r="V24" s="852"/>
      <c r="W24" s="852"/>
      <c r="X24" s="852"/>
      <c r="Y24" s="852"/>
      <c r="Z24" s="852"/>
      <c r="AA24" s="852" t="n">
        <f aca="false">SUM('HL KNIHA VYPOC'!F110+'HL KNIHA VYPOC'!F111)</f>
        <v>0</v>
      </c>
      <c r="AB24" s="852"/>
      <c r="AC24" s="852"/>
      <c r="AD24" s="852"/>
      <c r="AE24" s="852"/>
      <c r="AF24" s="852"/>
      <c r="AG24" s="852"/>
      <c r="AH24" s="850"/>
      <c r="AI24" s="850"/>
      <c r="AJ24" s="850"/>
      <c r="AK24" s="850"/>
      <c r="AL24" s="850"/>
      <c r="AM24" s="850"/>
      <c r="AN24" s="850"/>
      <c r="AO24" s="850"/>
      <c r="AP24" s="850"/>
      <c r="AQ24" s="852" t="n">
        <f aca="false">SUM(N24+T24-AA24+AH24)</f>
        <v>0</v>
      </c>
      <c r="AR24" s="852"/>
      <c r="AS24" s="852"/>
      <c r="AT24" s="852"/>
      <c r="AU24" s="852"/>
      <c r="AV24" s="852"/>
      <c r="AW24" s="852"/>
      <c r="AX24" s="89"/>
    </row>
    <row collapsed="false" customFormat="false" customHeight="true" hidden="false" ht="13.5" outlineLevel="0" r="25">
      <c r="A25" s="429" t="s">
        <v>745</v>
      </c>
      <c r="B25" s="430"/>
      <c r="C25" s="430"/>
      <c r="D25" s="430"/>
      <c r="E25" s="430"/>
      <c r="F25" s="430"/>
      <c r="G25" s="430"/>
      <c r="H25" s="430"/>
      <c r="I25" s="430"/>
      <c r="J25" s="430"/>
      <c r="K25" s="430"/>
      <c r="L25" s="430"/>
      <c r="M25" s="431"/>
      <c r="N25" s="853" t="n">
        <f aca="false">SUM('HL KNIHA VYPOC'!D114+'HL KNIHA VYPOC'!D134)</f>
        <v>0</v>
      </c>
      <c r="O25" s="853"/>
      <c r="P25" s="853"/>
      <c r="Q25" s="853"/>
      <c r="R25" s="853"/>
      <c r="S25" s="853"/>
      <c r="T25" s="852" t="n">
        <f aca="false">SUM('HL KNIHA VYPOC'!E114+'HL KNIHA VYPOC'!E134)</f>
        <v>0</v>
      </c>
      <c r="U25" s="852"/>
      <c r="V25" s="852"/>
      <c r="W25" s="852"/>
      <c r="X25" s="852"/>
      <c r="Y25" s="852"/>
      <c r="Z25" s="852"/>
      <c r="AA25" s="852" t="n">
        <f aca="false">SUM('HL KNIHA VYPOC'!F114+'HL KNIHA VYPOC'!F134)</f>
        <v>0</v>
      </c>
      <c r="AB25" s="852"/>
      <c r="AC25" s="852"/>
      <c r="AD25" s="852"/>
      <c r="AE25" s="852"/>
      <c r="AF25" s="852"/>
      <c r="AG25" s="852"/>
      <c r="AH25" s="850"/>
      <c r="AI25" s="850"/>
      <c r="AJ25" s="850"/>
      <c r="AK25" s="850"/>
      <c r="AL25" s="850"/>
      <c r="AM25" s="850"/>
      <c r="AN25" s="850"/>
      <c r="AO25" s="850"/>
      <c r="AP25" s="850"/>
      <c r="AQ25" s="852" t="n">
        <f aca="false">SUM(N25+T25-AA25+AH25)</f>
        <v>0</v>
      </c>
      <c r="AR25" s="852"/>
      <c r="AS25" s="852"/>
      <c r="AT25" s="852"/>
      <c r="AU25" s="852"/>
      <c r="AV25" s="852"/>
      <c r="AW25" s="852"/>
      <c r="AX25" s="89"/>
    </row>
    <row collapsed="false" customFormat="false" customHeight="true" hidden="false" ht="13.5" outlineLevel="0" r="26">
      <c r="A26" s="564" t="s">
        <v>746</v>
      </c>
      <c r="B26" s="430"/>
      <c r="C26" s="430"/>
      <c r="D26" s="430"/>
      <c r="E26" s="430"/>
      <c r="F26" s="430"/>
      <c r="G26" s="430"/>
      <c r="H26" s="430"/>
      <c r="I26" s="430"/>
      <c r="J26" s="430"/>
      <c r="K26" s="430"/>
      <c r="L26" s="430"/>
      <c r="M26" s="431"/>
      <c r="N26" s="635"/>
      <c r="O26" s="635"/>
      <c r="P26" s="635"/>
      <c r="Q26" s="635"/>
      <c r="R26" s="635"/>
      <c r="S26" s="635"/>
      <c r="T26" s="521"/>
      <c r="U26" s="521"/>
      <c r="V26" s="521"/>
      <c r="W26" s="521"/>
      <c r="X26" s="521"/>
      <c r="Y26" s="521"/>
      <c r="Z26" s="521"/>
      <c r="AA26" s="521"/>
      <c r="AB26" s="521"/>
      <c r="AC26" s="521"/>
      <c r="AD26" s="521"/>
      <c r="AE26" s="521"/>
      <c r="AF26" s="521"/>
      <c r="AG26" s="521"/>
      <c r="AH26" s="521"/>
      <c r="AI26" s="521"/>
      <c r="AJ26" s="521"/>
      <c r="AK26" s="521"/>
      <c r="AL26" s="521"/>
      <c r="AM26" s="521"/>
      <c r="AN26" s="521"/>
      <c r="AO26" s="521"/>
      <c r="AP26" s="521"/>
      <c r="AQ26" s="622"/>
      <c r="AR26" s="622"/>
      <c r="AS26" s="622"/>
      <c r="AT26" s="622"/>
      <c r="AU26" s="622"/>
      <c r="AV26" s="622"/>
      <c r="AW26" s="622"/>
      <c r="AX26" s="89"/>
    </row>
    <row collapsed="false" customFormat="false" customHeight="true" hidden="false" ht="13.5" outlineLevel="0" r="27">
      <c r="A27" s="540" t="s">
        <v>747</v>
      </c>
      <c r="B27" s="540"/>
      <c r="C27" s="540"/>
      <c r="D27" s="540"/>
      <c r="E27" s="540"/>
      <c r="F27" s="540"/>
      <c r="G27" s="540"/>
      <c r="H27" s="540"/>
      <c r="I27" s="540"/>
      <c r="J27" s="540"/>
      <c r="K27" s="540"/>
      <c r="L27" s="540"/>
      <c r="M27" s="540"/>
      <c r="N27" s="853" t="n">
        <f aca="false">SUM('HL KNIHA VYPOC'!D125+'HL KNIHA VYPOC'!D127+'HL KNIHA VYPOC'!D129+'HL KNIHA VYPOC'!D130-'HL KNIHA VYPOC'!D137)</f>
        <v>0</v>
      </c>
      <c r="O27" s="853"/>
      <c r="P27" s="853"/>
      <c r="Q27" s="853"/>
      <c r="R27" s="853"/>
      <c r="S27" s="853"/>
      <c r="T27" s="852" t="n">
        <f aca="false">SUM('HL KNIHA VYPOC'!E125+'HL KNIHA VYPOC'!E127+'HL KNIHA VYPOC'!E129+'HL KNIHA VYPOC'!E130-'HL KNIHA VYPOC'!E137)</f>
        <v>0</v>
      </c>
      <c r="U27" s="852"/>
      <c r="V27" s="852"/>
      <c r="W27" s="852"/>
      <c r="X27" s="852"/>
      <c r="Y27" s="852"/>
      <c r="Z27" s="852"/>
      <c r="AA27" s="852" t="n">
        <f aca="false">SUM('HL KNIHA VYPOC'!F125+'HL KNIHA VYPOC'!F127+'HL KNIHA VYPOC'!F129+'HL KNIHA VYPOC'!F130-'HL KNIHA VYPOC'!F137)</f>
        <v>0</v>
      </c>
      <c r="AB27" s="852"/>
      <c r="AC27" s="852"/>
      <c r="AD27" s="852"/>
      <c r="AE27" s="852"/>
      <c r="AF27" s="852"/>
      <c r="AG27" s="852"/>
      <c r="AH27" s="521"/>
      <c r="AI27" s="521"/>
      <c r="AJ27" s="521"/>
      <c r="AK27" s="521"/>
      <c r="AL27" s="521"/>
      <c r="AM27" s="521"/>
      <c r="AN27" s="521"/>
      <c r="AO27" s="521"/>
      <c r="AP27" s="521"/>
      <c r="AQ27" s="852" t="n">
        <f aca="false">SUM(N27+T27-AA27+AH27)</f>
        <v>0</v>
      </c>
      <c r="AR27" s="852"/>
      <c r="AS27" s="852"/>
      <c r="AT27" s="852"/>
      <c r="AU27" s="852"/>
      <c r="AV27" s="852"/>
      <c r="AW27" s="852"/>
      <c r="AX27" s="425"/>
    </row>
    <row collapsed="false" customFormat="false" customHeight="true" hidden="false" ht="13.5" outlineLevel="0" r="28">
      <c r="A28" s="586" t="s">
        <v>748</v>
      </c>
      <c r="B28" s="586"/>
      <c r="C28" s="586"/>
      <c r="D28" s="586"/>
      <c r="E28" s="586"/>
      <c r="F28" s="586"/>
      <c r="G28" s="586"/>
      <c r="H28" s="586"/>
      <c r="I28" s="586"/>
      <c r="J28" s="586"/>
      <c r="K28" s="586"/>
      <c r="L28" s="586"/>
      <c r="M28" s="586"/>
      <c r="N28" s="853"/>
      <c r="O28" s="853"/>
      <c r="P28" s="853"/>
      <c r="Q28" s="853"/>
      <c r="R28" s="853"/>
      <c r="S28" s="853"/>
      <c r="T28" s="852"/>
      <c r="U28" s="852"/>
      <c r="V28" s="852"/>
      <c r="W28" s="852"/>
      <c r="X28" s="852"/>
      <c r="Y28" s="852"/>
      <c r="Z28" s="852"/>
      <c r="AA28" s="852"/>
      <c r="AB28" s="852"/>
      <c r="AC28" s="852"/>
      <c r="AD28" s="852"/>
      <c r="AE28" s="852"/>
      <c r="AF28" s="852"/>
      <c r="AG28" s="852"/>
      <c r="AH28" s="521"/>
      <c r="AI28" s="521"/>
      <c r="AJ28" s="521"/>
      <c r="AK28" s="521"/>
      <c r="AL28" s="521"/>
      <c r="AM28" s="521"/>
      <c r="AN28" s="521"/>
      <c r="AO28" s="521"/>
      <c r="AP28" s="521"/>
      <c r="AQ28" s="852"/>
      <c r="AR28" s="852"/>
      <c r="AS28" s="852"/>
      <c r="AT28" s="852"/>
      <c r="AU28" s="852"/>
      <c r="AV28" s="852"/>
      <c r="AW28" s="852"/>
      <c r="AX28" s="425"/>
    </row>
    <row collapsed="false" customFormat="false" customHeight="true" hidden="false" ht="13.5" outlineLevel="0" r="29">
      <c r="A29" s="587" t="s">
        <v>749</v>
      </c>
      <c r="B29" s="430"/>
      <c r="C29" s="430"/>
      <c r="D29" s="430"/>
      <c r="E29" s="430"/>
      <c r="F29" s="430"/>
      <c r="G29" s="430"/>
      <c r="H29" s="430"/>
      <c r="I29" s="430"/>
      <c r="J29" s="430"/>
      <c r="K29" s="430"/>
      <c r="L29" s="430"/>
      <c r="M29" s="431"/>
      <c r="N29" s="635" t="n">
        <f aca="false">SUM('HL KNIHA VYPOC'!D126)</f>
        <v>0</v>
      </c>
      <c r="O29" s="635"/>
      <c r="P29" s="635"/>
      <c r="Q29" s="635"/>
      <c r="R29" s="635"/>
      <c r="S29" s="635"/>
      <c r="T29" s="521" t="n">
        <f aca="false">SUM('HL KNIHA VYPOC'!E126)</f>
        <v>0</v>
      </c>
      <c r="U29" s="521"/>
      <c r="V29" s="521"/>
      <c r="W29" s="521"/>
      <c r="X29" s="521"/>
      <c r="Y29" s="521"/>
      <c r="Z29" s="521"/>
      <c r="AA29" s="521" t="n">
        <f aca="false">SUM('HL KNIHA VYPOC'!F126)</f>
        <v>0</v>
      </c>
      <c r="AB29" s="521"/>
      <c r="AC29" s="521"/>
      <c r="AD29" s="521"/>
      <c r="AE29" s="521"/>
      <c r="AF29" s="521"/>
      <c r="AG29" s="521"/>
      <c r="AH29" s="521"/>
      <c r="AI29" s="521"/>
      <c r="AJ29" s="521"/>
      <c r="AK29" s="521"/>
      <c r="AL29" s="521"/>
      <c r="AM29" s="521"/>
      <c r="AN29" s="521"/>
      <c r="AO29" s="521"/>
      <c r="AP29" s="521"/>
      <c r="AQ29" s="852" t="n">
        <f aca="false">SUM(N29+T29-AA29+AH29)</f>
        <v>0</v>
      </c>
      <c r="AR29" s="852"/>
      <c r="AS29" s="852"/>
      <c r="AT29" s="852"/>
      <c r="AU29" s="852"/>
      <c r="AV29" s="852"/>
      <c r="AW29" s="852"/>
      <c r="AX29" s="89"/>
    </row>
    <row collapsed="false" customFormat="false" customHeight="true" hidden="false" ht="13.5" outlineLevel="0" r="30">
      <c r="A30" s="588" t="s">
        <v>751</v>
      </c>
      <c r="B30" s="430"/>
      <c r="C30" s="430"/>
      <c r="D30" s="430"/>
      <c r="E30" s="430"/>
      <c r="F30" s="430"/>
      <c r="G30" s="430"/>
      <c r="H30" s="430"/>
      <c r="I30" s="430"/>
      <c r="J30" s="430"/>
      <c r="K30" s="430"/>
      <c r="L30" s="430"/>
      <c r="M30" s="431"/>
      <c r="N30" s="635" t="n">
        <f aca="false">SUM('HL KNIHA VYPOC'!D131)</f>
        <v>0</v>
      </c>
      <c r="O30" s="635"/>
      <c r="P30" s="635"/>
      <c r="Q30" s="635"/>
      <c r="R30" s="635"/>
      <c r="S30" s="635"/>
      <c r="T30" s="521" t="n">
        <f aca="false">SUM('HL KNIHA VYPOC'!E131)</f>
        <v>0</v>
      </c>
      <c r="U30" s="521"/>
      <c r="V30" s="521"/>
      <c r="W30" s="521"/>
      <c r="X30" s="521"/>
      <c r="Y30" s="521"/>
      <c r="Z30" s="521"/>
      <c r="AA30" s="521" t="n">
        <f aca="false">SUM('HL KNIHA VYPOC'!F131)</f>
        <v>0</v>
      </c>
      <c r="AB30" s="521"/>
      <c r="AC30" s="521"/>
      <c r="AD30" s="521"/>
      <c r="AE30" s="521"/>
      <c r="AF30" s="521"/>
      <c r="AG30" s="521"/>
      <c r="AH30" s="521"/>
      <c r="AI30" s="521"/>
      <c r="AJ30" s="521"/>
      <c r="AK30" s="521"/>
      <c r="AL30" s="521"/>
      <c r="AM30" s="521"/>
      <c r="AN30" s="521"/>
      <c r="AO30" s="521"/>
      <c r="AP30" s="521"/>
      <c r="AQ30" s="852" t="n">
        <f aca="false">SUM(N30+T30-AA30+AH30)</f>
        <v>0</v>
      </c>
      <c r="AR30" s="852"/>
      <c r="AS30" s="852"/>
      <c r="AT30" s="852"/>
      <c r="AU30" s="852"/>
      <c r="AV30" s="852"/>
      <c r="AW30" s="852"/>
      <c r="AX30" s="89"/>
    </row>
  </sheetData>
  <mergeCells count="91">
    <mergeCell ref="AG3:AW3"/>
    <mergeCell ref="A4:S4"/>
    <mergeCell ref="T4:AF4"/>
    <mergeCell ref="AG4:AW4"/>
    <mergeCell ref="AG5:AW5"/>
    <mergeCell ref="A6:AW6"/>
    <mergeCell ref="A7:S7"/>
    <mergeCell ref="T7:AF7"/>
    <mergeCell ref="AG7:AW7"/>
    <mergeCell ref="A8:S8"/>
    <mergeCell ref="T8:AF8"/>
    <mergeCell ref="AG8:AW8"/>
    <mergeCell ref="A9:AW9"/>
    <mergeCell ref="T10:AF10"/>
    <mergeCell ref="AG10:AW10"/>
    <mergeCell ref="A11:S11"/>
    <mergeCell ref="T11:AF11"/>
    <mergeCell ref="AG11:AW11"/>
    <mergeCell ref="A12:S12"/>
    <mergeCell ref="T12:AF12"/>
    <mergeCell ref="AG12:AW12"/>
    <mergeCell ref="T13:AF13"/>
    <mergeCell ref="AG13:AW13"/>
    <mergeCell ref="T14:AF14"/>
    <mergeCell ref="AG14:AW14"/>
    <mergeCell ref="N17:AW17"/>
    <mergeCell ref="N18:S18"/>
    <mergeCell ref="AH18:AP18"/>
    <mergeCell ref="AQ18:AW18"/>
    <mergeCell ref="A19:M19"/>
    <mergeCell ref="N19:S19"/>
    <mergeCell ref="T19:Z19"/>
    <mergeCell ref="AA19:AG19"/>
    <mergeCell ref="AH19:AP19"/>
    <mergeCell ref="AQ19:AW19"/>
    <mergeCell ref="N20:S20"/>
    <mergeCell ref="T20:Z20"/>
    <mergeCell ref="AA20:AG20"/>
    <mergeCell ref="AH20:AP20"/>
    <mergeCell ref="AQ20:AW20"/>
    <mergeCell ref="N21:S21"/>
    <mergeCell ref="AH21:AP21"/>
    <mergeCell ref="AQ21:AW21"/>
    <mergeCell ref="A22:M22"/>
    <mergeCell ref="N22:S22"/>
    <mergeCell ref="T22:Z22"/>
    <mergeCell ref="AA22:AG22"/>
    <mergeCell ref="AH22:AP22"/>
    <mergeCell ref="AQ22:AW22"/>
    <mergeCell ref="N23:S23"/>
    <mergeCell ref="T23:Z23"/>
    <mergeCell ref="AA23:AG23"/>
    <mergeCell ref="AH23:AP23"/>
    <mergeCell ref="AQ23:AW23"/>
    <mergeCell ref="N24:S24"/>
    <mergeCell ref="T24:Z24"/>
    <mergeCell ref="AA24:AG24"/>
    <mergeCell ref="AH24:AP24"/>
    <mergeCell ref="AQ24:AW24"/>
    <mergeCell ref="N25:S25"/>
    <mergeCell ref="T25:Z25"/>
    <mergeCell ref="AA25:AG25"/>
    <mergeCell ref="AH25:AP25"/>
    <mergeCell ref="AQ25:AW25"/>
    <mergeCell ref="N26:S26"/>
    <mergeCell ref="T26:Z26"/>
    <mergeCell ref="AA26:AG26"/>
    <mergeCell ref="AH26:AP26"/>
    <mergeCell ref="AQ26:AW26"/>
    <mergeCell ref="A27:M27"/>
    <mergeCell ref="N27:S27"/>
    <mergeCell ref="T27:Z27"/>
    <mergeCell ref="AA27:AG27"/>
    <mergeCell ref="AH27:AP27"/>
    <mergeCell ref="AQ27:AW27"/>
    <mergeCell ref="A28:M28"/>
    <mergeCell ref="N28:S28"/>
    <mergeCell ref="T28:Z28"/>
    <mergeCell ref="AA28:AG28"/>
    <mergeCell ref="AH28:AP28"/>
    <mergeCell ref="AQ28:AW28"/>
    <mergeCell ref="N29:S29"/>
    <mergeCell ref="T29:Z29"/>
    <mergeCell ref="AA29:AG29"/>
    <mergeCell ref="AH29:AP29"/>
    <mergeCell ref="AQ29:AW29"/>
    <mergeCell ref="N30:S30"/>
    <mergeCell ref="T30:Z30"/>
    <mergeCell ref="AA30:AG30"/>
    <mergeCell ref="AH30:AP30"/>
    <mergeCell ref="AQ30:AW30"/>
  </mergeCells>
  <printOptions headings="false" gridLines="false" gridLinesSet="true" horizontalCentered="false" verticalCentered="false"/>
  <pageMargins left="0.7" right="0.7" top="0.7875" bottom="0.7875" header="0.511805555555555" footer="0.511805555555555"/>
  <pageSetup blackAndWhite="false" cellComments="none" copies="1" draft="false" firstPageNumber="0" fitToHeight="1" fitToWidth="1" horizontalDpi="300" orientation="portrait" pageOrder="downThenOver" paperSize="9" scale="100" useFirstPageNumber="false" usePrinterDefaults="false" verticalDpi="300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J65536"/>
  <sheetViews>
    <sheetView colorId="64" defaultGridColor="true" rightToLeft="false" showFormulas="false" showGridLines="true" showOutlineSymbols="true" showRowColHeaders="true" showZeros="fals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sheetFormatPr defaultRowHeight="3"/>
  <cols>
    <col collapsed="false" hidden="false" max="1" min="1" style="72" width="0.566326530612245"/>
    <col collapsed="false" hidden="false" max="2" min="2" style="72" width="2.28571428571429"/>
    <col collapsed="false" hidden="false" max="3" min="3" style="72" width="0.566326530612245"/>
    <col collapsed="false" hidden="false" max="4" min="4" style="72" width="2.14285714285714"/>
    <col collapsed="false" hidden="false" max="5" min="5" style="72" width="0.566326530612245"/>
    <col collapsed="false" hidden="false" max="6" min="6" style="72" width="2.14285714285714"/>
    <col collapsed="false" hidden="false" max="7" min="7" style="72" width="0.566326530612245"/>
    <col collapsed="false" hidden="false" max="8" min="8" style="72" width="2.14285714285714"/>
    <col collapsed="false" hidden="false" max="9" min="9" style="72" width="0.566326530612245"/>
    <col collapsed="false" hidden="false" max="10" min="10" style="72" width="2.14285714285714"/>
    <col collapsed="false" hidden="false" max="11" min="11" style="72" width="0.566326530612245"/>
    <col collapsed="false" hidden="false" max="12" min="12" style="72" width="2.14285714285714"/>
    <col collapsed="false" hidden="false" max="13" min="13" style="72" width="0.566326530612245"/>
    <col collapsed="false" hidden="false" max="14" min="14" style="72" width="2.14285714285714"/>
    <col collapsed="false" hidden="false" max="15" min="15" style="72" width="0.566326530612245"/>
    <col collapsed="false" hidden="false" max="16" min="16" style="72" width="2.14285714285714"/>
    <col collapsed="false" hidden="false" max="17" min="17" style="72" width="0.566326530612245"/>
    <col collapsed="false" hidden="false" max="18" min="18" style="72" width="2.14285714285714"/>
    <col collapsed="false" hidden="false" max="19" min="19" style="72" width="0.566326530612245"/>
    <col collapsed="false" hidden="false" max="20" min="20" style="72" width="2.14285714285714"/>
    <col collapsed="false" hidden="false" max="21" min="21" style="72" width="0.566326530612245"/>
    <col collapsed="false" hidden="false" max="22" min="22" style="72" width="2.14285714285714"/>
    <col collapsed="false" hidden="false" max="23" min="23" style="72" width="0.566326530612245"/>
    <col collapsed="false" hidden="false" max="24" min="24" style="72" width="2.14285714285714"/>
    <col collapsed="false" hidden="false" max="25" min="25" style="72" width="0.566326530612245"/>
    <col collapsed="false" hidden="false" max="26" min="26" style="72" width="2.14285714285714"/>
    <col collapsed="false" hidden="false" max="27" min="27" style="72" width="0.566326530612245"/>
    <col collapsed="false" hidden="false" max="28" min="28" style="72" width="2.14285714285714"/>
    <col collapsed="false" hidden="false" max="29" min="29" style="72" width="0.566326530612245"/>
    <col collapsed="false" hidden="false" max="30" min="30" style="72" width="2.14285714285714"/>
    <col collapsed="false" hidden="false" max="31" min="31" style="72" width="0.566326530612245"/>
    <col collapsed="false" hidden="false" max="32" min="32" style="72" width="2.14285714285714"/>
    <col collapsed="false" hidden="false" max="33" min="33" style="72" width="0.566326530612245"/>
    <col collapsed="false" hidden="false" max="34" min="34" style="72" width="2.14285714285714"/>
    <col collapsed="false" hidden="false" max="35" min="35" style="72" width="0.566326530612245"/>
    <col collapsed="false" hidden="false" max="36" min="36" style="72" width="2.14285714285714"/>
    <col collapsed="false" hidden="false" max="37" min="37" style="72" width="0.566326530612245"/>
    <col collapsed="false" hidden="false" max="38" min="38" style="72" width="2.14285714285714"/>
    <col collapsed="false" hidden="false" max="39" min="39" style="72" width="0.566326530612245"/>
    <col collapsed="false" hidden="false" max="40" min="40" style="72" width="2.14285714285714"/>
    <col collapsed="false" hidden="false" max="41" min="41" style="72" width="0.566326530612245"/>
    <col collapsed="false" hidden="false" max="42" min="42" style="72" width="2.14285714285714"/>
    <col collapsed="false" hidden="false" max="43" min="43" style="72" width="0.566326530612245"/>
    <col collapsed="false" hidden="false" max="44" min="44" style="72" width="2.14285714285714"/>
    <col collapsed="false" hidden="false" max="45" min="45" style="72" width="0.566326530612245"/>
    <col collapsed="false" hidden="false" max="46" min="46" style="72" width="2.14285714285714"/>
    <col collapsed="false" hidden="false" max="47" min="47" style="72" width="0.566326530612245"/>
    <col collapsed="false" hidden="false" max="48" min="48" style="72" width="2.14285714285714"/>
    <col collapsed="false" hidden="false" max="49" min="49" style="72" width="0.566326530612245"/>
    <col collapsed="false" hidden="false" max="50" min="50" style="72" width="2.14285714285714"/>
    <col collapsed="false" hidden="false" max="51" min="51" style="72" width="0.566326530612245"/>
    <col collapsed="false" hidden="false" max="52" min="52" style="72" width="2.14285714285714"/>
    <col collapsed="false" hidden="false" max="53" min="53" style="72" width="0.566326530612245"/>
    <col collapsed="false" hidden="false" max="54" min="54" style="72" width="2.14285714285714"/>
    <col collapsed="false" hidden="false" max="55" min="55" style="72" width="0.566326530612245"/>
    <col collapsed="false" hidden="false" max="56" min="56" style="72" width="2.14285714285714"/>
    <col collapsed="false" hidden="false" max="57" min="57" style="72" width="0.857142857142857"/>
    <col collapsed="false" hidden="false" max="58" min="58" style="72" width="2.14285714285714"/>
    <col collapsed="false" hidden="false" max="59" min="59" style="72" width="0.566326530612245"/>
    <col collapsed="false" hidden="false" max="60" min="60" style="72" width="2.14285714285714"/>
    <col collapsed="false" hidden="false" max="61" min="61" style="72" width="0.566326530612245"/>
    <col collapsed="false" hidden="false" max="62" min="62" style="72" width="2.14285714285714"/>
    <col collapsed="false" hidden="false" max="63" min="63" style="72" width="0.566326530612245"/>
    <col collapsed="false" hidden="false" max="64" min="64" style="72" width="2.14285714285714"/>
    <col collapsed="false" hidden="false" max="65" min="65" style="72" width="0.566326530612245"/>
    <col collapsed="false" hidden="false" max="66" min="66" style="72" width="2.14285714285714"/>
    <col collapsed="false" hidden="false" max="67" min="67" style="72" width="0.566326530612245"/>
    <col collapsed="false" hidden="false" max="68" min="68" style="72" width="2.14285714285714"/>
    <col collapsed="false" hidden="false" max="69" min="69" style="72" width="0.566326530612245"/>
    <col collapsed="false" hidden="false" max="70" min="70" style="72" width="2.14285714285714"/>
    <col collapsed="false" hidden="false" max="71" min="71" style="72" width="0.566326530612245"/>
    <col collapsed="false" hidden="false" max="72" min="72" style="72" width="2.14285714285714"/>
    <col collapsed="false" hidden="false" max="73" min="73" style="72" width="0.566326530612245"/>
    <col collapsed="false" hidden="false" max="74" min="74" style="72" width="2.14285714285714"/>
    <col collapsed="false" hidden="false" max="75" min="75" style="72" width="0.566326530612245"/>
    <col collapsed="false" hidden="false" max="76" min="76" style="72" width="2.14285714285714"/>
    <col collapsed="false" hidden="false" max="77" min="77" style="72" width="0.566326530612245"/>
    <col collapsed="false" hidden="false" max="78" min="78" style="72" width="2.14285714285714"/>
    <col collapsed="false" hidden="false" max="79" min="79" style="72" width="0.566326530612245"/>
    <col collapsed="false" hidden="false" max="80" min="80" style="72" width="2.14285714285714"/>
    <col collapsed="false" hidden="false" max="81" min="81" style="72" width="0.566326530612245"/>
    <col collapsed="false" hidden="false" max="82" min="82" style="72" width="2.14285714285714"/>
    <col collapsed="false" hidden="false" max="83" min="83" style="72" width="0.566326530612245"/>
    <col collapsed="false" hidden="false" max="84" min="84" style="72" width="2.14285714285714"/>
    <col collapsed="false" hidden="false" max="85" min="85" style="72" width="0.566326530612245"/>
    <col collapsed="false" hidden="false" max="86" min="86" style="72" width="2.14285714285714"/>
    <col collapsed="false" hidden="false" max="87" min="87" style="72" width="0.566326530612245"/>
    <col collapsed="false" hidden="false" max="88" min="88" style="72" width="2.14285714285714"/>
    <col collapsed="false" hidden="false" max="89" min="89" style="72" width="0.566326530612245"/>
    <col collapsed="false" hidden="false" max="90" min="90" style="72" width="2.14285714285714"/>
    <col collapsed="false" hidden="false" max="91" min="91" style="72" width="0.566326530612245"/>
    <col collapsed="false" hidden="false" max="92" min="92" style="72" width="2.14285714285714"/>
    <col collapsed="false" hidden="false" max="93" min="93" style="72" width="0.566326530612245"/>
    <col collapsed="false" hidden="false" max="94" min="94" style="72" width="2.14285714285714"/>
    <col collapsed="false" hidden="false" max="95" min="95" style="72" width="0.566326530612245"/>
    <col collapsed="false" hidden="false" max="96" min="96" style="72" width="2.14285714285714"/>
    <col collapsed="false" hidden="false" max="97" min="97" style="72" width="0.566326530612245"/>
    <col collapsed="false" hidden="false" max="98" min="98" style="72" width="2.14285714285714"/>
    <col collapsed="false" hidden="false" max="99" min="99" style="72" width="0.566326530612245"/>
    <col collapsed="false" hidden="false" max="100" min="100" style="72" width="2.14285714285714"/>
    <col collapsed="false" hidden="false" max="101" min="101" style="72" width="0.566326530612245"/>
    <col collapsed="false" hidden="false" max="102" min="102" style="72" width="2.14285714285714"/>
    <col collapsed="false" hidden="false" max="103" min="103" style="72" width="0.566326530612245"/>
    <col collapsed="false" hidden="false" max="104" min="104" style="72" width="2.14285714285714"/>
    <col collapsed="false" hidden="false" max="105" min="105" style="72" width="0.566326530612245"/>
    <col collapsed="false" hidden="false" max="106" min="106" style="72" width="2.14285714285714"/>
    <col collapsed="false" hidden="false" max="107" min="107" style="72" width="0.566326530612245"/>
    <col collapsed="false" hidden="false" max="108" min="108" style="72" width="2.14285714285714"/>
    <col collapsed="false" hidden="false" max="109" min="109" style="72" width="0.566326530612245"/>
    <col collapsed="false" hidden="false" max="110" min="110" style="72" width="2.14285714285714"/>
    <col collapsed="false" hidden="false" max="111" min="111" style="72" width="0.566326530612245"/>
    <col collapsed="false" hidden="false" max="112" min="112" style="72" width="2.14285714285714"/>
    <col collapsed="false" hidden="false" max="113" min="113" style="72" width="0.566326530612245"/>
    <col collapsed="false" hidden="false" max="114" min="114" style="72" width="2.28571428571429"/>
    <col collapsed="false" hidden="false" max="1025" min="115" style="72" width="9.14285714285714"/>
  </cols>
  <sheetData>
    <row collapsed="false" customFormat="false" customHeight="true" hidden="false" ht="13.5" outlineLevel="0" r="1">
      <c r="A1" s="73"/>
      <c r="B1" s="74"/>
      <c r="C1" s="74"/>
      <c r="BK1" s="74"/>
      <c r="BL1" s="74"/>
      <c r="BM1" s="75"/>
      <c r="BN1" s="76"/>
    </row>
    <row collapsed="false" customFormat="false" customHeight="true" hidden="false" ht="12.75" outlineLevel="0" r="2">
      <c r="F2" s="77" t="s">
        <v>48</v>
      </c>
      <c r="AB2" s="78" t="s">
        <v>49</v>
      </c>
      <c r="AC2" s="78"/>
      <c r="AD2" s="78"/>
      <c r="AE2" s="78"/>
      <c r="AF2" s="78"/>
      <c r="AG2" s="78"/>
      <c r="AH2" s="78"/>
      <c r="AI2" s="78"/>
      <c r="AJ2" s="78"/>
      <c r="AK2" s="78"/>
      <c r="AL2" s="78"/>
      <c r="AM2" s="78"/>
      <c r="AN2" s="78"/>
      <c r="AO2" s="78"/>
      <c r="AP2" s="78"/>
      <c r="AQ2" s="78"/>
      <c r="AR2" s="78"/>
      <c r="AS2" s="78"/>
    </row>
    <row collapsed="false" customFormat="false" customHeight="true" hidden="false" ht="3" outlineLevel="0" r="3">
      <c r="AB3" s="78"/>
      <c r="AC3" s="78"/>
      <c r="AD3" s="78"/>
      <c r="AE3" s="78"/>
      <c r="AF3" s="78"/>
      <c r="AG3" s="78"/>
      <c r="AH3" s="78"/>
      <c r="AI3" s="78"/>
      <c r="AJ3" s="78"/>
      <c r="AK3" s="78"/>
      <c r="AL3" s="78"/>
      <c r="AM3" s="78"/>
      <c r="AN3" s="78"/>
      <c r="AO3" s="78"/>
      <c r="AP3" s="78"/>
      <c r="AQ3" s="78"/>
      <c r="AR3" s="78"/>
      <c r="AS3" s="78"/>
    </row>
    <row collapsed="false" customFormat="false" customHeight="true" hidden="false" ht="16.5" outlineLevel="0" r="4">
      <c r="F4" s="79" t="s">
        <v>50</v>
      </c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1"/>
      <c r="AB4" s="78"/>
      <c r="AC4" s="78"/>
      <c r="AD4" s="78"/>
      <c r="AE4" s="78"/>
      <c r="AF4" s="78"/>
      <c r="AG4" s="78"/>
      <c r="AH4" s="78"/>
      <c r="AI4" s="78"/>
      <c r="AJ4" s="78"/>
      <c r="AK4" s="78"/>
      <c r="AL4" s="78"/>
      <c r="AM4" s="78"/>
      <c r="AN4" s="78"/>
      <c r="AO4" s="78"/>
      <c r="AP4" s="78"/>
      <c r="AQ4" s="78"/>
      <c r="AR4" s="78"/>
      <c r="AS4" s="78"/>
    </row>
    <row collapsed="false" customFormat="false" customHeight="true" hidden="false" ht="13.5" outlineLevel="0" r="6">
      <c r="D6" s="82"/>
      <c r="F6" s="82"/>
      <c r="H6" s="82"/>
      <c r="J6" s="82"/>
      <c r="L6" s="82"/>
      <c r="N6" s="82"/>
      <c r="P6" s="82"/>
      <c r="R6" s="82"/>
      <c r="T6" s="82"/>
      <c r="V6" s="82"/>
      <c r="X6" s="82"/>
      <c r="Z6" s="82" t="s">
        <v>51</v>
      </c>
      <c r="AD6" s="82"/>
      <c r="AF6" s="82"/>
      <c r="AH6" s="82"/>
      <c r="AJ6" s="82"/>
      <c r="AL6" s="82"/>
      <c r="AN6" s="82"/>
      <c r="AP6" s="82"/>
      <c r="AR6" s="82"/>
      <c r="AT6" s="82"/>
      <c r="AV6" s="82"/>
      <c r="AX6" s="82"/>
      <c r="AZ6" s="82"/>
      <c r="BB6" s="82"/>
      <c r="BD6" s="82"/>
      <c r="BF6" s="82"/>
      <c r="BH6" s="82"/>
      <c r="BJ6" s="82"/>
      <c r="BL6" s="82"/>
      <c r="BN6" s="82"/>
      <c r="BP6" s="82"/>
      <c r="BR6" s="82"/>
      <c r="BT6" s="82"/>
      <c r="BV6" s="82"/>
      <c r="BX6" s="82"/>
      <c r="BZ6" s="82"/>
      <c r="CB6" s="82"/>
      <c r="CD6" s="82"/>
      <c r="CF6" s="82"/>
      <c r="CH6" s="82"/>
      <c r="CJ6" s="82"/>
      <c r="CL6" s="82"/>
      <c r="CN6" s="82"/>
      <c r="CP6" s="82"/>
      <c r="CR6" s="82"/>
      <c r="CT6" s="82"/>
      <c r="CV6" s="82"/>
      <c r="CX6" s="82"/>
      <c r="CZ6" s="82"/>
      <c r="DB6" s="82"/>
      <c r="DD6" s="82"/>
      <c r="DF6" s="82"/>
      <c r="DH6" s="82"/>
      <c r="DJ6" s="82"/>
    </row>
    <row collapsed="false" customFormat="false" customHeight="true" hidden="false" ht="3" outlineLevel="0" r="7">
      <c r="D7" s="82"/>
      <c r="F7" s="82"/>
      <c r="H7" s="82"/>
      <c r="J7" s="82"/>
      <c r="L7" s="82"/>
      <c r="N7" s="82"/>
      <c r="P7" s="82"/>
      <c r="R7" s="82"/>
      <c r="T7" s="82"/>
      <c r="V7" s="82"/>
      <c r="X7" s="82"/>
      <c r="Z7" s="82"/>
      <c r="AD7" s="82"/>
      <c r="AF7" s="82"/>
      <c r="AH7" s="82"/>
      <c r="AJ7" s="82"/>
      <c r="AL7" s="82"/>
      <c r="AN7" s="82"/>
      <c r="AP7" s="82"/>
      <c r="AR7" s="82"/>
      <c r="AT7" s="82"/>
      <c r="AV7" s="82"/>
      <c r="AX7" s="82"/>
      <c r="AZ7" s="82"/>
      <c r="BB7" s="82"/>
      <c r="BD7" s="82"/>
      <c r="BF7" s="82"/>
      <c r="BH7" s="82"/>
      <c r="BJ7" s="82"/>
      <c r="BL7" s="82"/>
      <c r="BN7" s="82"/>
      <c r="BP7" s="82"/>
      <c r="BR7" s="82"/>
      <c r="BT7" s="82"/>
      <c r="BV7" s="82"/>
      <c r="BX7" s="82"/>
      <c r="BZ7" s="82"/>
      <c r="CB7" s="82"/>
      <c r="CD7" s="82"/>
      <c r="CF7" s="82"/>
      <c r="CH7" s="82"/>
      <c r="CJ7" s="82"/>
      <c r="CL7" s="82"/>
      <c r="CN7" s="82"/>
      <c r="CP7" s="82"/>
      <c r="CR7" s="82"/>
      <c r="CT7" s="82"/>
      <c r="CV7" s="82"/>
      <c r="CX7" s="82"/>
      <c r="CZ7" s="82"/>
      <c r="DB7" s="82"/>
      <c r="DD7" s="82"/>
      <c r="DF7" s="82"/>
      <c r="DH7" s="82"/>
      <c r="DJ7" s="82"/>
    </row>
    <row collapsed="false" customFormat="false" customHeight="true" hidden="false" ht="3.75" outlineLevel="0" r="8">
      <c r="Y8" s="83"/>
      <c r="Z8" s="83"/>
      <c r="AA8" s="83"/>
      <c r="AB8" s="83"/>
      <c r="AC8" s="83"/>
      <c r="AD8" s="83"/>
      <c r="AE8" s="83"/>
      <c r="AF8" s="83"/>
      <c r="AG8" s="83"/>
      <c r="AH8" s="83"/>
      <c r="AI8" s="83"/>
      <c r="AJ8" s="83"/>
      <c r="AK8" s="83"/>
      <c r="AL8" s="83"/>
      <c r="AM8" s="83"/>
      <c r="AN8" s="83"/>
      <c r="AO8" s="83"/>
      <c r="AP8" s="83"/>
      <c r="AQ8" s="83"/>
      <c r="AR8" s="83"/>
      <c r="AS8" s="83"/>
      <c r="AT8" s="83"/>
      <c r="AU8" s="83"/>
      <c r="AV8" s="83"/>
      <c r="AW8" s="83"/>
    </row>
    <row collapsed="false" customFormat="false" customHeight="true" hidden="false" ht="3" outlineLevel="0" r="9">
      <c r="Y9" s="83"/>
      <c r="Z9" s="83"/>
      <c r="AA9" s="83"/>
      <c r="AB9" s="83"/>
      <c r="AC9" s="83"/>
      <c r="AD9" s="83"/>
      <c r="AE9" s="83"/>
      <c r="AF9" s="83"/>
      <c r="AG9" s="83"/>
      <c r="AK9" s="83"/>
      <c r="AO9" s="83"/>
      <c r="AW9" s="83"/>
    </row>
    <row collapsed="false" customFormat="false" customHeight="true" hidden="false" ht="13.5" outlineLevel="0" r="10">
      <c r="D10" s="82"/>
      <c r="F10" s="82"/>
      <c r="H10" s="82"/>
      <c r="J10" s="82"/>
      <c r="L10" s="82"/>
      <c r="N10" s="82"/>
      <c r="P10" s="82"/>
      <c r="R10" s="82"/>
      <c r="V10" s="82"/>
      <c r="W10" s="84"/>
      <c r="Y10" s="85" t="s">
        <v>2</v>
      </c>
      <c r="Z10" s="86"/>
      <c r="AA10" s="83"/>
      <c r="AB10" s="86"/>
      <c r="AC10" s="83"/>
      <c r="AD10" s="86"/>
      <c r="AE10" s="83"/>
      <c r="AF10" s="86"/>
      <c r="AG10" s="83"/>
      <c r="AH10" s="82" t="str">
        <f aca="false">MID('Udaje o fy'!S7,1,1)</f>
        <v>3</v>
      </c>
      <c r="AI10" s="83"/>
      <c r="AJ10" s="82" t="str">
        <f aca="false">MID('Udaje o fy'!S7,2,1)</f>
        <v>1</v>
      </c>
      <c r="AK10" s="87" t="s">
        <v>4</v>
      </c>
      <c r="AL10" s="82" t="str">
        <f aca="false">MID('Udaje o fy'!S7,4,1)</f>
        <v>1</v>
      </c>
      <c r="AM10" s="83"/>
      <c r="AN10" s="82" t="str">
        <f aca="false">MID('Udaje o fy'!S7,5,1)</f>
        <v>2</v>
      </c>
      <c r="AO10" s="87" t="s">
        <v>4</v>
      </c>
      <c r="AP10" s="82" t="str">
        <f aca="false">MID('Udaje o fy'!X7,1,1)</f>
        <v>2</v>
      </c>
      <c r="AQ10" s="88"/>
      <c r="AR10" s="82" t="str">
        <f aca="false">MID('Udaje o fy'!X7,2,1)</f>
        <v>0</v>
      </c>
      <c r="AS10" s="83"/>
      <c r="AT10" s="82" t="str">
        <f aca="false">MID('Udaje o fy'!X7,3,1)</f>
        <v>1</v>
      </c>
      <c r="AU10" s="83"/>
      <c r="AV10" s="82" t="str">
        <f aca="false">MID('Udaje o fy'!X7,4,1)</f>
        <v>3</v>
      </c>
      <c r="AW10" s="83"/>
      <c r="AX10" s="82"/>
      <c r="AZ10" s="82"/>
      <c r="BB10" s="82"/>
      <c r="BD10" s="82"/>
      <c r="BF10" s="82"/>
      <c r="BH10" s="82"/>
      <c r="BJ10" s="82"/>
      <c r="BL10" s="82"/>
      <c r="BN10" s="82"/>
      <c r="BP10" s="82"/>
      <c r="BR10" s="82"/>
      <c r="BT10" s="82"/>
      <c r="BV10" s="82"/>
      <c r="BX10" s="82"/>
      <c r="BZ10" s="82"/>
      <c r="CB10" s="82"/>
      <c r="CD10" s="82"/>
      <c r="CF10" s="82"/>
      <c r="CH10" s="82"/>
      <c r="CJ10" s="82"/>
      <c r="CL10" s="82"/>
      <c r="CN10" s="82"/>
      <c r="CP10" s="82"/>
      <c r="CR10" s="82"/>
      <c r="CT10" s="82"/>
      <c r="CV10" s="82"/>
      <c r="CX10" s="82"/>
      <c r="CZ10" s="82"/>
      <c r="DB10" s="82"/>
      <c r="DD10" s="82"/>
      <c r="DF10" s="82"/>
      <c r="DH10" s="82"/>
      <c r="DJ10" s="82"/>
    </row>
    <row collapsed="false" customFormat="false" customHeight="true" hidden="false" ht="3" outlineLevel="0" r="11">
      <c r="Y11" s="83"/>
      <c r="Z11" s="83"/>
      <c r="AA11" s="83"/>
      <c r="AB11" s="83"/>
      <c r="AC11" s="83"/>
      <c r="AD11" s="83"/>
      <c r="AE11" s="83"/>
      <c r="AF11" s="83"/>
      <c r="AG11" s="83"/>
      <c r="AH11" s="83"/>
      <c r="AI11" s="83"/>
      <c r="AJ11" s="83"/>
      <c r="AK11" s="83"/>
      <c r="AL11" s="83"/>
      <c r="AM11" s="83"/>
      <c r="AN11" s="83"/>
      <c r="AO11" s="83"/>
      <c r="AP11" s="83"/>
      <c r="AQ11" s="83"/>
      <c r="AR11" s="83"/>
      <c r="AS11" s="83"/>
      <c r="AT11" s="83"/>
      <c r="AU11" s="83"/>
      <c r="AV11" s="83"/>
      <c r="AW11" s="83"/>
    </row>
    <row collapsed="false" customFormat="false" customHeight="true" hidden="false" ht="3.75" outlineLevel="0" r="12">
      <c r="D12" s="82"/>
      <c r="F12" s="82"/>
      <c r="H12" s="82"/>
      <c r="J12" s="82"/>
      <c r="L12" s="82"/>
      <c r="N12" s="82"/>
      <c r="P12" s="82"/>
      <c r="R12" s="82"/>
      <c r="T12" s="82"/>
      <c r="V12" s="82"/>
      <c r="X12" s="82"/>
      <c r="Z12" s="82"/>
      <c r="AB12" s="82"/>
      <c r="AD12" s="82"/>
      <c r="AF12" s="82"/>
      <c r="AH12" s="82"/>
      <c r="AJ12" s="82"/>
      <c r="AL12" s="82"/>
      <c r="AN12" s="82"/>
      <c r="AP12" s="82"/>
      <c r="AR12" s="82"/>
      <c r="AT12" s="82"/>
      <c r="AV12" s="82"/>
      <c r="AX12" s="82"/>
      <c r="AZ12" s="82"/>
      <c r="BB12" s="82"/>
      <c r="BD12" s="82"/>
      <c r="BF12" s="82"/>
      <c r="BH12" s="82"/>
      <c r="BJ12" s="82"/>
      <c r="BL12" s="82"/>
      <c r="BN12" s="82"/>
      <c r="BP12" s="82"/>
      <c r="BR12" s="82"/>
      <c r="BT12" s="82"/>
      <c r="BV12" s="82"/>
      <c r="BX12" s="82"/>
      <c r="BZ12" s="82"/>
      <c r="CB12" s="82"/>
      <c r="CD12" s="82"/>
      <c r="CF12" s="82"/>
      <c r="CH12" s="82"/>
      <c r="CJ12" s="82"/>
      <c r="CL12" s="82"/>
      <c r="CN12" s="82"/>
      <c r="CP12" s="82"/>
      <c r="CR12" s="82"/>
      <c r="CT12" s="82"/>
      <c r="CV12" s="82"/>
      <c r="CX12" s="82"/>
      <c r="CZ12" s="82"/>
      <c r="DB12" s="82"/>
      <c r="DD12" s="82"/>
      <c r="DF12" s="82"/>
      <c r="DH12" s="82"/>
      <c r="DJ12" s="82"/>
    </row>
    <row collapsed="false" customFormat="true" customHeight="true" hidden="false" ht="13.5" outlineLevel="0" r="13" s="89">
      <c r="B13" s="90" t="s">
        <v>52</v>
      </c>
      <c r="C13" s="91"/>
      <c r="D13" s="91"/>
      <c r="E13" s="91"/>
      <c r="F13" s="91"/>
      <c r="G13" s="91"/>
      <c r="H13" s="91"/>
      <c r="I13" s="91"/>
      <c r="J13" s="91"/>
      <c r="K13" s="91"/>
      <c r="L13" s="91"/>
      <c r="M13" s="91"/>
      <c r="N13" s="91"/>
      <c r="O13" s="91"/>
      <c r="P13" s="91"/>
      <c r="Q13" s="91"/>
      <c r="R13" s="91"/>
      <c r="S13" s="91"/>
      <c r="T13" s="91"/>
      <c r="U13" s="91"/>
      <c r="V13" s="91"/>
      <c r="W13" s="91"/>
      <c r="X13" s="91"/>
      <c r="Y13" s="91"/>
      <c r="Z13" s="91"/>
      <c r="AA13" s="91"/>
      <c r="AB13" s="91"/>
      <c r="AC13" s="91"/>
      <c r="AD13" s="91"/>
      <c r="AE13" s="91"/>
      <c r="AF13" s="91"/>
      <c r="AG13" s="91"/>
      <c r="AH13" s="91"/>
      <c r="AI13" s="91"/>
      <c r="AJ13" s="91"/>
      <c r="AK13" s="91"/>
      <c r="AL13" s="91"/>
      <c r="AM13" s="91"/>
      <c r="AN13" s="91"/>
      <c r="AO13" s="91"/>
      <c r="AP13" s="91"/>
      <c r="AQ13" s="91"/>
      <c r="AR13" s="91"/>
      <c r="AS13" s="91"/>
      <c r="AT13" s="91"/>
      <c r="AU13" s="91"/>
      <c r="AV13" s="91"/>
      <c r="AW13" s="91"/>
      <c r="AX13" s="91"/>
      <c r="AY13" s="91"/>
      <c r="AZ13" s="91"/>
      <c r="BA13" s="91"/>
      <c r="BB13" s="91"/>
      <c r="BC13" s="91"/>
      <c r="BD13" s="91"/>
      <c r="BE13" s="91"/>
      <c r="BF13" s="91"/>
      <c r="BG13" s="91"/>
      <c r="BH13" s="91"/>
      <c r="BI13" s="91"/>
      <c r="BJ13" s="91"/>
      <c r="BK13" s="91"/>
      <c r="BL13" s="92"/>
    </row>
    <row collapsed="false" customFormat="true" customHeight="true" hidden="false" ht="3" outlineLevel="0" r="14" s="89">
      <c r="B14" s="93"/>
      <c r="C14" s="94"/>
      <c r="D14" s="94"/>
      <c r="E14" s="94"/>
      <c r="F14" s="94"/>
      <c r="G14" s="94"/>
      <c r="H14" s="94"/>
      <c r="I14" s="94"/>
      <c r="J14" s="94"/>
      <c r="K14" s="94"/>
      <c r="L14" s="94"/>
      <c r="M14" s="94"/>
      <c r="N14" s="94"/>
      <c r="O14" s="94"/>
      <c r="P14" s="94"/>
      <c r="Q14" s="94"/>
      <c r="R14" s="94"/>
      <c r="S14" s="94"/>
      <c r="T14" s="94"/>
      <c r="U14" s="94"/>
      <c r="V14" s="94"/>
      <c r="W14" s="94"/>
      <c r="X14" s="94"/>
      <c r="Y14" s="94"/>
      <c r="Z14" s="94"/>
      <c r="AA14" s="94"/>
      <c r="AB14" s="94"/>
      <c r="AC14" s="94"/>
      <c r="AD14" s="94"/>
      <c r="AE14" s="94"/>
      <c r="AF14" s="94"/>
      <c r="AG14" s="94"/>
      <c r="AH14" s="94"/>
      <c r="AI14" s="94"/>
      <c r="AJ14" s="94"/>
      <c r="AK14" s="94"/>
      <c r="AL14" s="94"/>
      <c r="AM14" s="94"/>
      <c r="AN14" s="94"/>
      <c r="AO14" s="94"/>
      <c r="AP14" s="94"/>
      <c r="AQ14" s="94"/>
      <c r="AR14" s="94"/>
      <c r="AS14" s="94"/>
      <c r="AT14" s="94"/>
      <c r="AU14" s="94"/>
      <c r="AV14" s="94"/>
      <c r="AW14" s="94"/>
      <c r="AX14" s="94"/>
      <c r="AY14" s="94"/>
      <c r="AZ14" s="94"/>
      <c r="BA14" s="94"/>
      <c r="BB14" s="94"/>
      <c r="BC14" s="94"/>
      <c r="BD14" s="94"/>
      <c r="BE14" s="94"/>
      <c r="BF14" s="94"/>
      <c r="BG14" s="94"/>
      <c r="BH14" s="94"/>
      <c r="BI14" s="94"/>
      <c r="BJ14" s="94"/>
      <c r="BK14" s="94"/>
      <c r="BL14" s="95"/>
    </row>
    <row collapsed="false" customFormat="true" customHeight="true" hidden="false" ht="13.5" outlineLevel="0" r="15" s="89">
      <c r="B15" s="96" t="s">
        <v>53</v>
      </c>
      <c r="C15" s="97"/>
      <c r="D15" s="97"/>
      <c r="E15" s="97"/>
      <c r="F15" s="97"/>
      <c r="G15" s="97"/>
      <c r="H15" s="97"/>
      <c r="I15" s="97"/>
      <c r="J15" s="97"/>
      <c r="K15" s="97"/>
      <c r="L15" s="97"/>
      <c r="M15" s="97"/>
      <c r="N15" s="97"/>
      <c r="O15" s="97"/>
      <c r="P15" s="97"/>
      <c r="Q15" s="97"/>
      <c r="R15" s="97"/>
      <c r="S15" s="97"/>
      <c r="T15" s="97"/>
      <c r="U15" s="97"/>
      <c r="V15" s="97"/>
      <c r="W15" s="97"/>
      <c r="X15" s="97"/>
      <c r="Y15" s="97"/>
      <c r="Z15" s="97"/>
      <c r="AA15" s="97"/>
      <c r="AB15" s="97"/>
      <c r="AC15" s="97"/>
      <c r="AD15" s="97"/>
      <c r="AE15" s="97"/>
      <c r="AF15" s="97"/>
      <c r="AG15" s="97"/>
      <c r="AH15" s="97"/>
      <c r="AI15" s="97"/>
      <c r="AJ15" s="97"/>
      <c r="AK15" s="97"/>
      <c r="AL15" s="97"/>
      <c r="AM15" s="97"/>
      <c r="AN15" s="97"/>
      <c r="AO15" s="97"/>
      <c r="AP15" s="97"/>
      <c r="AQ15" s="97"/>
      <c r="AR15" s="97"/>
      <c r="AS15" s="97"/>
      <c r="AT15" s="97"/>
      <c r="AU15" s="97"/>
      <c r="AV15" s="97"/>
      <c r="AW15" s="97"/>
      <c r="AX15" s="97"/>
      <c r="AY15" s="97"/>
      <c r="AZ15" s="97"/>
      <c r="BA15" s="97"/>
      <c r="BB15" s="97"/>
      <c r="BC15" s="97"/>
      <c r="BD15" s="97"/>
      <c r="BE15" s="97"/>
      <c r="BF15" s="97"/>
      <c r="BG15" s="97"/>
      <c r="BH15" s="97"/>
      <c r="BI15" s="97"/>
      <c r="BJ15" s="97"/>
      <c r="BK15" s="97"/>
      <c r="BL15" s="98"/>
    </row>
    <row collapsed="false" customFormat="false" customHeight="true" hidden="false" ht="3" outlineLevel="0" r="16">
      <c r="A16" s="99"/>
      <c r="B16" s="100"/>
      <c r="C16" s="100"/>
      <c r="D16" s="100"/>
      <c r="E16" s="100"/>
      <c r="F16" s="100"/>
      <c r="G16" s="100"/>
      <c r="H16" s="100"/>
      <c r="I16" s="100"/>
      <c r="J16" s="100"/>
      <c r="K16" s="100"/>
      <c r="L16" s="100"/>
      <c r="M16" s="100"/>
      <c r="N16" s="100"/>
      <c r="O16" s="100"/>
      <c r="P16" s="100"/>
      <c r="Q16" s="100"/>
      <c r="R16" s="100"/>
      <c r="S16" s="100"/>
      <c r="T16" s="100"/>
      <c r="U16" s="100"/>
      <c r="V16" s="101"/>
      <c r="W16" s="100"/>
      <c r="X16" s="100"/>
      <c r="Y16" s="100"/>
      <c r="Z16" s="100"/>
      <c r="AA16" s="100"/>
      <c r="AB16" s="100"/>
      <c r="AC16" s="100"/>
      <c r="AD16" s="100"/>
      <c r="AE16" s="100"/>
      <c r="AF16" s="100"/>
      <c r="AG16" s="100"/>
      <c r="AH16" s="100"/>
      <c r="AI16" s="100"/>
      <c r="AJ16" s="100"/>
      <c r="AK16" s="100"/>
      <c r="AL16" s="100"/>
      <c r="AM16" s="100"/>
      <c r="AN16" s="100"/>
      <c r="AO16" s="100"/>
      <c r="AP16" s="102"/>
      <c r="AQ16" s="103" t="s">
        <v>54</v>
      </c>
      <c r="AR16" s="103"/>
      <c r="AS16" s="103"/>
      <c r="AT16" s="103"/>
      <c r="AU16" s="103"/>
      <c r="AV16" s="103"/>
      <c r="AW16" s="103"/>
      <c r="AX16" s="103"/>
      <c r="AY16" s="103"/>
      <c r="AZ16" s="100"/>
      <c r="BA16" s="100"/>
      <c r="BB16" s="100"/>
      <c r="BC16" s="100"/>
      <c r="BD16" s="100"/>
      <c r="BE16" s="100"/>
      <c r="BF16" s="100"/>
      <c r="BG16" s="100"/>
      <c r="BH16" s="100"/>
      <c r="BI16" s="100"/>
      <c r="BJ16" s="100"/>
      <c r="BK16" s="100"/>
      <c r="BL16" s="102"/>
    </row>
    <row collapsed="false" customFormat="false" customHeight="true" hidden="false" ht="13.5" outlineLevel="0" r="17">
      <c r="A17" s="99"/>
      <c r="B17" s="104" t="s">
        <v>55</v>
      </c>
      <c r="C17" s="105"/>
      <c r="D17" s="106"/>
      <c r="E17" s="105"/>
      <c r="F17" s="106"/>
      <c r="G17" s="105"/>
      <c r="H17" s="106"/>
      <c r="I17" s="105"/>
      <c r="J17" s="106"/>
      <c r="K17" s="105"/>
      <c r="L17" s="106"/>
      <c r="M17" s="105"/>
      <c r="N17" s="106"/>
      <c r="O17" s="105"/>
      <c r="P17" s="106"/>
      <c r="Q17" s="105"/>
      <c r="R17" s="106"/>
      <c r="S17" s="105"/>
      <c r="T17" s="106"/>
      <c r="U17" s="105"/>
      <c r="V17" s="107" t="s">
        <v>20</v>
      </c>
      <c r="W17" s="105"/>
      <c r="X17" s="104"/>
      <c r="Y17" s="104"/>
      <c r="Z17" s="104"/>
      <c r="AA17" s="104"/>
      <c r="AB17" s="104"/>
      <c r="AC17" s="104"/>
      <c r="AD17" s="104"/>
      <c r="AE17" s="104"/>
      <c r="AF17" s="104"/>
      <c r="AG17" s="104"/>
      <c r="AH17" s="104" t="s">
        <v>20</v>
      </c>
      <c r="AI17" s="104"/>
      <c r="AJ17" s="104"/>
      <c r="AK17" s="104"/>
      <c r="AL17" s="104"/>
      <c r="AM17" s="104"/>
      <c r="AN17" s="104"/>
      <c r="AO17" s="104"/>
      <c r="AP17" s="108"/>
      <c r="AQ17" s="103"/>
      <c r="AR17" s="103"/>
      <c r="AS17" s="103"/>
      <c r="AT17" s="103"/>
      <c r="AU17" s="103"/>
      <c r="AV17" s="103"/>
      <c r="AW17" s="103"/>
      <c r="AX17" s="103"/>
      <c r="AY17" s="103"/>
      <c r="AZ17" s="106"/>
      <c r="BA17" s="105"/>
      <c r="BB17" s="106"/>
      <c r="BC17" s="105"/>
      <c r="BD17" s="106"/>
      <c r="BE17" s="105"/>
      <c r="BF17" s="106"/>
      <c r="BG17" s="105"/>
      <c r="BH17" s="106"/>
      <c r="BI17" s="105"/>
      <c r="BJ17" s="106"/>
      <c r="BK17" s="105"/>
      <c r="BL17" s="109"/>
      <c r="BN17" s="82"/>
      <c r="BP17" s="82"/>
      <c r="BR17" s="82"/>
      <c r="BT17" s="82"/>
      <c r="BV17" s="82"/>
      <c r="BX17" s="82"/>
      <c r="BZ17" s="82"/>
      <c r="CB17" s="82"/>
      <c r="CD17" s="82"/>
      <c r="CF17" s="82"/>
      <c r="CH17" s="82"/>
      <c r="CJ17" s="82"/>
      <c r="CL17" s="82"/>
      <c r="CN17" s="82"/>
      <c r="CP17" s="82"/>
      <c r="CR17" s="82"/>
      <c r="CT17" s="82"/>
      <c r="CV17" s="82"/>
      <c r="CX17" s="82"/>
      <c r="CZ17" s="82"/>
      <c r="DB17" s="82"/>
      <c r="DD17" s="82"/>
      <c r="DF17" s="82"/>
      <c r="DH17" s="82"/>
      <c r="DJ17" s="82"/>
    </row>
    <row collapsed="false" customFormat="false" customHeight="true" hidden="false" ht="3" outlineLevel="0" r="18">
      <c r="A18" s="99"/>
      <c r="B18" s="105"/>
      <c r="C18" s="105"/>
      <c r="D18" s="105"/>
      <c r="E18" s="105"/>
      <c r="F18" s="105"/>
      <c r="G18" s="105"/>
      <c r="H18" s="105"/>
      <c r="I18" s="105"/>
      <c r="J18" s="105"/>
      <c r="K18" s="105"/>
      <c r="L18" s="105"/>
      <c r="M18" s="105"/>
      <c r="N18" s="105"/>
      <c r="O18" s="105"/>
      <c r="P18" s="105"/>
      <c r="Q18" s="105"/>
      <c r="R18" s="105"/>
      <c r="S18" s="105"/>
      <c r="T18" s="105"/>
      <c r="U18" s="105"/>
      <c r="V18" s="110"/>
      <c r="W18" s="105"/>
      <c r="X18" s="105"/>
      <c r="Y18" s="105"/>
      <c r="Z18" s="105"/>
      <c r="AA18" s="105"/>
      <c r="AB18" s="105"/>
      <c r="AC18" s="105"/>
      <c r="AD18" s="105"/>
      <c r="AE18" s="105"/>
      <c r="AF18" s="105"/>
      <c r="AG18" s="105"/>
      <c r="AH18" s="105"/>
      <c r="AI18" s="105"/>
      <c r="AJ18" s="105"/>
      <c r="AK18" s="105"/>
      <c r="AL18" s="105"/>
      <c r="AM18" s="105"/>
      <c r="AN18" s="105"/>
      <c r="AO18" s="105"/>
      <c r="AP18" s="111"/>
      <c r="AQ18" s="103"/>
      <c r="AR18" s="103"/>
      <c r="AS18" s="103"/>
      <c r="AT18" s="103"/>
      <c r="AU18" s="103"/>
      <c r="AV18" s="103"/>
      <c r="AW18" s="103"/>
      <c r="AX18" s="103"/>
      <c r="AY18" s="103"/>
      <c r="AZ18" s="105"/>
      <c r="BA18" s="105"/>
      <c r="BB18" s="105"/>
      <c r="BC18" s="105"/>
      <c r="BD18" s="105"/>
      <c r="BE18" s="105"/>
      <c r="BF18" s="105"/>
      <c r="BG18" s="105"/>
      <c r="BH18" s="105"/>
      <c r="BI18" s="105"/>
      <c r="BJ18" s="105"/>
      <c r="BK18" s="105"/>
      <c r="BL18" s="111"/>
    </row>
    <row collapsed="false" customFormat="false" customHeight="true" hidden="false" ht="3" outlineLevel="0" r="19">
      <c r="A19" s="99"/>
      <c r="B19" s="112"/>
      <c r="C19" s="112"/>
      <c r="D19" s="112"/>
      <c r="E19" s="112"/>
      <c r="F19" s="112"/>
      <c r="G19" s="112"/>
      <c r="H19" s="112"/>
      <c r="I19" s="112"/>
      <c r="J19" s="112"/>
      <c r="K19" s="112"/>
      <c r="L19" s="112"/>
      <c r="M19" s="112"/>
      <c r="N19" s="112"/>
      <c r="O19" s="112"/>
      <c r="P19" s="112"/>
      <c r="Q19" s="112"/>
      <c r="R19" s="112"/>
      <c r="S19" s="112"/>
      <c r="T19" s="112"/>
      <c r="U19" s="105"/>
      <c r="V19" s="110"/>
      <c r="W19" s="105"/>
      <c r="X19" s="105"/>
      <c r="Y19" s="105"/>
      <c r="Z19" s="105"/>
      <c r="AA19" s="105"/>
      <c r="AB19" s="105"/>
      <c r="AC19" s="105"/>
      <c r="AD19" s="105"/>
      <c r="AE19" s="105"/>
      <c r="AF19" s="105"/>
      <c r="AG19" s="105"/>
      <c r="AH19" s="105"/>
      <c r="AI19" s="105"/>
      <c r="AJ19" s="105"/>
      <c r="AK19" s="105"/>
      <c r="AL19" s="113"/>
      <c r="AM19" s="113"/>
      <c r="AN19" s="113"/>
      <c r="AO19" s="113"/>
      <c r="AP19" s="114"/>
      <c r="AQ19" s="103"/>
      <c r="AR19" s="103"/>
      <c r="AS19" s="103"/>
      <c r="AT19" s="103"/>
      <c r="AU19" s="103"/>
      <c r="AV19" s="103"/>
      <c r="AW19" s="103"/>
      <c r="AX19" s="103"/>
      <c r="AY19" s="103"/>
      <c r="AZ19" s="105"/>
      <c r="BA19" s="105"/>
      <c r="BB19" s="112"/>
      <c r="BC19" s="112"/>
      <c r="BD19" s="112"/>
      <c r="BE19" s="105"/>
      <c r="BF19" s="112"/>
      <c r="BG19" s="112"/>
      <c r="BH19" s="112"/>
      <c r="BI19" s="112"/>
      <c r="BJ19" s="112"/>
      <c r="BK19" s="112"/>
      <c r="BL19" s="99"/>
    </row>
    <row collapsed="false" customFormat="false" customHeight="true" hidden="false" ht="13.5" outlineLevel="0" r="20">
      <c r="A20" s="99"/>
      <c r="B20" s="115" t="str">
        <f aca="false">'Udaje o fy'!$M$27</f>
        <v>2</v>
      </c>
      <c r="C20" s="106"/>
      <c r="D20" s="115" t="str">
        <f aca="false">'Udaje o fy'!$N$27</f>
        <v>0</v>
      </c>
      <c r="E20" s="106"/>
      <c r="F20" s="115" t="str">
        <f aca="false">'Udaje o fy'!$O$27</f>
        <v>2</v>
      </c>
      <c r="G20" s="106"/>
      <c r="H20" s="115" t="str">
        <f aca="false">'Udaje o fy'!$P$27</f>
        <v>0</v>
      </c>
      <c r="I20" s="106"/>
      <c r="J20" s="115" t="str">
        <f aca="false">'Udaje o fy'!$Q$27</f>
        <v>1</v>
      </c>
      <c r="K20" s="106"/>
      <c r="L20" s="115" t="str">
        <f aca="false">'Udaje o fy'!$R$27</f>
        <v>5</v>
      </c>
      <c r="M20" s="106"/>
      <c r="N20" s="115" t="str">
        <f aca="false">'Udaje o fy'!$S$27</f>
        <v>7</v>
      </c>
      <c r="O20" s="106"/>
      <c r="P20" s="115" t="str">
        <f aca="false">'Udaje o fy'!$T$27</f>
        <v>1</v>
      </c>
      <c r="Q20" s="106"/>
      <c r="R20" s="115" t="str">
        <f aca="false">'Udaje o fy'!$U$27</f>
        <v>6</v>
      </c>
      <c r="S20" s="106"/>
      <c r="T20" s="115" t="str">
        <f aca="false">'Udaje o fy'!$V$27</f>
        <v>1</v>
      </c>
      <c r="U20" s="106"/>
      <c r="V20" s="116"/>
      <c r="W20" s="105"/>
      <c r="X20" s="117" t="str">
        <f aca="false">'Udaje o fy'!$X$22</f>
        <v>x</v>
      </c>
      <c r="Y20" s="105"/>
      <c r="Z20" s="113" t="s">
        <v>56</v>
      </c>
      <c r="AA20" s="105"/>
      <c r="AB20" s="105"/>
      <c r="AC20" s="105"/>
      <c r="AD20" s="106"/>
      <c r="AE20" s="105"/>
      <c r="AF20" s="106"/>
      <c r="AG20" s="105"/>
      <c r="AH20" s="117" t="s">
        <v>6</v>
      </c>
      <c r="AI20" s="105"/>
      <c r="AJ20" s="113" t="s">
        <v>57</v>
      </c>
      <c r="AK20" s="105"/>
      <c r="AL20" s="113"/>
      <c r="AM20" s="113"/>
      <c r="AN20" s="113"/>
      <c r="AO20" s="113"/>
      <c r="AP20" s="114"/>
      <c r="AQ20" s="103"/>
      <c r="AR20" s="103"/>
      <c r="AS20" s="103"/>
      <c r="AT20" s="103"/>
      <c r="AU20" s="103"/>
      <c r="AV20" s="103"/>
      <c r="AW20" s="103"/>
      <c r="AX20" s="103"/>
      <c r="AY20" s="103"/>
      <c r="AZ20" s="113" t="s">
        <v>58</v>
      </c>
      <c r="BA20" s="105"/>
      <c r="BB20" s="115" t="str">
        <f aca="false">'Udaje o fy'!$O$14</f>
        <v>0</v>
      </c>
      <c r="BC20" s="105"/>
      <c r="BD20" s="115" t="str">
        <f aca="false">'Udaje o fy'!$P$14</f>
        <v>1</v>
      </c>
      <c r="BE20" s="105"/>
      <c r="BF20" s="115" t="str">
        <f aca="false">'Udaje o fy'!$R$14</f>
        <v>2</v>
      </c>
      <c r="BG20" s="105"/>
      <c r="BH20" s="115" t="str">
        <f aca="false">'Udaje o fy'!$S$14</f>
        <v>0</v>
      </c>
      <c r="BI20" s="105"/>
      <c r="BJ20" s="115" t="str">
        <f aca="false">'Udaje o fy'!$T$14</f>
        <v>1</v>
      </c>
      <c r="BK20" s="105"/>
      <c r="BL20" s="118" t="str">
        <f aca="false">'Udaje o fy'!$U$14</f>
        <v>3</v>
      </c>
      <c r="BN20" s="82"/>
      <c r="BP20" s="82"/>
      <c r="BR20" s="82"/>
      <c r="BT20" s="82"/>
      <c r="BV20" s="82"/>
      <c r="BX20" s="82"/>
      <c r="BZ20" s="82"/>
      <c r="CB20" s="82"/>
      <c r="CD20" s="82"/>
      <c r="CF20" s="82"/>
      <c r="CH20" s="82"/>
      <c r="CJ20" s="82"/>
      <c r="CL20" s="82"/>
      <c r="CN20" s="82"/>
      <c r="CP20" s="82"/>
      <c r="CR20" s="82"/>
      <c r="CT20" s="82"/>
      <c r="CV20" s="82"/>
      <c r="CX20" s="82"/>
      <c r="CZ20" s="82"/>
      <c r="DB20" s="82"/>
      <c r="DD20" s="82"/>
      <c r="DF20" s="82"/>
      <c r="DH20" s="82"/>
      <c r="DJ20" s="82"/>
    </row>
    <row collapsed="false" customFormat="false" customHeight="true" hidden="false" ht="3" outlineLevel="0" r="21">
      <c r="A21" s="99"/>
      <c r="B21" s="105"/>
      <c r="C21" s="105"/>
      <c r="D21" s="105"/>
      <c r="E21" s="105"/>
      <c r="F21" s="105"/>
      <c r="G21" s="105"/>
      <c r="H21" s="105"/>
      <c r="I21" s="105"/>
      <c r="J21" s="105"/>
      <c r="K21" s="105"/>
      <c r="L21" s="105"/>
      <c r="M21" s="105"/>
      <c r="N21" s="105"/>
      <c r="O21" s="105"/>
      <c r="P21" s="105"/>
      <c r="Q21" s="105"/>
      <c r="R21" s="105"/>
      <c r="S21" s="105"/>
      <c r="T21" s="105"/>
      <c r="U21" s="105"/>
      <c r="V21" s="110"/>
      <c r="W21" s="105"/>
      <c r="X21" s="105"/>
      <c r="Y21" s="105"/>
      <c r="Z21" s="113"/>
      <c r="AA21" s="105"/>
      <c r="AB21" s="105"/>
      <c r="AC21" s="105"/>
      <c r="AD21" s="105"/>
      <c r="AE21" s="105"/>
      <c r="AF21" s="105"/>
      <c r="AG21" s="105"/>
      <c r="AH21" s="105"/>
      <c r="AI21" s="105"/>
      <c r="AJ21" s="105"/>
      <c r="AK21" s="105"/>
      <c r="AL21" s="105"/>
      <c r="AM21" s="105"/>
      <c r="AN21" s="105"/>
      <c r="AO21" s="105"/>
      <c r="AP21" s="111"/>
      <c r="AQ21" s="103"/>
      <c r="AR21" s="103"/>
      <c r="AS21" s="103"/>
      <c r="AT21" s="103"/>
      <c r="AU21" s="103"/>
      <c r="AV21" s="103"/>
      <c r="AW21" s="103"/>
      <c r="AX21" s="103"/>
      <c r="AY21" s="103"/>
      <c r="AZ21" s="105"/>
      <c r="BA21" s="105"/>
      <c r="BB21" s="105"/>
      <c r="BC21" s="105"/>
      <c r="BD21" s="105"/>
      <c r="BE21" s="105"/>
      <c r="BF21" s="105"/>
      <c r="BG21" s="105"/>
      <c r="BH21" s="105"/>
      <c r="BI21" s="105"/>
      <c r="BJ21" s="105"/>
      <c r="BK21" s="105"/>
      <c r="BL21" s="111"/>
    </row>
    <row collapsed="false" customFormat="false" customHeight="true" hidden="false" ht="3" outlineLevel="0" r="22">
      <c r="A22" s="99"/>
      <c r="B22" s="105"/>
      <c r="C22" s="105"/>
      <c r="D22" s="105"/>
      <c r="E22" s="105"/>
      <c r="F22" s="105"/>
      <c r="G22" s="105"/>
      <c r="H22" s="105"/>
      <c r="I22" s="105"/>
      <c r="J22" s="105"/>
      <c r="K22" s="105"/>
      <c r="L22" s="105"/>
      <c r="M22" s="105"/>
      <c r="N22" s="105"/>
      <c r="O22" s="105"/>
      <c r="P22" s="105"/>
      <c r="Q22" s="105"/>
      <c r="R22" s="105"/>
      <c r="S22" s="105"/>
      <c r="T22" s="105"/>
      <c r="U22" s="105"/>
      <c r="V22" s="110"/>
      <c r="W22" s="105"/>
      <c r="X22" s="105"/>
      <c r="Y22" s="105"/>
      <c r="Z22" s="113"/>
      <c r="AA22" s="105"/>
      <c r="AB22" s="105"/>
      <c r="AC22" s="105"/>
      <c r="AD22" s="105"/>
      <c r="AE22" s="105"/>
      <c r="AF22" s="105"/>
      <c r="AG22" s="105"/>
      <c r="AH22" s="105"/>
      <c r="AI22" s="105"/>
      <c r="AJ22" s="105"/>
      <c r="AK22" s="105"/>
      <c r="AL22" s="105"/>
      <c r="AM22" s="105"/>
      <c r="AN22" s="105"/>
      <c r="AO22" s="105"/>
      <c r="AP22" s="111"/>
      <c r="AQ22" s="103"/>
      <c r="AR22" s="103"/>
      <c r="AS22" s="103"/>
      <c r="AT22" s="103"/>
      <c r="AU22" s="103"/>
      <c r="AV22" s="103"/>
      <c r="AW22" s="103"/>
      <c r="AX22" s="103"/>
      <c r="AY22" s="103"/>
      <c r="AZ22" s="105"/>
      <c r="BA22" s="105"/>
      <c r="BB22" s="112"/>
      <c r="BC22" s="105"/>
      <c r="BD22" s="112"/>
      <c r="BE22" s="105"/>
      <c r="BF22" s="112"/>
      <c r="BG22" s="105"/>
      <c r="BH22" s="112"/>
      <c r="BI22" s="105"/>
      <c r="BJ22" s="112"/>
      <c r="BK22" s="105"/>
      <c r="BL22" s="99"/>
    </row>
    <row collapsed="false" customFormat="false" customHeight="true" hidden="false" ht="13.5" outlineLevel="0" r="23">
      <c r="A23" s="99"/>
      <c r="B23" s="94" t="s">
        <v>28</v>
      </c>
      <c r="C23" s="105"/>
      <c r="D23" s="106"/>
      <c r="E23" s="105"/>
      <c r="F23" s="106"/>
      <c r="G23" s="105"/>
      <c r="H23" s="106"/>
      <c r="I23" s="105"/>
      <c r="J23" s="106"/>
      <c r="K23" s="105"/>
      <c r="L23" s="106"/>
      <c r="M23" s="105"/>
      <c r="N23" s="106"/>
      <c r="O23" s="105"/>
      <c r="P23" s="106"/>
      <c r="Q23" s="105"/>
      <c r="R23" s="106"/>
      <c r="S23" s="105"/>
      <c r="T23" s="106"/>
      <c r="U23" s="105"/>
      <c r="V23" s="116"/>
      <c r="W23" s="105"/>
      <c r="X23" s="117"/>
      <c r="Y23" s="105"/>
      <c r="Z23" s="113" t="s">
        <v>59</v>
      </c>
      <c r="AA23" s="105"/>
      <c r="AB23" s="105"/>
      <c r="AC23" s="105"/>
      <c r="AD23" s="106"/>
      <c r="AE23" s="105"/>
      <c r="AF23" s="106"/>
      <c r="AG23" s="105"/>
      <c r="AH23" s="119"/>
      <c r="AI23" s="105"/>
      <c r="AJ23" s="113" t="s">
        <v>60</v>
      </c>
      <c r="AK23" s="105"/>
      <c r="AL23" s="106"/>
      <c r="AM23" s="105"/>
      <c r="AN23" s="106"/>
      <c r="AO23" s="105"/>
      <c r="AP23" s="109"/>
      <c r="AQ23" s="103"/>
      <c r="AR23" s="103"/>
      <c r="AS23" s="103"/>
      <c r="AT23" s="103"/>
      <c r="AU23" s="103"/>
      <c r="AV23" s="103"/>
      <c r="AW23" s="103"/>
      <c r="AX23" s="103"/>
      <c r="AY23" s="103"/>
      <c r="AZ23" s="113" t="s">
        <v>17</v>
      </c>
      <c r="BA23" s="105"/>
      <c r="BB23" s="115" t="str">
        <f aca="false">'Udaje o fy'!$X$14</f>
        <v>1</v>
      </c>
      <c r="BC23" s="105"/>
      <c r="BD23" s="115" t="str">
        <f aca="false">'Udaje o fy'!$Y$14</f>
        <v>2</v>
      </c>
      <c r="BE23" s="105"/>
      <c r="BF23" s="115" t="str">
        <f aca="false">'Udaje o fy'!$AA$17</f>
        <v>2</v>
      </c>
      <c r="BG23" s="105"/>
      <c r="BH23" s="115" t="str">
        <f aca="false">'Udaje o fy'!$AB$14</f>
        <v>0</v>
      </c>
      <c r="BI23" s="105"/>
      <c r="BJ23" s="115" t="str">
        <f aca="false">'Udaje o fy'!$AC$14</f>
        <v>1</v>
      </c>
      <c r="BK23" s="105"/>
      <c r="BL23" s="118" t="str">
        <f aca="false">'Udaje o fy'!$AD$14</f>
        <v>3</v>
      </c>
      <c r="BN23" s="82"/>
      <c r="BP23" s="82"/>
      <c r="BR23" s="82"/>
      <c r="BT23" s="82"/>
      <c r="BV23" s="82"/>
      <c r="BX23" s="82"/>
      <c r="BZ23" s="82"/>
      <c r="CB23" s="82"/>
      <c r="CD23" s="82"/>
      <c r="CF23" s="82"/>
      <c r="CH23" s="82"/>
      <c r="CJ23" s="82"/>
      <c r="CL23" s="82"/>
      <c r="CN23" s="82"/>
      <c r="CP23" s="82"/>
      <c r="CR23" s="82"/>
      <c r="CT23" s="82"/>
      <c r="CV23" s="82"/>
      <c r="CX23" s="82"/>
      <c r="CZ23" s="82"/>
      <c r="DB23" s="82"/>
      <c r="DD23" s="82"/>
      <c r="DF23" s="82"/>
      <c r="DH23" s="82"/>
      <c r="DJ23" s="82"/>
    </row>
    <row collapsed="false" customFormat="false" customHeight="true" hidden="false" ht="3" outlineLevel="0" r="24">
      <c r="A24" s="99"/>
      <c r="B24" s="105"/>
      <c r="C24" s="105"/>
      <c r="D24" s="105"/>
      <c r="E24" s="105"/>
      <c r="F24" s="105"/>
      <c r="G24" s="105"/>
      <c r="H24" s="105"/>
      <c r="I24" s="105"/>
      <c r="J24" s="105"/>
      <c r="K24" s="105"/>
      <c r="L24" s="105"/>
      <c r="M24" s="105"/>
      <c r="N24" s="105"/>
      <c r="O24" s="105"/>
      <c r="P24" s="105"/>
      <c r="Q24" s="105"/>
      <c r="R24" s="105"/>
      <c r="S24" s="105"/>
      <c r="T24" s="105"/>
      <c r="U24" s="105"/>
      <c r="V24" s="110"/>
      <c r="W24" s="105"/>
      <c r="X24" s="105"/>
      <c r="Y24" s="105"/>
      <c r="Z24" s="113"/>
      <c r="AA24" s="105"/>
      <c r="AB24" s="105"/>
      <c r="AC24" s="105"/>
      <c r="AD24" s="105"/>
      <c r="AE24" s="105"/>
      <c r="AF24" s="105"/>
      <c r="AG24" s="105"/>
      <c r="AH24" s="105"/>
      <c r="AI24" s="105"/>
      <c r="AJ24" s="105"/>
      <c r="AK24" s="105"/>
      <c r="AL24" s="105"/>
      <c r="AM24" s="105"/>
      <c r="AN24" s="105"/>
      <c r="AO24" s="105"/>
      <c r="AP24" s="111"/>
      <c r="AQ24" s="103"/>
      <c r="AR24" s="103"/>
      <c r="AS24" s="103"/>
      <c r="AT24" s="103"/>
      <c r="AU24" s="103"/>
      <c r="AV24" s="103"/>
      <c r="AW24" s="103"/>
      <c r="AX24" s="103"/>
      <c r="AY24" s="103"/>
      <c r="AZ24" s="105"/>
      <c r="BA24" s="105"/>
      <c r="BB24" s="105"/>
      <c r="BC24" s="105"/>
      <c r="BD24" s="105"/>
      <c r="BE24" s="105"/>
      <c r="BF24" s="105"/>
      <c r="BG24" s="105"/>
      <c r="BH24" s="105"/>
      <c r="BI24" s="105"/>
      <c r="BJ24" s="105"/>
      <c r="BK24" s="105"/>
      <c r="BL24" s="111"/>
    </row>
    <row collapsed="false" customFormat="false" customHeight="true" hidden="false" ht="3" outlineLevel="0" r="25">
      <c r="A25" s="99"/>
      <c r="B25" s="112"/>
      <c r="C25" s="112"/>
      <c r="D25" s="112"/>
      <c r="E25" s="112"/>
      <c r="F25" s="112"/>
      <c r="G25" s="112"/>
      <c r="H25" s="112"/>
      <c r="I25" s="112"/>
      <c r="J25" s="112"/>
      <c r="K25" s="112"/>
      <c r="L25" s="112"/>
      <c r="M25" s="112"/>
      <c r="N25" s="112"/>
      <c r="O25" s="112"/>
      <c r="P25" s="112"/>
      <c r="Q25" s="105"/>
      <c r="R25" s="105"/>
      <c r="S25" s="105"/>
      <c r="T25" s="105"/>
      <c r="U25" s="105"/>
      <c r="V25" s="110"/>
      <c r="W25" s="105"/>
      <c r="X25" s="105"/>
      <c r="Y25" s="105"/>
      <c r="Z25" s="113"/>
      <c r="AA25" s="105"/>
      <c r="AB25" s="105"/>
      <c r="AC25" s="105"/>
      <c r="AD25" s="105"/>
      <c r="AE25" s="105"/>
      <c r="AF25" s="105"/>
      <c r="AG25" s="105"/>
      <c r="AH25" s="105"/>
      <c r="AI25" s="105"/>
      <c r="AJ25" s="105"/>
      <c r="AK25" s="105"/>
      <c r="AL25" s="105"/>
      <c r="AM25" s="105"/>
      <c r="AN25" s="105"/>
      <c r="AO25" s="105"/>
      <c r="AP25" s="111"/>
      <c r="AQ25" s="120" t="s">
        <v>61</v>
      </c>
      <c r="AR25" s="120"/>
      <c r="AS25" s="120"/>
      <c r="AT25" s="120"/>
      <c r="AU25" s="120"/>
      <c r="AV25" s="120"/>
      <c r="AW25" s="120"/>
      <c r="AX25" s="120"/>
      <c r="AY25" s="100"/>
      <c r="AZ25" s="100"/>
      <c r="BA25" s="100"/>
      <c r="BB25" s="100"/>
      <c r="BC25" s="100"/>
      <c r="BD25" s="100"/>
      <c r="BE25" s="100"/>
      <c r="BF25" s="100"/>
      <c r="BG25" s="100"/>
      <c r="BH25" s="100"/>
      <c r="BI25" s="100"/>
      <c r="BJ25" s="100"/>
      <c r="BK25" s="100"/>
      <c r="BL25" s="102"/>
    </row>
    <row collapsed="false" customFormat="false" customHeight="true" hidden="false" ht="13.5" outlineLevel="0" r="26">
      <c r="A26" s="99"/>
      <c r="B26" s="115" t="n">
        <f aca="false">'Udaje o fy'!$B$27</f>
        <v>0</v>
      </c>
      <c r="C26" s="106"/>
      <c r="D26" s="115" t="n">
        <f aca="false">'Udaje o fy'!$C$27</f>
        <v>0</v>
      </c>
      <c r="E26" s="106"/>
      <c r="F26" s="115" t="n">
        <f aca="false">'Udaje o fy'!$D$27</f>
        <v>0</v>
      </c>
      <c r="G26" s="106"/>
      <c r="H26" s="115" t="n">
        <f aca="false">'Udaje o fy'!$E$27</f>
        <v>0</v>
      </c>
      <c r="I26" s="106"/>
      <c r="J26" s="115" t="n">
        <f aca="false">'Udaje o fy'!$F$27</f>
        <v>0</v>
      </c>
      <c r="K26" s="106"/>
      <c r="L26" s="115" t="n">
        <f aca="false">'Udaje o fy'!$G$27</f>
        <v>0</v>
      </c>
      <c r="M26" s="106"/>
      <c r="N26" s="115" t="n">
        <f aca="false">'Udaje o fy'!$H$27</f>
        <v>0</v>
      </c>
      <c r="O26" s="106"/>
      <c r="P26" s="115" t="n">
        <f aca="false">'Udaje o fy'!$I$27</f>
        <v>0</v>
      </c>
      <c r="Q26" s="105"/>
      <c r="R26" s="106"/>
      <c r="S26" s="105"/>
      <c r="T26" s="106"/>
      <c r="U26" s="105"/>
      <c r="V26" s="116"/>
      <c r="W26" s="105"/>
      <c r="X26" s="119"/>
      <c r="Y26" s="105"/>
      <c r="Z26" s="113" t="s">
        <v>62</v>
      </c>
      <c r="AA26" s="105"/>
      <c r="AB26" s="105"/>
      <c r="AC26" s="105"/>
      <c r="AD26" s="106"/>
      <c r="AE26" s="105"/>
      <c r="AF26" s="106"/>
      <c r="AG26" s="105"/>
      <c r="AH26" s="121"/>
      <c r="AI26" s="105"/>
      <c r="AJ26" s="113" t="s">
        <v>63</v>
      </c>
      <c r="AK26" s="105"/>
      <c r="AL26" s="106"/>
      <c r="AM26" s="105"/>
      <c r="AN26" s="106"/>
      <c r="AO26" s="105"/>
      <c r="AP26" s="109"/>
      <c r="AQ26" s="120"/>
      <c r="AR26" s="120"/>
      <c r="AS26" s="120"/>
      <c r="AT26" s="120"/>
      <c r="AU26" s="120"/>
      <c r="AV26" s="120"/>
      <c r="AW26" s="120"/>
      <c r="AX26" s="120"/>
      <c r="AY26" s="105"/>
      <c r="AZ26" s="106"/>
      <c r="BA26" s="105"/>
      <c r="BB26" s="106"/>
      <c r="BC26" s="105"/>
      <c r="BD26" s="106"/>
      <c r="BE26" s="105"/>
      <c r="BF26" s="106"/>
      <c r="BG26" s="105"/>
      <c r="BH26" s="106"/>
      <c r="BI26" s="105"/>
      <c r="BJ26" s="106"/>
      <c r="BK26" s="105"/>
      <c r="BL26" s="109"/>
      <c r="BN26" s="82"/>
      <c r="BP26" s="82"/>
      <c r="BR26" s="82"/>
      <c r="BT26" s="82"/>
      <c r="BV26" s="82"/>
      <c r="BX26" s="82"/>
      <c r="BZ26" s="82"/>
      <c r="CB26" s="82"/>
      <c r="CD26" s="82"/>
      <c r="CF26" s="82"/>
      <c r="CH26" s="82"/>
      <c r="CJ26" s="82"/>
      <c r="CL26" s="82"/>
      <c r="CN26" s="82"/>
      <c r="CP26" s="82"/>
      <c r="CR26" s="82"/>
      <c r="CT26" s="82"/>
      <c r="CV26" s="82"/>
      <c r="CX26" s="82"/>
      <c r="CZ26" s="82"/>
      <c r="DB26" s="82"/>
      <c r="DD26" s="82"/>
      <c r="DF26" s="82"/>
      <c r="DH26" s="82"/>
      <c r="DJ26" s="82"/>
    </row>
    <row collapsed="false" customFormat="false" customHeight="true" hidden="false" ht="3" outlineLevel="0" r="27">
      <c r="A27" s="99"/>
      <c r="B27" s="105"/>
      <c r="C27" s="105"/>
      <c r="D27" s="105"/>
      <c r="E27" s="105"/>
      <c r="F27" s="105"/>
      <c r="G27" s="105"/>
      <c r="H27" s="105"/>
      <c r="I27" s="105"/>
      <c r="J27" s="105"/>
      <c r="K27" s="105"/>
      <c r="L27" s="105"/>
      <c r="M27" s="105"/>
      <c r="N27" s="105"/>
      <c r="O27" s="105"/>
      <c r="P27" s="105"/>
      <c r="Q27" s="105"/>
      <c r="R27" s="105"/>
      <c r="S27" s="105"/>
      <c r="T27" s="105"/>
      <c r="U27" s="105"/>
      <c r="V27" s="122"/>
      <c r="W27" s="123"/>
      <c r="X27" s="123"/>
      <c r="Y27" s="123"/>
      <c r="Z27" s="124"/>
      <c r="AA27" s="123"/>
      <c r="AB27" s="123"/>
      <c r="AC27" s="123"/>
      <c r="AD27" s="123"/>
      <c r="AE27" s="123"/>
      <c r="AF27" s="123"/>
      <c r="AG27" s="123"/>
      <c r="AH27" s="123"/>
      <c r="AI27" s="123"/>
      <c r="AJ27" s="123"/>
      <c r="AK27" s="123"/>
      <c r="AL27" s="123"/>
      <c r="AM27" s="123"/>
      <c r="AN27" s="123"/>
      <c r="AO27" s="123"/>
      <c r="AP27" s="125"/>
      <c r="AQ27" s="120"/>
      <c r="AR27" s="120"/>
      <c r="AS27" s="120"/>
      <c r="AT27" s="120"/>
      <c r="AU27" s="120"/>
      <c r="AV27" s="120"/>
      <c r="AW27" s="120"/>
      <c r="AX27" s="120"/>
      <c r="AY27" s="105"/>
      <c r="AZ27" s="105"/>
      <c r="BA27" s="105"/>
      <c r="BB27" s="105"/>
      <c r="BC27" s="105"/>
      <c r="BD27" s="105"/>
      <c r="BE27" s="105"/>
      <c r="BF27" s="105"/>
      <c r="BG27" s="105"/>
      <c r="BH27" s="105"/>
      <c r="BI27" s="105"/>
      <c r="BJ27" s="105"/>
      <c r="BK27" s="105"/>
      <c r="BL27" s="111"/>
    </row>
    <row collapsed="false" customFormat="false" customHeight="true" hidden="false" ht="3" outlineLevel="0" r="28">
      <c r="A28" s="99"/>
      <c r="B28" s="105"/>
      <c r="C28" s="105"/>
      <c r="D28" s="105"/>
      <c r="E28" s="105"/>
      <c r="F28" s="105"/>
      <c r="G28" s="105"/>
      <c r="H28" s="105"/>
      <c r="I28" s="105"/>
      <c r="J28" s="105"/>
      <c r="K28" s="105"/>
      <c r="L28" s="105"/>
      <c r="M28" s="105"/>
      <c r="N28" s="105"/>
      <c r="O28" s="105"/>
      <c r="P28" s="105"/>
      <c r="Q28" s="105"/>
      <c r="R28" s="105"/>
      <c r="S28" s="105"/>
      <c r="T28" s="105"/>
      <c r="U28" s="105"/>
      <c r="V28" s="110"/>
      <c r="W28" s="105"/>
      <c r="X28" s="105"/>
      <c r="Y28" s="105"/>
      <c r="Z28" s="113"/>
      <c r="AA28" s="105"/>
      <c r="AB28" s="105"/>
      <c r="AC28" s="105"/>
      <c r="AD28" s="105"/>
      <c r="AE28" s="105"/>
      <c r="AF28" s="105"/>
      <c r="AG28" s="105"/>
      <c r="AH28" s="105"/>
      <c r="AI28" s="105"/>
      <c r="AJ28" s="105"/>
      <c r="AK28" s="105"/>
      <c r="AL28" s="105"/>
      <c r="AM28" s="105"/>
      <c r="AN28" s="105"/>
      <c r="AO28" s="105"/>
      <c r="AP28" s="111"/>
      <c r="AQ28" s="120"/>
      <c r="AR28" s="120"/>
      <c r="AS28" s="120"/>
      <c r="AT28" s="120"/>
      <c r="AU28" s="120"/>
      <c r="AV28" s="120"/>
      <c r="AW28" s="120"/>
      <c r="AX28" s="120"/>
      <c r="AY28" s="105"/>
      <c r="AZ28" s="113" t="s">
        <v>58</v>
      </c>
      <c r="BA28" s="105"/>
      <c r="BB28" s="112"/>
      <c r="BC28" s="112"/>
      <c r="BD28" s="112"/>
      <c r="BE28" s="105"/>
      <c r="BF28" s="112"/>
      <c r="BG28" s="112"/>
      <c r="BH28" s="112"/>
      <c r="BI28" s="112"/>
      <c r="BJ28" s="112"/>
      <c r="BK28" s="112"/>
      <c r="BL28" s="99"/>
    </row>
    <row collapsed="false" customFormat="false" customHeight="true" hidden="false" ht="13.5" outlineLevel="0" r="29">
      <c r="A29" s="99"/>
      <c r="B29" s="94" t="s">
        <v>30</v>
      </c>
      <c r="C29" s="105"/>
      <c r="D29" s="106"/>
      <c r="E29" s="105"/>
      <c r="F29" s="106"/>
      <c r="G29" s="105"/>
      <c r="H29" s="106"/>
      <c r="I29" s="105"/>
      <c r="J29" s="106"/>
      <c r="K29" s="105"/>
      <c r="L29" s="106"/>
      <c r="M29" s="105"/>
      <c r="N29" s="106"/>
      <c r="O29" s="105"/>
      <c r="P29" s="106"/>
      <c r="Q29" s="105"/>
      <c r="R29" s="106"/>
      <c r="S29" s="105"/>
      <c r="T29" s="106"/>
      <c r="U29" s="105"/>
      <c r="V29" s="116"/>
      <c r="W29" s="105"/>
      <c r="X29" s="119"/>
      <c r="Y29" s="105"/>
      <c r="Z29" s="113" t="s">
        <v>64</v>
      </c>
      <c r="AA29" s="105"/>
      <c r="AB29" s="105"/>
      <c r="AC29" s="105"/>
      <c r="AD29" s="106"/>
      <c r="AE29" s="105"/>
      <c r="AF29" s="106"/>
      <c r="AG29" s="105"/>
      <c r="AH29" s="106"/>
      <c r="AI29" s="105"/>
      <c r="AJ29" s="106"/>
      <c r="AK29" s="105"/>
      <c r="AL29" s="106"/>
      <c r="AM29" s="105"/>
      <c r="AN29" s="106"/>
      <c r="AO29" s="105"/>
      <c r="AP29" s="109"/>
      <c r="AQ29" s="120"/>
      <c r="AR29" s="120"/>
      <c r="AS29" s="120"/>
      <c r="AT29" s="120"/>
      <c r="AU29" s="120"/>
      <c r="AV29" s="120"/>
      <c r="AW29" s="120"/>
      <c r="AX29" s="120"/>
      <c r="AY29" s="105"/>
      <c r="AZ29" s="113" t="s">
        <v>58</v>
      </c>
      <c r="BA29" s="105"/>
      <c r="BB29" s="115" t="str">
        <f aca="false">'Udaje o fy'!$O$17</f>
        <v>0</v>
      </c>
      <c r="BC29" s="105"/>
      <c r="BD29" s="115" t="str">
        <f aca="false">'Udaje o fy'!$P$17</f>
        <v>1</v>
      </c>
      <c r="BE29" s="105"/>
      <c r="BF29" s="115" t="str">
        <f aca="false">'Udaje o fy'!$R$17</f>
        <v>2</v>
      </c>
      <c r="BG29" s="105"/>
      <c r="BH29" s="115" t="str">
        <f aca="false">'Udaje o fy'!$S$17</f>
        <v>0</v>
      </c>
      <c r="BI29" s="105"/>
      <c r="BJ29" s="115" t="str">
        <f aca="false">'Udaje o fy'!$T$17</f>
        <v>1</v>
      </c>
      <c r="BK29" s="105"/>
      <c r="BL29" s="118" t="str">
        <f aca="false">'Udaje o fy'!$U$17</f>
        <v>2</v>
      </c>
      <c r="BN29" s="82"/>
      <c r="BP29" s="82"/>
      <c r="BR29" s="82"/>
      <c r="BT29" s="82"/>
      <c r="BV29" s="82"/>
      <c r="BX29" s="82"/>
      <c r="BZ29" s="82"/>
      <c r="CB29" s="82"/>
      <c r="CD29" s="82"/>
      <c r="CF29" s="82"/>
      <c r="CH29" s="82"/>
      <c r="CJ29" s="82"/>
      <c r="CL29" s="82"/>
      <c r="CN29" s="82"/>
      <c r="CP29" s="82"/>
      <c r="CR29" s="82"/>
      <c r="CT29" s="82"/>
      <c r="CV29" s="82"/>
      <c r="CX29" s="82"/>
      <c r="CZ29" s="82"/>
      <c r="DB29" s="82"/>
      <c r="DD29" s="82"/>
      <c r="DF29" s="82"/>
      <c r="DH29" s="82"/>
      <c r="DJ29" s="82"/>
    </row>
    <row collapsed="false" customFormat="false" customHeight="true" hidden="false" ht="3" outlineLevel="0" r="30">
      <c r="A30" s="99"/>
      <c r="B30" s="105"/>
      <c r="C30" s="105"/>
      <c r="D30" s="105"/>
      <c r="E30" s="105"/>
      <c r="F30" s="105"/>
      <c r="G30" s="105"/>
      <c r="H30" s="105"/>
      <c r="I30" s="105"/>
      <c r="J30" s="105"/>
      <c r="K30" s="105"/>
      <c r="L30" s="105"/>
      <c r="M30" s="105"/>
      <c r="N30" s="105"/>
      <c r="O30" s="105"/>
      <c r="P30" s="105"/>
      <c r="Q30" s="105"/>
      <c r="R30" s="105"/>
      <c r="S30" s="105"/>
      <c r="T30" s="105"/>
      <c r="U30" s="105"/>
      <c r="V30" s="110"/>
      <c r="W30" s="105"/>
      <c r="X30" s="105"/>
      <c r="Y30" s="105"/>
      <c r="Z30" s="113"/>
      <c r="AA30" s="105"/>
      <c r="AB30" s="105"/>
      <c r="AC30" s="105"/>
      <c r="AD30" s="105"/>
      <c r="AE30" s="105"/>
      <c r="AF30" s="105"/>
      <c r="AG30" s="105"/>
      <c r="AH30" s="105"/>
      <c r="AI30" s="105"/>
      <c r="AJ30" s="105"/>
      <c r="AK30" s="105"/>
      <c r="AL30" s="105"/>
      <c r="AM30" s="105"/>
      <c r="AN30" s="105"/>
      <c r="AO30" s="105"/>
      <c r="AP30" s="111"/>
      <c r="AQ30" s="120"/>
      <c r="AR30" s="120"/>
      <c r="AS30" s="120"/>
      <c r="AT30" s="120"/>
      <c r="AU30" s="120"/>
      <c r="AV30" s="120"/>
      <c r="AW30" s="120"/>
      <c r="AX30" s="120"/>
      <c r="AY30" s="105"/>
      <c r="AZ30" s="105"/>
      <c r="BA30" s="105"/>
      <c r="BB30" s="105"/>
      <c r="BC30" s="105"/>
      <c r="BD30" s="105"/>
      <c r="BE30" s="105"/>
      <c r="BF30" s="105"/>
      <c r="BG30" s="105"/>
      <c r="BH30" s="105"/>
      <c r="BI30" s="105"/>
      <c r="BJ30" s="105"/>
      <c r="BK30" s="105"/>
      <c r="BL30" s="111"/>
    </row>
    <row collapsed="false" customFormat="false" customHeight="true" hidden="false" ht="3" outlineLevel="0" r="31">
      <c r="A31" s="99"/>
      <c r="B31" s="112"/>
      <c r="C31" s="112"/>
      <c r="D31" s="112"/>
      <c r="E31" s="112"/>
      <c r="F31" s="112"/>
      <c r="G31" s="112"/>
      <c r="H31" s="112"/>
      <c r="I31" s="112"/>
      <c r="J31" s="112"/>
      <c r="K31" s="105"/>
      <c r="L31" s="105"/>
      <c r="M31" s="105"/>
      <c r="N31" s="105"/>
      <c r="O31" s="105"/>
      <c r="P31" s="105"/>
      <c r="Q31" s="105"/>
      <c r="R31" s="105"/>
      <c r="S31" s="105"/>
      <c r="T31" s="105"/>
      <c r="U31" s="105"/>
      <c r="V31" s="110"/>
      <c r="W31" s="105"/>
      <c r="X31" s="105"/>
      <c r="Y31" s="105"/>
      <c r="Z31" s="113"/>
      <c r="AA31" s="105"/>
      <c r="AB31" s="105"/>
      <c r="AC31" s="105"/>
      <c r="AD31" s="105"/>
      <c r="AE31" s="105"/>
      <c r="AF31" s="105"/>
      <c r="AG31" s="105"/>
      <c r="AH31" s="105"/>
      <c r="AI31" s="105"/>
      <c r="AJ31" s="105"/>
      <c r="AK31" s="105"/>
      <c r="AL31" s="105"/>
      <c r="AM31" s="105"/>
      <c r="AN31" s="105"/>
      <c r="AO31" s="105"/>
      <c r="AP31" s="111"/>
      <c r="AQ31" s="120"/>
      <c r="AR31" s="120"/>
      <c r="AS31" s="120"/>
      <c r="AT31" s="120"/>
      <c r="AU31" s="120"/>
      <c r="AV31" s="120"/>
      <c r="AW31" s="120"/>
      <c r="AX31" s="120"/>
      <c r="AY31" s="105"/>
      <c r="AZ31" s="105"/>
      <c r="BA31" s="105"/>
      <c r="BB31" s="112"/>
      <c r="BC31" s="112"/>
      <c r="BD31" s="112"/>
      <c r="BE31" s="105"/>
      <c r="BF31" s="112"/>
      <c r="BG31" s="112"/>
      <c r="BH31" s="112"/>
      <c r="BI31" s="112"/>
      <c r="BJ31" s="112"/>
      <c r="BK31" s="112"/>
      <c r="BL31" s="99"/>
    </row>
    <row collapsed="false" customFormat="false" customHeight="true" hidden="false" ht="13.5" outlineLevel="0" r="32">
      <c r="A32" s="99"/>
      <c r="B32" s="115" t="n">
        <f aca="false">'Udaje o fy'!$AB$27</f>
        <v>0</v>
      </c>
      <c r="C32" s="106"/>
      <c r="D32" s="115" t="n">
        <f aca="false">'Udaje o fy'!$AC$27</f>
        <v>0</v>
      </c>
      <c r="E32" s="126" t="s">
        <v>4</v>
      </c>
      <c r="F32" s="115" t="n">
        <f aca="false">'Udaje o fy'!$AE$27</f>
        <v>0</v>
      </c>
      <c r="G32" s="106"/>
      <c r="H32" s="115" t="n">
        <f aca="false">'Udaje o fy'!$AF$27</f>
        <v>0</v>
      </c>
      <c r="I32" s="126" t="s">
        <v>4</v>
      </c>
      <c r="J32" s="115" t="n">
        <f aca="false">'Udaje o fy'!$AH$27</f>
        <v>0</v>
      </c>
      <c r="K32" s="106"/>
      <c r="L32" s="106"/>
      <c r="M32" s="106"/>
      <c r="N32" s="106"/>
      <c r="O32" s="106"/>
      <c r="P32" s="106"/>
      <c r="Q32" s="106"/>
      <c r="R32" s="106"/>
      <c r="S32" s="106"/>
      <c r="T32" s="106"/>
      <c r="U32" s="106"/>
      <c r="V32" s="116"/>
      <c r="W32" s="105"/>
      <c r="X32" s="119"/>
      <c r="Y32" s="127"/>
      <c r="Z32" s="113" t="s">
        <v>65</v>
      </c>
      <c r="AA32" s="105"/>
      <c r="AB32" s="105"/>
      <c r="AC32" s="105"/>
      <c r="AD32" s="106"/>
      <c r="AE32" s="105"/>
      <c r="AF32" s="106"/>
      <c r="AG32" s="105"/>
      <c r="AH32" s="106"/>
      <c r="AI32" s="105"/>
      <c r="AJ32" s="113" t="s">
        <v>63</v>
      </c>
      <c r="AK32" s="105"/>
      <c r="AL32" s="106"/>
      <c r="AM32" s="105"/>
      <c r="AN32" s="106"/>
      <c r="AO32" s="105"/>
      <c r="AP32" s="109"/>
      <c r="AQ32" s="120"/>
      <c r="AR32" s="120"/>
      <c r="AS32" s="120"/>
      <c r="AT32" s="120"/>
      <c r="AU32" s="120"/>
      <c r="AV32" s="120"/>
      <c r="AW32" s="120"/>
      <c r="AX32" s="120"/>
      <c r="AY32" s="105"/>
      <c r="AZ32" s="113" t="s">
        <v>17</v>
      </c>
      <c r="BA32" s="105"/>
      <c r="BB32" s="115" t="str">
        <f aca="false">'Udaje o fy'!$X$17</f>
        <v>1</v>
      </c>
      <c r="BC32" s="105"/>
      <c r="BD32" s="115" t="str">
        <f aca="false">'Udaje o fy'!$Y$17</f>
        <v>2</v>
      </c>
      <c r="BE32" s="105"/>
      <c r="BF32" s="115" t="str">
        <f aca="false">'Udaje o fy'!$AA$17</f>
        <v>2</v>
      </c>
      <c r="BG32" s="105"/>
      <c r="BH32" s="115" t="str">
        <f aca="false">'Udaje o fy'!$AB$17</f>
        <v>0</v>
      </c>
      <c r="BI32" s="105"/>
      <c r="BJ32" s="115" t="str">
        <f aca="false">'Udaje o fy'!$AC$17</f>
        <v>1</v>
      </c>
      <c r="BK32" s="105"/>
      <c r="BL32" s="118" t="str">
        <f aca="false">'Udaje o fy'!$AD$17</f>
        <v>2</v>
      </c>
      <c r="BN32" s="82"/>
      <c r="BP32" s="82"/>
      <c r="BR32" s="82"/>
      <c r="BT32" s="82"/>
      <c r="BV32" s="82"/>
      <c r="BX32" s="82"/>
      <c r="BZ32" s="82"/>
      <c r="CB32" s="82"/>
      <c r="CD32" s="82"/>
      <c r="CF32" s="82"/>
      <c r="CH32" s="82"/>
      <c r="CJ32" s="82"/>
      <c r="CL32" s="82"/>
      <c r="CN32" s="82"/>
      <c r="CP32" s="82"/>
      <c r="CR32" s="82"/>
      <c r="CT32" s="82"/>
      <c r="CV32" s="82"/>
      <c r="CX32" s="82"/>
      <c r="CZ32" s="82"/>
      <c r="DB32" s="82"/>
      <c r="DD32" s="82"/>
      <c r="DF32" s="82"/>
      <c r="DH32" s="82"/>
      <c r="DJ32" s="82"/>
    </row>
    <row collapsed="false" customFormat="false" customHeight="true" hidden="false" ht="3" outlineLevel="0" r="33">
      <c r="A33" s="99"/>
      <c r="B33" s="123"/>
      <c r="C33" s="123"/>
      <c r="D33" s="123"/>
      <c r="E33" s="123"/>
      <c r="F33" s="123"/>
      <c r="G33" s="123"/>
      <c r="H33" s="123"/>
      <c r="I33" s="123"/>
      <c r="J33" s="123"/>
      <c r="K33" s="123"/>
      <c r="L33" s="123"/>
      <c r="M33" s="123"/>
      <c r="N33" s="123"/>
      <c r="O33" s="123"/>
      <c r="P33" s="123"/>
      <c r="Q33" s="123"/>
      <c r="R33" s="123"/>
      <c r="S33" s="123"/>
      <c r="T33" s="123"/>
      <c r="U33" s="123"/>
      <c r="V33" s="122"/>
      <c r="W33" s="123"/>
      <c r="X33" s="123"/>
      <c r="Y33" s="123"/>
      <c r="Z33" s="123"/>
      <c r="AA33" s="123"/>
      <c r="AB33" s="123"/>
      <c r="AC33" s="123"/>
      <c r="AD33" s="123"/>
      <c r="AE33" s="123"/>
      <c r="AF33" s="123"/>
      <c r="AG33" s="123"/>
      <c r="AH33" s="123"/>
      <c r="AI33" s="123"/>
      <c r="AJ33" s="123"/>
      <c r="AK33" s="123"/>
      <c r="AL33" s="123"/>
      <c r="AM33" s="123"/>
      <c r="AN33" s="123"/>
      <c r="AO33" s="123"/>
      <c r="AP33" s="125"/>
      <c r="AQ33" s="120"/>
      <c r="AR33" s="120"/>
      <c r="AS33" s="120"/>
      <c r="AT33" s="120"/>
      <c r="AU33" s="120"/>
      <c r="AV33" s="120"/>
      <c r="AW33" s="120"/>
      <c r="AX33" s="120"/>
      <c r="AY33" s="123"/>
      <c r="AZ33" s="123"/>
      <c r="BA33" s="123"/>
      <c r="BB33" s="123"/>
      <c r="BC33" s="123"/>
      <c r="BD33" s="123"/>
      <c r="BE33" s="123"/>
      <c r="BF33" s="123"/>
      <c r="BG33" s="123"/>
      <c r="BH33" s="123"/>
      <c r="BI33" s="123"/>
      <c r="BJ33" s="123"/>
      <c r="BK33" s="123"/>
      <c r="BL33" s="125"/>
    </row>
    <row collapsed="false" customFormat="false" customHeight="true" hidden="false" ht="3" outlineLevel="0" r="34">
      <c r="A34" s="112"/>
      <c r="B34" s="105"/>
      <c r="C34" s="105"/>
      <c r="D34" s="105"/>
      <c r="E34" s="105"/>
      <c r="F34" s="105"/>
      <c r="G34" s="105"/>
      <c r="H34" s="105"/>
      <c r="I34" s="105"/>
      <c r="J34" s="105"/>
      <c r="K34" s="105"/>
      <c r="L34" s="105"/>
      <c r="M34" s="105"/>
      <c r="N34" s="105"/>
      <c r="O34" s="105"/>
      <c r="P34" s="105"/>
      <c r="Q34" s="105"/>
      <c r="R34" s="105"/>
      <c r="S34" s="105"/>
      <c r="T34" s="105"/>
      <c r="U34" s="105"/>
      <c r="V34" s="105"/>
      <c r="W34" s="105"/>
      <c r="X34" s="105"/>
      <c r="Y34" s="105"/>
      <c r="Z34" s="105"/>
      <c r="AA34" s="105"/>
      <c r="AB34" s="105"/>
      <c r="AC34" s="105"/>
      <c r="AD34" s="105"/>
      <c r="AE34" s="105"/>
      <c r="AF34" s="105"/>
      <c r="AG34" s="105"/>
      <c r="AH34" s="105"/>
      <c r="AI34" s="105"/>
      <c r="AJ34" s="105"/>
      <c r="AK34" s="105"/>
      <c r="AL34" s="105"/>
      <c r="AM34" s="105"/>
      <c r="AN34" s="105"/>
      <c r="AO34" s="105"/>
      <c r="AP34" s="105"/>
      <c r="AQ34" s="128"/>
      <c r="AR34" s="128"/>
      <c r="AS34" s="128"/>
      <c r="AT34" s="128"/>
      <c r="AU34" s="128"/>
      <c r="AV34" s="128"/>
      <c r="AW34" s="128"/>
      <c r="AX34" s="128"/>
      <c r="AY34" s="105"/>
      <c r="AZ34" s="105"/>
      <c r="BA34" s="105"/>
      <c r="BB34" s="105"/>
      <c r="BC34" s="105"/>
      <c r="BD34" s="105"/>
      <c r="BE34" s="105"/>
      <c r="BF34" s="105"/>
      <c r="BG34" s="105"/>
      <c r="BH34" s="105"/>
      <c r="BI34" s="105"/>
      <c r="BJ34" s="105"/>
      <c r="BK34" s="105"/>
      <c r="BL34" s="105"/>
    </row>
    <row collapsed="false" customFormat="false" customHeight="true" hidden="false" ht="13.5" outlineLevel="0" r="35">
      <c r="A35" s="99"/>
      <c r="B35" s="129" t="s">
        <v>66</v>
      </c>
      <c r="C35" s="100"/>
      <c r="D35" s="130"/>
      <c r="E35" s="100"/>
      <c r="F35" s="130"/>
      <c r="G35" s="100"/>
      <c r="H35" s="130"/>
      <c r="I35" s="100"/>
      <c r="J35" s="130"/>
      <c r="K35" s="100"/>
      <c r="L35" s="130"/>
      <c r="M35" s="100"/>
      <c r="N35" s="130"/>
      <c r="O35" s="100"/>
      <c r="P35" s="130"/>
      <c r="Q35" s="100"/>
      <c r="R35" s="130"/>
      <c r="S35" s="100"/>
      <c r="T35" s="130"/>
      <c r="U35" s="100"/>
      <c r="V35" s="130"/>
      <c r="W35" s="130"/>
      <c r="X35" s="130"/>
      <c r="Y35" s="130"/>
      <c r="Z35" s="130"/>
      <c r="AA35" s="130"/>
      <c r="AB35" s="130"/>
      <c r="AC35" s="130"/>
      <c r="AD35" s="130"/>
      <c r="AE35" s="130"/>
      <c r="AF35" s="130"/>
      <c r="AG35" s="130"/>
      <c r="AH35" s="130"/>
      <c r="AI35" s="130"/>
      <c r="AJ35" s="130"/>
      <c r="AK35" s="130"/>
      <c r="AL35" s="130"/>
      <c r="AM35" s="130"/>
      <c r="AN35" s="130"/>
      <c r="AO35" s="130"/>
      <c r="AP35" s="130"/>
      <c r="AQ35" s="130"/>
      <c r="AR35" s="130"/>
      <c r="AS35" s="130"/>
      <c r="AT35" s="130"/>
      <c r="AU35" s="130"/>
      <c r="AV35" s="130"/>
      <c r="AW35" s="130"/>
      <c r="AX35" s="130"/>
      <c r="AY35" s="130"/>
      <c r="AZ35" s="130"/>
      <c r="BA35" s="130"/>
      <c r="BB35" s="130"/>
      <c r="BC35" s="130"/>
      <c r="BD35" s="130"/>
      <c r="BE35" s="130"/>
      <c r="BF35" s="130"/>
      <c r="BG35" s="130"/>
      <c r="BH35" s="130"/>
      <c r="BI35" s="130"/>
      <c r="BJ35" s="130"/>
      <c r="BK35" s="130"/>
      <c r="BL35" s="131"/>
      <c r="BN35" s="82"/>
      <c r="BP35" s="82"/>
      <c r="BR35" s="82"/>
      <c r="BT35" s="82"/>
      <c r="BV35" s="82"/>
      <c r="BX35" s="82"/>
      <c r="BZ35" s="82"/>
      <c r="CB35" s="82"/>
      <c r="CD35" s="82"/>
      <c r="CF35" s="82"/>
      <c r="CH35" s="82"/>
      <c r="CJ35" s="82"/>
      <c r="CL35" s="82"/>
      <c r="CN35" s="82"/>
      <c r="CP35" s="82"/>
      <c r="CR35" s="82"/>
      <c r="CT35" s="82"/>
      <c r="CV35" s="82"/>
      <c r="CX35" s="82"/>
      <c r="CZ35" s="82"/>
      <c r="DB35" s="82"/>
      <c r="DD35" s="82"/>
      <c r="DF35" s="82"/>
      <c r="DH35" s="82"/>
      <c r="DJ35" s="82"/>
    </row>
    <row collapsed="false" customFormat="false" customHeight="true" hidden="false" ht="3" outlineLevel="0" r="36">
      <c r="A36" s="99"/>
      <c r="B36" s="105"/>
      <c r="C36" s="105"/>
      <c r="D36" s="105"/>
      <c r="E36" s="105"/>
      <c r="F36" s="105"/>
      <c r="G36" s="105"/>
      <c r="H36" s="105"/>
      <c r="I36" s="105"/>
      <c r="J36" s="105"/>
      <c r="K36" s="105"/>
      <c r="L36" s="105"/>
      <c r="M36" s="105"/>
      <c r="N36" s="105"/>
      <c r="O36" s="105"/>
      <c r="P36" s="105"/>
      <c r="Q36" s="105"/>
      <c r="R36" s="105"/>
      <c r="S36" s="105"/>
      <c r="T36" s="105"/>
      <c r="U36" s="105"/>
      <c r="V36" s="105"/>
      <c r="W36" s="105"/>
      <c r="X36" s="105"/>
      <c r="Y36" s="105"/>
      <c r="Z36" s="105"/>
      <c r="AA36" s="105"/>
      <c r="AB36" s="105"/>
      <c r="AC36" s="105"/>
      <c r="AD36" s="105"/>
      <c r="AE36" s="105"/>
      <c r="AF36" s="105"/>
      <c r="AG36" s="105"/>
      <c r="AH36" s="105"/>
      <c r="AI36" s="105"/>
      <c r="AJ36" s="105"/>
      <c r="AK36" s="105"/>
      <c r="AL36" s="105"/>
      <c r="AM36" s="105"/>
      <c r="AN36" s="105"/>
      <c r="AO36" s="105"/>
      <c r="AP36" s="105"/>
      <c r="AQ36" s="128"/>
      <c r="AR36" s="128"/>
      <c r="AS36" s="128"/>
      <c r="AT36" s="128"/>
      <c r="AU36" s="128"/>
      <c r="AV36" s="128"/>
      <c r="AW36" s="128"/>
      <c r="AX36" s="128"/>
      <c r="AY36" s="105"/>
      <c r="AZ36" s="105"/>
      <c r="BA36" s="105"/>
      <c r="BB36" s="105"/>
      <c r="BC36" s="105"/>
      <c r="BD36" s="105"/>
      <c r="BE36" s="105"/>
      <c r="BF36" s="105"/>
      <c r="BG36" s="105"/>
      <c r="BH36" s="105"/>
      <c r="BI36" s="105"/>
      <c r="BJ36" s="105"/>
      <c r="BK36" s="105"/>
      <c r="BL36" s="111"/>
    </row>
    <row collapsed="false" customFormat="false" customHeight="true" hidden="false" ht="3" outlineLevel="0" r="37">
      <c r="A37" s="99"/>
      <c r="B37" s="112"/>
      <c r="C37" s="112"/>
      <c r="D37" s="112"/>
      <c r="E37" s="112"/>
      <c r="F37" s="112"/>
      <c r="G37" s="112"/>
      <c r="H37" s="112"/>
      <c r="I37" s="112"/>
      <c r="J37" s="112"/>
      <c r="K37" s="112"/>
      <c r="L37" s="112"/>
      <c r="M37" s="112"/>
      <c r="N37" s="112"/>
      <c r="O37" s="112"/>
      <c r="P37" s="112"/>
      <c r="Q37" s="112"/>
      <c r="R37" s="112"/>
      <c r="S37" s="112"/>
      <c r="T37" s="112"/>
      <c r="U37" s="112"/>
      <c r="V37" s="112"/>
      <c r="W37" s="112"/>
      <c r="X37" s="112"/>
      <c r="Y37" s="112"/>
      <c r="Z37" s="112"/>
      <c r="AA37" s="112"/>
      <c r="AB37" s="112"/>
      <c r="AC37" s="112"/>
      <c r="AD37" s="112"/>
      <c r="AE37" s="112"/>
      <c r="AF37" s="112"/>
      <c r="AG37" s="112"/>
      <c r="AH37" s="112"/>
      <c r="AI37" s="112"/>
      <c r="AJ37" s="112"/>
      <c r="AK37" s="112"/>
      <c r="AL37" s="112"/>
      <c r="AM37" s="112"/>
      <c r="AN37" s="112"/>
      <c r="AO37" s="112"/>
      <c r="AP37" s="112"/>
      <c r="AQ37" s="112"/>
      <c r="AR37" s="112"/>
      <c r="AS37" s="112"/>
      <c r="AT37" s="112"/>
      <c r="AU37" s="112"/>
      <c r="AV37" s="112"/>
      <c r="AW37" s="112"/>
      <c r="AX37" s="112"/>
      <c r="AY37" s="112"/>
      <c r="AZ37" s="112"/>
      <c r="BA37" s="112"/>
      <c r="BB37" s="112"/>
      <c r="BC37" s="112"/>
      <c r="BD37" s="112"/>
      <c r="BE37" s="112"/>
      <c r="BF37" s="112"/>
      <c r="BG37" s="112"/>
      <c r="BH37" s="112"/>
      <c r="BI37" s="112"/>
      <c r="BJ37" s="112"/>
      <c r="BK37" s="112"/>
      <c r="BL37" s="99"/>
    </row>
    <row collapsed="false" customFormat="false" customHeight="true" hidden="false" ht="13.5" outlineLevel="0" r="38">
      <c r="A38" s="99"/>
      <c r="B38" s="132" t="str">
        <f aca="false">MID('Udaje o fy'!B29,1,1)</f>
        <v/>
      </c>
      <c r="C38" s="133"/>
      <c r="D38" s="132" t="str">
        <f aca="false">MID('Udaje o fy'!B29,2,1)</f>
        <v/>
      </c>
      <c r="E38" s="133"/>
      <c r="F38" s="132" t="str">
        <f aca="false">MID('Udaje o fy'!B29,3,1)</f>
        <v/>
      </c>
      <c r="G38" s="133"/>
      <c r="H38" s="132" t="str">
        <f aca="false">MID('Udaje o fy'!B29,4,1)</f>
        <v/>
      </c>
      <c r="I38" s="133"/>
      <c r="J38" s="132" t="str">
        <f aca="false">MID('Udaje o fy'!B29,5,1)</f>
        <v/>
      </c>
      <c r="K38" s="133"/>
      <c r="L38" s="132" t="str">
        <f aca="false">MID('Udaje o fy'!B29,6,1)</f>
        <v/>
      </c>
      <c r="M38" s="133"/>
      <c r="N38" s="132" t="str">
        <f aca="false">MID('Udaje o fy'!B29,7,1)</f>
        <v/>
      </c>
      <c r="O38" s="133"/>
      <c r="P38" s="132" t="str">
        <f aca="false">MID('Udaje o fy'!B29,8,1)</f>
        <v/>
      </c>
      <c r="Q38" s="133"/>
      <c r="R38" s="132" t="str">
        <f aca="false">MID('Udaje o fy'!B29,9,1)</f>
        <v/>
      </c>
      <c r="S38" s="133"/>
      <c r="T38" s="132" t="str">
        <f aca="false">MID('Udaje o fy'!B29,10,1)</f>
        <v/>
      </c>
      <c r="U38" s="133"/>
      <c r="V38" s="132" t="str">
        <f aca="false">MID('Udaje o fy'!B29,11,1)</f>
        <v/>
      </c>
      <c r="W38" s="133"/>
      <c r="X38" s="132" t="str">
        <f aca="false">MID('Udaje o fy'!B29,12,1)</f>
        <v/>
      </c>
      <c r="Y38" s="133"/>
      <c r="Z38" s="132" t="str">
        <f aca="false">MID('Udaje o fy'!B29,13,1)</f>
        <v/>
      </c>
      <c r="AA38" s="133"/>
      <c r="AB38" s="132" t="str">
        <f aca="false">MID('Udaje o fy'!B29,14,1)</f>
        <v/>
      </c>
      <c r="AC38" s="133"/>
      <c r="AD38" s="132" t="str">
        <f aca="false">MID('Udaje o fy'!B29,15,1)</f>
        <v/>
      </c>
      <c r="AE38" s="133"/>
      <c r="AF38" s="132" t="str">
        <f aca="false">MID('Udaje o fy'!B29,16,1)</f>
        <v/>
      </c>
      <c r="AG38" s="133"/>
      <c r="AH38" s="132" t="str">
        <f aca="false">MID('Udaje o fy'!B29,17,1)</f>
        <v/>
      </c>
      <c r="AI38" s="133"/>
      <c r="AJ38" s="132" t="str">
        <f aca="false">MID('Udaje o fy'!B29,18,1)</f>
        <v/>
      </c>
      <c r="AK38" s="133"/>
      <c r="AL38" s="132" t="str">
        <f aca="false">MID('Udaje o fy'!B29,19,1)</f>
        <v/>
      </c>
      <c r="AM38" s="133"/>
      <c r="AN38" s="132" t="str">
        <f aca="false">MID('Udaje o fy'!B29,20,1)</f>
        <v/>
      </c>
      <c r="AO38" s="133"/>
      <c r="AP38" s="132" t="str">
        <f aca="false">MID('Udaje o fy'!B29,21,1)</f>
        <v/>
      </c>
      <c r="AQ38" s="133"/>
      <c r="AR38" s="132" t="str">
        <f aca="false">MID('Udaje o fy'!B29,22,1)</f>
        <v/>
      </c>
      <c r="AS38" s="133"/>
      <c r="AT38" s="132" t="str">
        <f aca="false">MID('Udaje o fy'!B29,23,1)</f>
        <v/>
      </c>
      <c r="AU38" s="133"/>
      <c r="AV38" s="132" t="str">
        <f aca="false">MID('Udaje o fy'!B29,24,1)</f>
        <v/>
      </c>
      <c r="AW38" s="133"/>
      <c r="AX38" s="132" t="str">
        <f aca="false">MID('Udaje o fy'!B29,25,1)</f>
        <v/>
      </c>
      <c r="AY38" s="133"/>
      <c r="AZ38" s="132" t="str">
        <f aca="false">MID('Udaje o fy'!B29,26,1)</f>
        <v/>
      </c>
      <c r="BA38" s="133"/>
      <c r="BB38" s="132" t="str">
        <f aca="false">MID('Udaje o fy'!B29,27,1)</f>
        <v/>
      </c>
      <c r="BC38" s="133"/>
      <c r="BD38" s="132" t="str">
        <f aca="false">MID('Udaje o fy'!B29,28,1)</f>
        <v/>
      </c>
      <c r="BE38" s="133"/>
      <c r="BF38" s="132" t="str">
        <f aca="false">MID('Udaje o fy'!B29,29,1)</f>
        <v/>
      </c>
      <c r="BG38" s="133"/>
      <c r="BH38" s="132" t="str">
        <f aca="false">MID('Udaje o fy'!B29,30,1)</f>
        <v/>
      </c>
      <c r="BI38" s="133"/>
      <c r="BJ38" s="132" t="str">
        <f aca="false">MID('Udaje o fy'!B29,31,1)</f>
        <v/>
      </c>
      <c r="BK38" s="133"/>
      <c r="BL38" s="134" t="str">
        <f aca="false">MID('Udaje o fy'!B29,32,1)</f>
        <v/>
      </c>
      <c r="BN38" s="82"/>
      <c r="BP38" s="82"/>
      <c r="BR38" s="82"/>
      <c r="BT38" s="82"/>
      <c r="BV38" s="82"/>
      <c r="BX38" s="82"/>
      <c r="BZ38" s="82"/>
      <c r="CB38" s="82"/>
      <c r="CD38" s="82"/>
      <c r="CF38" s="82"/>
      <c r="CH38" s="82"/>
      <c r="CJ38" s="82"/>
      <c r="CL38" s="82"/>
      <c r="CN38" s="82"/>
      <c r="CP38" s="82"/>
      <c r="CR38" s="82"/>
      <c r="CT38" s="82"/>
      <c r="CV38" s="82"/>
      <c r="CX38" s="82"/>
      <c r="CZ38" s="82"/>
      <c r="DB38" s="82"/>
      <c r="DD38" s="82"/>
      <c r="DF38" s="82"/>
      <c r="DH38" s="82"/>
      <c r="DJ38" s="82"/>
    </row>
    <row collapsed="false" customFormat="false" customHeight="true" hidden="false" ht="3" outlineLevel="0" r="39">
      <c r="A39" s="99"/>
      <c r="B39" s="105"/>
      <c r="C39" s="105"/>
      <c r="D39" s="105"/>
      <c r="E39" s="105"/>
      <c r="F39" s="105"/>
      <c r="G39" s="105"/>
      <c r="H39" s="105"/>
      <c r="I39" s="105"/>
      <c r="J39" s="105"/>
      <c r="K39" s="105"/>
      <c r="L39" s="105"/>
      <c r="M39" s="105"/>
      <c r="N39" s="105"/>
      <c r="O39" s="105"/>
      <c r="P39" s="105"/>
      <c r="Q39" s="105"/>
      <c r="R39" s="105"/>
      <c r="S39" s="105"/>
      <c r="T39" s="105"/>
      <c r="U39" s="105"/>
      <c r="V39" s="105"/>
      <c r="W39" s="105"/>
      <c r="X39" s="105"/>
      <c r="Y39" s="105"/>
      <c r="Z39" s="105"/>
      <c r="AA39" s="105"/>
      <c r="AB39" s="105"/>
      <c r="AC39" s="105"/>
      <c r="AD39" s="105"/>
      <c r="AE39" s="105"/>
      <c r="AF39" s="105"/>
      <c r="AG39" s="105"/>
      <c r="AH39" s="105"/>
      <c r="AI39" s="105"/>
      <c r="AJ39" s="105"/>
      <c r="AK39" s="105"/>
      <c r="AL39" s="105"/>
      <c r="AM39" s="105"/>
      <c r="AN39" s="105"/>
      <c r="AO39" s="105"/>
      <c r="AP39" s="105"/>
      <c r="AQ39" s="105"/>
      <c r="AR39" s="105"/>
      <c r="AS39" s="105"/>
      <c r="AT39" s="105"/>
      <c r="AU39" s="105"/>
      <c r="AV39" s="105"/>
      <c r="AW39" s="105"/>
      <c r="AX39" s="105"/>
      <c r="AY39" s="105"/>
      <c r="AZ39" s="105"/>
      <c r="BA39" s="105"/>
      <c r="BB39" s="105"/>
      <c r="BC39" s="105"/>
      <c r="BD39" s="105"/>
      <c r="BE39" s="105"/>
      <c r="BF39" s="105"/>
      <c r="BG39" s="105"/>
      <c r="BH39" s="105"/>
      <c r="BI39" s="105"/>
      <c r="BJ39" s="105"/>
      <c r="BK39" s="105"/>
      <c r="BL39" s="111"/>
    </row>
    <row collapsed="false" customFormat="false" customHeight="true" hidden="false" ht="3" outlineLevel="0" r="40">
      <c r="A40" s="99"/>
      <c r="B40" s="105"/>
      <c r="C40" s="105"/>
      <c r="D40" s="105"/>
      <c r="E40" s="105"/>
      <c r="F40" s="105"/>
      <c r="G40" s="105"/>
      <c r="H40" s="105"/>
      <c r="I40" s="105"/>
      <c r="J40" s="105"/>
      <c r="K40" s="105"/>
      <c r="L40" s="105"/>
      <c r="M40" s="105"/>
      <c r="N40" s="105"/>
      <c r="O40" s="105"/>
      <c r="P40" s="105"/>
      <c r="Q40" s="105"/>
      <c r="R40" s="105"/>
      <c r="S40" s="105"/>
      <c r="T40" s="105"/>
      <c r="U40" s="105"/>
      <c r="V40" s="105"/>
      <c r="W40" s="105"/>
      <c r="X40" s="105"/>
      <c r="Y40" s="105"/>
      <c r="Z40" s="105"/>
      <c r="AA40" s="105"/>
      <c r="AB40" s="105"/>
      <c r="AC40" s="105"/>
      <c r="AD40" s="105"/>
      <c r="AE40" s="105"/>
      <c r="AF40" s="105"/>
      <c r="AG40" s="105"/>
      <c r="AH40" s="105"/>
      <c r="AI40" s="105"/>
      <c r="AJ40" s="105"/>
      <c r="AK40" s="105"/>
      <c r="AL40" s="105"/>
      <c r="AM40" s="105"/>
      <c r="AN40" s="105"/>
      <c r="AO40" s="105"/>
      <c r="AP40" s="105"/>
      <c r="AQ40" s="105"/>
      <c r="AR40" s="105"/>
      <c r="AS40" s="105"/>
      <c r="AT40" s="105"/>
      <c r="AU40" s="105"/>
      <c r="AV40" s="105"/>
      <c r="AW40" s="105"/>
      <c r="AX40" s="105"/>
      <c r="AY40" s="105"/>
      <c r="AZ40" s="105"/>
      <c r="BA40" s="105"/>
      <c r="BB40" s="105"/>
      <c r="BC40" s="105"/>
      <c r="BD40" s="105"/>
      <c r="BE40" s="105"/>
      <c r="BF40" s="105"/>
      <c r="BG40" s="105"/>
      <c r="BH40" s="105"/>
      <c r="BI40" s="105"/>
      <c r="BJ40" s="105"/>
      <c r="BK40" s="105"/>
      <c r="BL40" s="111"/>
    </row>
    <row collapsed="false" customFormat="false" customHeight="true" hidden="false" ht="3" outlineLevel="0" r="41">
      <c r="A41" s="99"/>
      <c r="B41" s="112"/>
      <c r="C41" s="112"/>
      <c r="D41" s="112"/>
      <c r="E41" s="112"/>
      <c r="F41" s="112"/>
      <c r="G41" s="112"/>
      <c r="H41" s="112"/>
      <c r="I41" s="112"/>
      <c r="J41" s="112"/>
      <c r="K41" s="112"/>
      <c r="L41" s="112"/>
      <c r="M41" s="112"/>
      <c r="N41" s="112"/>
      <c r="O41" s="112"/>
      <c r="P41" s="112"/>
      <c r="Q41" s="112"/>
      <c r="R41" s="112"/>
      <c r="S41" s="112"/>
      <c r="T41" s="112"/>
      <c r="U41" s="112"/>
      <c r="V41" s="112"/>
      <c r="W41" s="112"/>
      <c r="X41" s="112"/>
      <c r="Y41" s="112"/>
      <c r="Z41" s="112"/>
      <c r="AA41" s="112"/>
      <c r="AB41" s="112"/>
      <c r="AC41" s="112"/>
      <c r="AD41" s="112"/>
      <c r="AE41" s="112"/>
      <c r="AF41" s="112"/>
      <c r="AG41" s="112"/>
      <c r="AH41" s="112"/>
      <c r="AI41" s="112"/>
      <c r="AJ41" s="112"/>
      <c r="AK41" s="112"/>
      <c r="AL41" s="112"/>
      <c r="AM41" s="112"/>
      <c r="AN41" s="112"/>
      <c r="AO41" s="112"/>
      <c r="AP41" s="112"/>
      <c r="AQ41" s="112"/>
      <c r="AR41" s="112"/>
      <c r="AS41" s="112"/>
      <c r="AT41" s="112"/>
      <c r="AU41" s="112"/>
      <c r="AV41" s="112"/>
      <c r="AW41" s="112"/>
      <c r="AX41" s="112"/>
      <c r="AY41" s="112"/>
      <c r="AZ41" s="112"/>
      <c r="BA41" s="112"/>
      <c r="BB41" s="112"/>
      <c r="BC41" s="112"/>
      <c r="BD41" s="112"/>
      <c r="BE41" s="112"/>
      <c r="BF41" s="112"/>
      <c r="BG41" s="112"/>
      <c r="BH41" s="112"/>
      <c r="BI41" s="112"/>
      <c r="BJ41" s="112"/>
      <c r="BK41" s="112"/>
      <c r="BL41" s="99"/>
    </row>
    <row collapsed="false" customFormat="false" customHeight="true" hidden="false" ht="13.5" outlineLevel="0" r="42">
      <c r="A42" s="99"/>
      <c r="B42" s="121"/>
      <c r="C42" s="105"/>
      <c r="D42" s="119"/>
      <c r="E42" s="105"/>
      <c r="F42" s="119"/>
      <c r="G42" s="105"/>
      <c r="H42" s="119"/>
      <c r="I42" s="105"/>
      <c r="J42" s="119"/>
      <c r="K42" s="105"/>
      <c r="L42" s="119"/>
      <c r="M42" s="105"/>
      <c r="N42" s="119"/>
      <c r="O42" s="105"/>
      <c r="P42" s="119"/>
      <c r="Q42" s="105"/>
      <c r="R42" s="119"/>
      <c r="S42" s="105"/>
      <c r="T42" s="119"/>
      <c r="U42" s="105"/>
      <c r="V42" s="119"/>
      <c r="W42" s="105"/>
      <c r="X42" s="119"/>
      <c r="Y42" s="105"/>
      <c r="Z42" s="119"/>
      <c r="AA42" s="105"/>
      <c r="AB42" s="119"/>
      <c r="AC42" s="105"/>
      <c r="AD42" s="119"/>
      <c r="AE42" s="105"/>
      <c r="AF42" s="119"/>
      <c r="AG42" s="105"/>
      <c r="AH42" s="119"/>
      <c r="AI42" s="105"/>
      <c r="AJ42" s="119"/>
      <c r="AK42" s="105"/>
      <c r="AL42" s="119"/>
      <c r="AM42" s="105"/>
      <c r="AN42" s="119"/>
      <c r="AO42" s="105"/>
      <c r="AP42" s="119"/>
      <c r="AQ42" s="105"/>
      <c r="AR42" s="119"/>
      <c r="AS42" s="105"/>
      <c r="AT42" s="119"/>
      <c r="AU42" s="105"/>
      <c r="AV42" s="119"/>
      <c r="AW42" s="105"/>
      <c r="AX42" s="119"/>
      <c r="AY42" s="105"/>
      <c r="AZ42" s="119"/>
      <c r="BA42" s="105"/>
      <c r="BB42" s="119"/>
      <c r="BC42" s="105"/>
      <c r="BD42" s="119"/>
      <c r="BE42" s="105"/>
      <c r="BF42" s="119"/>
      <c r="BG42" s="105"/>
      <c r="BH42" s="119"/>
      <c r="BI42" s="105"/>
      <c r="BJ42" s="119"/>
      <c r="BK42" s="105"/>
      <c r="BL42" s="135"/>
      <c r="BN42" s="82"/>
      <c r="BP42" s="82"/>
      <c r="BR42" s="82"/>
      <c r="BT42" s="82"/>
      <c r="BV42" s="82"/>
      <c r="BX42" s="82"/>
      <c r="BZ42" s="82"/>
      <c r="CB42" s="82"/>
      <c r="CD42" s="82"/>
      <c r="CF42" s="82"/>
      <c r="CH42" s="82"/>
      <c r="CJ42" s="82"/>
      <c r="CL42" s="82"/>
      <c r="CN42" s="82"/>
      <c r="CP42" s="82"/>
      <c r="CR42" s="82"/>
      <c r="CT42" s="82"/>
      <c r="CV42" s="82"/>
      <c r="CX42" s="82"/>
      <c r="CZ42" s="82"/>
      <c r="DB42" s="82"/>
      <c r="DD42" s="82"/>
      <c r="DF42" s="82"/>
      <c r="DH42" s="82"/>
      <c r="DJ42" s="82"/>
    </row>
    <row collapsed="false" customFormat="false" customHeight="true" hidden="false" ht="3" outlineLevel="0" r="43">
      <c r="A43" s="99"/>
      <c r="B43" s="123"/>
      <c r="C43" s="123"/>
      <c r="D43" s="123"/>
      <c r="E43" s="123"/>
      <c r="F43" s="123"/>
      <c r="G43" s="123"/>
      <c r="H43" s="123"/>
      <c r="I43" s="123"/>
      <c r="J43" s="123"/>
      <c r="K43" s="123"/>
      <c r="L43" s="123"/>
      <c r="M43" s="123"/>
      <c r="N43" s="123"/>
      <c r="O43" s="123"/>
      <c r="P43" s="123"/>
      <c r="Q43" s="123"/>
      <c r="R43" s="123"/>
      <c r="S43" s="123"/>
      <c r="T43" s="123"/>
      <c r="U43" s="123"/>
      <c r="V43" s="123"/>
      <c r="W43" s="123"/>
      <c r="X43" s="123"/>
      <c r="Y43" s="123"/>
      <c r="Z43" s="123"/>
      <c r="AA43" s="123"/>
      <c r="AB43" s="123"/>
      <c r="AC43" s="123"/>
      <c r="AD43" s="123"/>
      <c r="AE43" s="123"/>
      <c r="AF43" s="123"/>
      <c r="AG43" s="123"/>
      <c r="AH43" s="123"/>
      <c r="AI43" s="123"/>
      <c r="AJ43" s="123"/>
      <c r="AK43" s="123"/>
      <c r="AL43" s="123"/>
      <c r="AM43" s="123"/>
      <c r="AN43" s="123"/>
      <c r="AO43" s="123"/>
      <c r="AP43" s="123"/>
      <c r="AQ43" s="123"/>
      <c r="AR43" s="123"/>
      <c r="AS43" s="123"/>
      <c r="AT43" s="123"/>
      <c r="AU43" s="123"/>
      <c r="AV43" s="123"/>
      <c r="AW43" s="123"/>
      <c r="AX43" s="123"/>
      <c r="AY43" s="123"/>
      <c r="AZ43" s="123"/>
      <c r="BA43" s="123"/>
      <c r="BB43" s="123"/>
      <c r="BC43" s="123"/>
      <c r="BD43" s="123"/>
      <c r="BE43" s="123"/>
      <c r="BF43" s="123"/>
      <c r="BG43" s="123"/>
      <c r="BH43" s="123"/>
      <c r="BI43" s="123"/>
      <c r="BJ43" s="123"/>
      <c r="BK43" s="123"/>
      <c r="BL43" s="125"/>
    </row>
    <row collapsed="false" customFormat="false" customHeight="true" hidden="false" ht="5.25" outlineLevel="0" r="44"/>
    <row collapsed="false" customFormat="false" customHeight="true" hidden="false" ht="13.5" outlineLevel="0" r="45">
      <c r="A45" s="99"/>
      <c r="B45" s="129" t="s">
        <v>67</v>
      </c>
      <c r="C45" s="100"/>
      <c r="D45" s="130"/>
      <c r="E45" s="100"/>
      <c r="F45" s="130"/>
      <c r="G45" s="100"/>
      <c r="H45" s="130"/>
      <c r="I45" s="100"/>
      <c r="J45" s="130"/>
      <c r="K45" s="100"/>
      <c r="L45" s="130"/>
      <c r="M45" s="100"/>
      <c r="N45" s="130"/>
      <c r="O45" s="100"/>
      <c r="P45" s="130"/>
      <c r="Q45" s="100"/>
      <c r="R45" s="130"/>
      <c r="S45" s="100"/>
      <c r="T45" s="130"/>
      <c r="U45" s="100"/>
      <c r="V45" s="130"/>
      <c r="W45" s="100"/>
      <c r="X45" s="130"/>
      <c r="Y45" s="100"/>
      <c r="Z45" s="130"/>
      <c r="AA45" s="100"/>
      <c r="AB45" s="130"/>
      <c r="AC45" s="100"/>
      <c r="AD45" s="130"/>
      <c r="AE45" s="100"/>
      <c r="AF45" s="130"/>
      <c r="AG45" s="100"/>
      <c r="AH45" s="130"/>
      <c r="AI45" s="100"/>
      <c r="AJ45" s="130"/>
      <c r="AK45" s="100"/>
      <c r="AL45" s="130"/>
      <c r="AM45" s="100"/>
      <c r="AN45" s="130"/>
      <c r="AO45" s="100"/>
      <c r="AP45" s="130"/>
      <c r="AQ45" s="100"/>
      <c r="AR45" s="130"/>
      <c r="AS45" s="100"/>
      <c r="AT45" s="130"/>
      <c r="AU45" s="100"/>
      <c r="AV45" s="130"/>
      <c r="AW45" s="100"/>
      <c r="AX45" s="130"/>
      <c r="AY45" s="100"/>
      <c r="AZ45" s="130"/>
      <c r="BA45" s="100"/>
      <c r="BB45" s="130"/>
      <c r="BC45" s="100"/>
      <c r="BD45" s="130"/>
      <c r="BE45" s="100"/>
      <c r="BF45" s="130"/>
      <c r="BG45" s="100"/>
      <c r="BH45" s="130"/>
      <c r="BI45" s="100"/>
      <c r="BJ45" s="130"/>
      <c r="BK45" s="100"/>
      <c r="BL45" s="131"/>
      <c r="BN45" s="82"/>
      <c r="BP45" s="82"/>
      <c r="BR45" s="82"/>
      <c r="BT45" s="82"/>
      <c r="BV45" s="82"/>
      <c r="BX45" s="82"/>
      <c r="BZ45" s="82"/>
      <c r="CB45" s="82"/>
      <c r="CD45" s="82"/>
      <c r="CF45" s="82"/>
      <c r="CH45" s="82"/>
      <c r="CJ45" s="82"/>
      <c r="CL45" s="82"/>
      <c r="CN45" s="82"/>
      <c r="CP45" s="82"/>
      <c r="CR45" s="82"/>
      <c r="CT45" s="82"/>
      <c r="CV45" s="82"/>
      <c r="CX45" s="82"/>
      <c r="CZ45" s="82"/>
      <c r="DB45" s="82"/>
      <c r="DD45" s="82"/>
      <c r="DF45" s="82"/>
      <c r="DH45" s="82"/>
      <c r="DJ45" s="82"/>
    </row>
    <row collapsed="false" customFormat="false" customHeight="true" hidden="false" ht="3" outlineLevel="0" r="46">
      <c r="A46" s="99"/>
      <c r="B46" s="123"/>
      <c r="C46" s="123"/>
      <c r="D46" s="123"/>
      <c r="E46" s="123"/>
      <c r="F46" s="123"/>
      <c r="G46" s="123"/>
      <c r="H46" s="123"/>
      <c r="I46" s="123"/>
      <c r="J46" s="123"/>
      <c r="K46" s="123"/>
      <c r="L46" s="123"/>
      <c r="M46" s="123"/>
      <c r="N46" s="123"/>
      <c r="O46" s="123"/>
      <c r="P46" s="123"/>
      <c r="Q46" s="123"/>
      <c r="R46" s="123"/>
      <c r="S46" s="123"/>
      <c r="T46" s="123"/>
      <c r="U46" s="123"/>
      <c r="V46" s="123"/>
      <c r="W46" s="123"/>
      <c r="X46" s="123"/>
      <c r="Y46" s="123"/>
      <c r="Z46" s="123"/>
      <c r="AA46" s="123"/>
      <c r="AB46" s="123"/>
      <c r="AC46" s="123"/>
      <c r="AD46" s="123"/>
      <c r="AE46" s="123"/>
      <c r="AF46" s="123"/>
      <c r="AG46" s="123"/>
      <c r="AH46" s="123"/>
      <c r="AI46" s="123"/>
      <c r="AJ46" s="123"/>
      <c r="AK46" s="123"/>
      <c r="AL46" s="123"/>
      <c r="AM46" s="123"/>
      <c r="AN46" s="123"/>
      <c r="AO46" s="123"/>
      <c r="AP46" s="123"/>
      <c r="AQ46" s="123"/>
      <c r="AR46" s="123"/>
      <c r="AS46" s="123"/>
      <c r="AT46" s="123"/>
      <c r="AU46" s="123"/>
      <c r="AV46" s="123"/>
      <c r="AW46" s="123"/>
      <c r="AX46" s="123"/>
      <c r="AY46" s="123"/>
      <c r="AZ46" s="123"/>
      <c r="BA46" s="123"/>
      <c r="BB46" s="123"/>
      <c r="BC46" s="123"/>
      <c r="BD46" s="123"/>
      <c r="BE46" s="123"/>
      <c r="BF46" s="123"/>
      <c r="BG46" s="123"/>
      <c r="BH46" s="123"/>
      <c r="BI46" s="123"/>
      <c r="BJ46" s="123"/>
      <c r="BK46" s="123"/>
      <c r="BL46" s="125"/>
    </row>
    <row collapsed="false" customFormat="false" customHeight="true" hidden="false" ht="13.5" outlineLevel="0" r="47">
      <c r="A47" s="136"/>
      <c r="B47" s="137" t="s">
        <v>68</v>
      </c>
      <c r="C47" s="100"/>
      <c r="D47" s="130"/>
      <c r="E47" s="100"/>
      <c r="F47" s="130"/>
      <c r="G47" s="100"/>
      <c r="H47" s="130"/>
      <c r="I47" s="100"/>
      <c r="J47" s="130"/>
      <c r="K47" s="100"/>
      <c r="L47" s="130"/>
      <c r="M47" s="100"/>
      <c r="N47" s="130"/>
      <c r="O47" s="100"/>
      <c r="P47" s="130"/>
      <c r="Q47" s="100"/>
      <c r="R47" s="130"/>
      <c r="S47" s="100"/>
      <c r="T47" s="130"/>
      <c r="U47" s="100"/>
      <c r="V47" s="130"/>
      <c r="W47" s="100"/>
      <c r="X47" s="130"/>
      <c r="Y47" s="100"/>
      <c r="Z47" s="130"/>
      <c r="AA47" s="100"/>
      <c r="AB47" s="130"/>
      <c r="AC47" s="100"/>
      <c r="AD47" s="130"/>
      <c r="AE47" s="100"/>
      <c r="AF47" s="130"/>
      <c r="AG47" s="100"/>
      <c r="AH47" s="130"/>
      <c r="AI47" s="100"/>
      <c r="AJ47" s="130"/>
      <c r="AK47" s="100"/>
      <c r="AL47" s="130"/>
      <c r="AM47" s="100"/>
      <c r="AN47" s="130"/>
      <c r="AO47" s="100"/>
      <c r="AP47" s="130"/>
      <c r="AQ47" s="100"/>
      <c r="AR47" s="130"/>
      <c r="AS47" s="100"/>
      <c r="AT47" s="130"/>
      <c r="AU47" s="100"/>
      <c r="AV47" s="130"/>
      <c r="AW47" s="100"/>
      <c r="AX47" s="130"/>
      <c r="AY47" s="100"/>
      <c r="AZ47" s="138" t="s">
        <v>69</v>
      </c>
      <c r="BA47" s="100"/>
      <c r="BB47" s="130"/>
      <c r="BC47" s="100"/>
      <c r="BD47" s="130"/>
      <c r="BE47" s="100"/>
      <c r="BF47" s="130"/>
      <c r="BG47" s="100"/>
      <c r="BH47" s="130"/>
      <c r="BI47" s="100"/>
      <c r="BJ47" s="130"/>
      <c r="BK47" s="100"/>
      <c r="BL47" s="131"/>
      <c r="BN47" s="82"/>
      <c r="BP47" s="82"/>
      <c r="BR47" s="82"/>
      <c r="BT47" s="82"/>
      <c r="BV47" s="82"/>
      <c r="BX47" s="82"/>
      <c r="BZ47" s="82"/>
      <c r="CB47" s="82"/>
      <c r="CD47" s="82"/>
      <c r="CF47" s="82"/>
      <c r="CH47" s="82"/>
      <c r="CJ47" s="82"/>
      <c r="CL47" s="82"/>
      <c r="CN47" s="82"/>
      <c r="CP47" s="82"/>
      <c r="CR47" s="82"/>
      <c r="CT47" s="82"/>
      <c r="CV47" s="82"/>
      <c r="CX47" s="82"/>
      <c r="CZ47" s="82"/>
      <c r="DB47" s="82"/>
      <c r="DD47" s="82"/>
      <c r="DF47" s="82"/>
      <c r="DH47" s="82"/>
      <c r="DJ47" s="82"/>
    </row>
    <row collapsed="false" customFormat="false" customHeight="true" hidden="false" ht="3" outlineLevel="0" r="48">
      <c r="A48" s="112"/>
      <c r="B48" s="136"/>
      <c r="C48" s="112"/>
      <c r="D48" s="112"/>
      <c r="E48" s="112"/>
      <c r="F48" s="112"/>
      <c r="G48" s="112"/>
      <c r="H48" s="112"/>
      <c r="I48" s="112"/>
      <c r="J48" s="112"/>
      <c r="K48" s="112"/>
      <c r="L48" s="112"/>
      <c r="M48" s="112"/>
      <c r="N48" s="112"/>
      <c r="O48" s="112"/>
      <c r="P48" s="112"/>
      <c r="Q48" s="112"/>
      <c r="R48" s="112"/>
      <c r="S48" s="112"/>
      <c r="T48" s="112"/>
      <c r="U48" s="112"/>
      <c r="V48" s="112"/>
      <c r="W48" s="112"/>
      <c r="X48" s="112"/>
      <c r="Y48" s="112"/>
      <c r="Z48" s="112"/>
      <c r="AA48" s="112"/>
      <c r="AB48" s="112"/>
      <c r="AC48" s="112"/>
      <c r="AD48" s="112"/>
      <c r="AE48" s="112"/>
      <c r="AF48" s="112"/>
      <c r="AG48" s="112"/>
      <c r="AH48" s="112"/>
      <c r="AI48" s="112"/>
      <c r="AJ48" s="112"/>
      <c r="AK48" s="112"/>
      <c r="AL48" s="112"/>
      <c r="AM48" s="112"/>
      <c r="AN48" s="112"/>
      <c r="AO48" s="112"/>
      <c r="AP48" s="112"/>
      <c r="AQ48" s="112"/>
      <c r="AR48" s="112"/>
      <c r="AS48" s="112"/>
      <c r="AT48" s="112"/>
      <c r="AU48" s="112"/>
      <c r="AV48" s="112"/>
      <c r="AW48" s="105"/>
      <c r="AX48" s="105"/>
      <c r="AY48" s="105"/>
      <c r="AZ48" s="112"/>
      <c r="BA48" s="112"/>
      <c r="BB48" s="112"/>
      <c r="BC48" s="112"/>
      <c r="BD48" s="112"/>
      <c r="BE48" s="112"/>
      <c r="BF48" s="112"/>
      <c r="BG48" s="112"/>
      <c r="BH48" s="112"/>
      <c r="BI48" s="112"/>
      <c r="BJ48" s="112"/>
      <c r="BK48" s="112"/>
      <c r="BL48" s="99"/>
    </row>
    <row collapsed="false" customFormat="false" customHeight="true" hidden="false" ht="13.5" outlineLevel="0" r="49">
      <c r="B49" s="139" t="str">
        <f aca="false">MID('Udaje o fy'!B32,1,1)</f>
        <v/>
      </c>
      <c r="C49" s="133"/>
      <c r="D49" s="132" t="str">
        <f aca="false">MID('Udaje o fy'!B32,2,1)</f>
        <v/>
      </c>
      <c r="E49" s="133"/>
      <c r="F49" s="132" t="str">
        <f aca="false">MID('Udaje o fy'!B32,3,1)</f>
        <v/>
      </c>
      <c r="G49" s="133"/>
      <c r="H49" s="132" t="str">
        <f aca="false">MID('Udaje o fy'!B32,4,1)</f>
        <v/>
      </c>
      <c r="I49" s="133"/>
      <c r="J49" s="132" t="str">
        <f aca="false">MID('Udaje o fy'!B32,5,1)</f>
        <v/>
      </c>
      <c r="K49" s="133"/>
      <c r="L49" s="132" t="str">
        <f aca="false">MID('Udaje o fy'!B32,6,1)</f>
        <v/>
      </c>
      <c r="M49" s="133"/>
      <c r="N49" s="132" t="str">
        <f aca="false">MID('Udaje o fy'!B32,7,1)</f>
        <v/>
      </c>
      <c r="O49" s="133"/>
      <c r="P49" s="132" t="str">
        <f aca="false">MID('Udaje o fy'!B32,8,1)</f>
        <v/>
      </c>
      <c r="Q49" s="133"/>
      <c r="R49" s="132" t="str">
        <f aca="false">MID('Udaje o fy'!B32,9,1)</f>
        <v/>
      </c>
      <c r="S49" s="133"/>
      <c r="T49" s="132" t="str">
        <f aca="false">MID('Udaje o fy'!B32,10,1)</f>
        <v/>
      </c>
      <c r="U49" s="133"/>
      <c r="V49" s="132" t="str">
        <f aca="false">MID('Udaje o fy'!B32,11,1)</f>
        <v/>
      </c>
      <c r="W49" s="133"/>
      <c r="X49" s="132" t="str">
        <f aca="false">MID('Udaje o fy'!B32,12,1)</f>
        <v/>
      </c>
      <c r="Y49" s="133"/>
      <c r="Z49" s="132" t="str">
        <f aca="false">MID('Udaje o fy'!B32,13,1)</f>
        <v/>
      </c>
      <c r="AA49" s="133"/>
      <c r="AB49" s="132" t="str">
        <f aca="false">MID('Udaje o fy'!B32,14,1)</f>
        <v/>
      </c>
      <c r="AC49" s="133"/>
      <c r="AD49" s="132" t="str">
        <f aca="false">MID('Udaje o fy'!B32,15,1)</f>
        <v/>
      </c>
      <c r="AE49" s="133"/>
      <c r="AF49" s="132" t="str">
        <f aca="false">MID('Udaje o fy'!B32,16,1)</f>
        <v/>
      </c>
      <c r="AG49" s="133"/>
      <c r="AH49" s="132" t="str">
        <f aca="false">MID('Udaje o fy'!B32,17,1)</f>
        <v/>
      </c>
      <c r="AI49" s="133"/>
      <c r="AJ49" s="132" t="str">
        <f aca="false">MID('Udaje o fy'!B32,18,1)</f>
        <v/>
      </c>
      <c r="AK49" s="133"/>
      <c r="AL49" s="132" t="str">
        <f aca="false">MID('Udaje o fy'!B32,19,1)</f>
        <v/>
      </c>
      <c r="AM49" s="133"/>
      <c r="AN49" s="132" t="str">
        <f aca="false">MID('Udaje o fy'!B32,20,1)</f>
        <v/>
      </c>
      <c r="AO49" s="133"/>
      <c r="AP49" s="132" t="str">
        <f aca="false">MID('Udaje o fy'!B32,21,1)</f>
        <v/>
      </c>
      <c r="AQ49" s="133"/>
      <c r="AR49" s="132" t="str">
        <f aca="false">MID('Udaje o fy'!B32,22,1)</f>
        <v/>
      </c>
      <c r="AS49" s="133"/>
      <c r="AT49" s="132" t="str">
        <f aca="false">MID('Udaje o fy'!B32,23,1)</f>
        <v/>
      </c>
      <c r="AU49" s="133"/>
      <c r="AV49" s="132" t="str">
        <f aca="false">MID('Udaje o fy'!B32,24,1)</f>
        <v/>
      </c>
      <c r="AW49" s="105"/>
      <c r="AX49" s="106"/>
      <c r="AY49" s="105"/>
      <c r="AZ49" s="132" t="str">
        <f aca="false">MID('Udaje o fy'!AE32,1,1)</f>
        <v/>
      </c>
      <c r="BA49" s="140"/>
      <c r="BB49" s="132" t="str">
        <f aca="false">MID('Udaje o fy'!AE32,2,1)</f>
        <v/>
      </c>
      <c r="BC49" s="140"/>
      <c r="BD49" s="132" t="str">
        <f aca="false">MID('Udaje o fy'!AE32,3,1)</f>
        <v/>
      </c>
      <c r="BE49" s="140"/>
      <c r="BF49" s="132" t="str">
        <f aca="false">MID('Udaje o fy'!AE32,4,1)</f>
        <v/>
      </c>
      <c r="BG49" s="140"/>
      <c r="BH49" s="132" t="str">
        <f aca="false">MID('Udaje o fy'!AE32,5,1)</f>
        <v/>
      </c>
      <c r="BI49" s="140"/>
      <c r="BJ49" s="132" t="str">
        <f aca="false">MID('Udaje o fy'!AE32,6,1)</f>
        <v/>
      </c>
      <c r="BK49" s="140"/>
      <c r="BL49" s="134" t="str">
        <f aca="false">MID('Udaje o fy'!AE32,7,1)</f>
        <v/>
      </c>
      <c r="BN49" s="82"/>
      <c r="BP49" s="82"/>
      <c r="BR49" s="82"/>
      <c r="BT49" s="82"/>
      <c r="BV49" s="82"/>
      <c r="BX49" s="82"/>
      <c r="BZ49" s="82"/>
      <c r="CB49" s="82"/>
      <c r="CD49" s="82"/>
      <c r="CF49" s="82"/>
      <c r="CH49" s="82"/>
      <c r="CJ49" s="82"/>
      <c r="CL49" s="82"/>
      <c r="CN49" s="82"/>
      <c r="CP49" s="82"/>
      <c r="CR49" s="82"/>
      <c r="CT49" s="82"/>
      <c r="CV49" s="82"/>
      <c r="CX49" s="82"/>
      <c r="CZ49" s="82"/>
      <c r="DB49" s="82"/>
      <c r="DD49" s="82"/>
      <c r="DF49" s="82"/>
      <c r="DH49" s="82"/>
      <c r="DJ49" s="82"/>
    </row>
    <row collapsed="false" customFormat="false" customHeight="true" hidden="false" ht="3" outlineLevel="0" r="50">
      <c r="B50" s="110"/>
      <c r="C50" s="105"/>
      <c r="D50" s="105"/>
      <c r="E50" s="105"/>
      <c r="F50" s="105"/>
      <c r="G50" s="105"/>
      <c r="H50" s="105"/>
      <c r="I50" s="105"/>
      <c r="J50" s="105"/>
      <c r="K50" s="105"/>
      <c r="L50" s="105"/>
      <c r="M50" s="105"/>
      <c r="N50" s="105"/>
      <c r="O50" s="105"/>
      <c r="P50" s="105"/>
      <c r="Q50" s="105"/>
      <c r="R50" s="105"/>
      <c r="S50" s="105"/>
      <c r="T50" s="105"/>
      <c r="U50" s="105"/>
      <c r="V50" s="105"/>
      <c r="W50" s="105"/>
      <c r="X50" s="105"/>
      <c r="Y50" s="105"/>
      <c r="Z50" s="105"/>
      <c r="AA50" s="105"/>
      <c r="AB50" s="105"/>
      <c r="AC50" s="105"/>
      <c r="AD50" s="105"/>
      <c r="AE50" s="105"/>
      <c r="AF50" s="105"/>
      <c r="AG50" s="105"/>
      <c r="AH50" s="105"/>
      <c r="AI50" s="105"/>
      <c r="AJ50" s="105"/>
      <c r="AK50" s="105"/>
      <c r="AL50" s="105"/>
      <c r="AM50" s="105"/>
      <c r="AN50" s="105"/>
      <c r="AO50" s="105"/>
      <c r="AP50" s="105"/>
      <c r="AQ50" s="105"/>
      <c r="AR50" s="105"/>
      <c r="AS50" s="105"/>
      <c r="AT50" s="105"/>
      <c r="AU50" s="105"/>
      <c r="AV50" s="105"/>
      <c r="AW50" s="105"/>
      <c r="AX50" s="105"/>
      <c r="AY50" s="105"/>
      <c r="AZ50" s="105"/>
      <c r="BA50" s="105"/>
      <c r="BB50" s="105"/>
      <c r="BC50" s="105"/>
      <c r="BD50" s="105"/>
      <c r="BE50" s="105"/>
      <c r="BF50" s="105"/>
      <c r="BG50" s="105"/>
      <c r="BH50" s="105"/>
      <c r="BI50" s="105"/>
      <c r="BJ50" s="105"/>
      <c r="BK50" s="105"/>
      <c r="BL50" s="111"/>
    </row>
    <row collapsed="false" customFormat="false" customHeight="true" hidden="false" ht="13.5" outlineLevel="0" r="51">
      <c r="A51" s="112"/>
      <c r="B51" s="107" t="s">
        <v>37</v>
      </c>
      <c r="C51" s="105"/>
      <c r="D51" s="106"/>
      <c r="E51" s="105"/>
      <c r="F51" s="106"/>
      <c r="G51" s="105"/>
      <c r="H51" s="106"/>
      <c r="I51" s="105"/>
      <c r="J51" s="106"/>
      <c r="K51" s="105"/>
      <c r="L51" s="106"/>
      <c r="M51" s="105"/>
      <c r="N51" s="104" t="s">
        <v>70</v>
      </c>
      <c r="O51" s="105"/>
      <c r="P51" s="105"/>
      <c r="Q51" s="105"/>
      <c r="R51" s="106"/>
      <c r="S51" s="105"/>
      <c r="T51" s="106"/>
      <c r="U51" s="105"/>
      <c r="V51" s="106"/>
      <c r="W51" s="105"/>
      <c r="X51" s="106"/>
      <c r="Y51" s="105"/>
      <c r="Z51" s="106"/>
      <c r="AA51" s="105"/>
      <c r="AB51" s="106"/>
      <c r="AC51" s="105"/>
      <c r="AD51" s="106"/>
      <c r="AE51" s="105"/>
      <c r="AF51" s="106"/>
      <c r="AG51" s="105"/>
      <c r="AH51" s="106"/>
      <c r="AI51" s="105"/>
      <c r="AJ51" s="106"/>
      <c r="AK51" s="105"/>
      <c r="AL51" s="106"/>
      <c r="AM51" s="105"/>
      <c r="AN51" s="106"/>
      <c r="AO51" s="105"/>
      <c r="AP51" s="106"/>
      <c r="AQ51" s="105"/>
      <c r="AR51" s="106"/>
      <c r="AS51" s="105"/>
      <c r="AT51" s="106"/>
      <c r="AU51" s="105"/>
      <c r="AV51" s="106"/>
      <c r="AW51" s="105"/>
      <c r="AX51" s="106"/>
      <c r="AY51" s="105"/>
      <c r="AZ51" s="113"/>
      <c r="BA51" s="105"/>
      <c r="BB51" s="106"/>
      <c r="BC51" s="105"/>
      <c r="BD51" s="106"/>
      <c r="BE51" s="105"/>
      <c r="BF51" s="106"/>
      <c r="BG51" s="105"/>
      <c r="BH51" s="106"/>
      <c r="BI51" s="105"/>
      <c r="BJ51" s="106"/>
      <c r="BK51" s="105"/>
      <c r="BL51" s="109"/>
      <c r="BN51" s="82"/>
      <c r="BP51" s="82"/>
      <c r="BR51" s="82"/>
      <c r="BT51" s="82"/>
      <c r="BV51" s="82"/>
      <c r="BX51" s="82"/>
      <c r="BZ51" s="82"/>
      <c r="CB51" s="82"/>
      <c r="CD51" s="82"/>
      <c r="CF51" s="82"/>
      <c r="CH51" s="82"/>
      <c r="CJ51" s="82"/>
      <c r="CL51" s="82"/>
      <c r="CN51" s="82"/>
      <c r="CP51" s="82"/>
      <c r="CR51" s="82"/>
      <c r="CT51" s="82"/>
      <c r="CV51" s="82"/>
      <c r="CX51" s="82"/>
      <c r="CZ51" s="82"/>
      <c r="DB51" s="82"/>
      <c r="DD51" s="82"/>
      <c r="DF51" s="82"/>
      <c r="DH51" s="82"/>
      <c r="DJ51" s="82"/>
    </row>
    <row collapsed="false" customFormat="false" customHeight="true" hidden="false" ht="3" outlineLevel="0" r="52">
      <c r="B52" s="136"/>
      <c r="C52" s="112"/>
      <c r="D52" s="112"/>
      <c r="E52" s="112"/>
      <c r="F52" s="112"/>
      <c r="G52" s="112"/>
      <c r="H52" s="112"/>
      <c r="I52" s="112"/>
      <c r="J52" s="112"/>
      <c r="K52" s="105"/>
      <c r="L52" s="105"/>
      <c r="M52" s="105"/>
      <c r="N52" s="112"/>
      <c r="O52" s="112"/>
      <c r="P52" s="141"/>
      <c r="Q52" s="112"/>
      <c r="R52" s="112"/>
      <c r="S52" s="112"/>
      <c r="T52" s="112"/>
      <c r="U52" s="112"/>
      <c r="V52" s="112"/>
      <c r="W52" s="112"/>
      <c r="X52" s="112"/>
      <c r="Y52" s="112"/>
      <c r="Z52" s="112"/>
      <c r="AA52" s="112"/>
      <c r="AB52" s="112"/>
      <c r="AC52" s="112"/>
      <c r="AD52" s="112"/>
      <c r="AE52" s="112"/>
      <c r="AF52" s="112"/>
      <c r="AG52" s="112"/>
      <c r="AH52" s="112"/>
      <c r="AI52" s="112"/>
      <c r="AJ52" s="112"/>
      <c r="AK52" s="112"/>
      <c r="AL52" s="112"/>
      <c r="AM52" s="112"/>
      <c r="AN52" s="112"/>
      <c r="AO52" s="112"/>
      <c r="AP52" s="112"/>
      <c r="AQ52" s="112"/>
      <c r="AR52" s="112"/>
      <c r="AS52" s="112"/>
      <c r="AT52" s="112"/>
      <c r="AU52" s="112"/>
      <c r="AV52" s="112"/>
      <c r="AW52" s="112"/>
      <c r="AX52" s="112"/>
      <c r="AY52" s="112"/>
      <c r="AZ52" s="112"/>
      <c r="BA52" s="112"/>
      <c r="BB52" s="112"/>
      <c r="BC52" s="112"/>
      <c r="BD52" s="112"/>
      <c r="BE52" s="112"/>
      <c r="BF52" s="112"/>
      <c r="BG52" s="112"/>
      <c r="BH52" s="112"/>
      <c r="BI52" s="112"/>
      <c r="BJ52" s="112"/>
      <c r="BK52" s="112"/>
      <c r="BL52" s="99"/>
    </row>
    <row collapsed="false" customFormat="false" customHeight="true" hidden="false" ht="13.5" outlineLevel="0" r="53">
      <c r="B53" s="139" t="str">
        <f aca="false">MID('Udaje o fy'!B34,1,1)</f>
        <v/>
      </c>
      <c r="C53" s="140"/>
      <c r="D53" s="132" t="str">
        <f aca="false">MID('Udaje o fy'!B34,2,1)</f>
        <v/>
      </c>
      <c r="E53" s="140"/>
      <c r="F53" s="132" t="str">
        <f aca="false">MID('Udaje o fy'!B34,3,1)</f>
        <v/>
      </c>
      <c r="G53" s="140"/>
      <c r="H53" s="132" t="str">
        <f aca="false">MID('Udaje o fy'!B34,4,1)</f>
        <v/>
      </c>
      <c r="I53" s="140"/>
      <c r="J53" s="132" t="str">
        <f aca="false">MID('Udaje o fy'!B34,5,1)</f>
        <v/>
      </c>
      <c r="K53" s="105"/>
      <c r="L53" s="106"/>
      <c r="M53" s="105"/>
      <c r="N53" s="132" t="str">
        <f aca="false">MID('Udaje o fy'!H34,1,1)</f>
        <v/>
      </c>
      <c r="O53" s="133"/>
      <c r="P53" s="132" t="str">
        <f aca="false">MID('Udaje o fy'!H34,2,1)</f>
        <v/>
      </c>
      <c r="Q53" s="133"/>
      <c r="R53" s="132" t="str">
        <f aca="false">MID('Udaje o fy'!H34,3,1)</f>
        <v/>
      </c>
      <c r="S53" s="133"/>
      <c r="T53" s="132" t="str">
        <f aca="false">MID('Udaje o fy'!H34,4,1)</f>
        <v/>
      </c>
      <c r="U53" s="133"/>
      <c r="V53" s="132" t="str">
        <f aca="false">MID('Udaje o fy'!H34,5,1)</f>
        <v/>
      </c>
      <c r="W53" s="133"/>
      <c r="X53" s="132" t="str">
        <f aca="false">MID('Udaje o fy'!H34,6,1)</f>
        <v/>
      </c>
      <c r="Y53" s="133"/>
      <c r="Z53" s="132" t="str">
        <f aca="false">MID('Udaje o fy'!H34,7,1)</f>
        <v/>
      </c>
      <c r="AA53" s="133"/>
      <c r="AB53" s="132" t="str">
        <f aca="false">MID('Udaje o fy'!H34,8,1)</f>
        <v/>
      </c>
      <c r="AC53" s="133"/>
      <c r="AD53" s="132" t="str">
        <f aca="false">MID('Udaje o fy'!H34,9,1)</f>
        <v/>
      </c>
      <c r="AE53" s="133"/>
      <c r="AF53" s="132" t="str">
        <f aca="false">MID('Udaje o fy'!H34,10,1)</f>
        <v/>
      </c>
      <c r="AG53" s="133"/>
      <c r="AH53" s="132" t="str">
        <f aca="false">MID('Udaje o fy'!H34,11,1)</f>
        <v/>
      </c>
      <c r="AI53" s="133"/>
      <c r="AJ53" s="132" t="str">
        <f aca="false">MID('Udaje o fy'!H34,12,1)</f>
        <v/>
      </c>
      <c r="AK53" s="133"/>
      <c r="AL53" s="132" t="str">
        <f aca="false">MID('Udaje o fy'!H34,13,1)</f>
        <v/>
      </c>
      <c r="AM53" s="133"/>
      <c r="AN53" s="132" t="str">
        <f aca="false">MID('Udaje o fy'!H34,14,1)</f>
        <v/>
      </c>
      <c r="AO53" s="133"/>
      <c r="AP53" s="132" t="str">
        <f aca="false">MID('Udaje o fy'!H34,15,1)</f>
        <v/>
      </c>
      <c r="AQ53" s="133"/>
      <c r="AR53" s="132" t="str">
        <f aca="false">MID('Udaje o fy'!H34,16,1)</f>
        <v/>
      </c>
      <c r="AS53" s="133"/>
      <c r="AT53" s="132" t="str">
        <f aca="false">MID('Udaje o fy'!H34,17,1)</f>
        <v/>
      </c>
      <c r="AU53" s="133"/>
      <c r="AV53" s="132" t="str">
        <f aca="false">MID('Udaje o fy'!H34,18,1)</f>
        <v/>
      </c>
      <c r="AW53" s="133"/>
      <c r="AX53" s="132" t="str">
        <f aca="false">MID('Udaje o fy'!H34,19,1)</f>
        <v/>
      </c>
      <c r="AY53" s="133"/>
      <c r="AZ53" s="132" t="str">
        <f aca="false">MID('Udaje o fy'!H34,20,1)</f>
        <v/>
      </c>
      <c r="BA53" s="133"/>
      <c r="BB53" s="132" t="str">
        <f aca="false">MID('Udaje o fy'!H34,21,1)</f>
        <v/>
      </c>
      <c r="BC53" s="133"/>
      <c r="BD53" s="132" t="str">
        <f aca="false">MID('Udaje o fy'!H34,22,1)</f>
        <v/>
      </c>
      <c r="BE53" s="133"/>
      <c r="BF53" s="132" t="str">
        <f aca="false">MID('Udaje o fy'!H34,23,1)</f>
        <v/>
      </c>
      <c r="BG53" s="133"/>
      <c r="BH53" s="132" t="str">
        <f aca="false">MID('Udaje o fy'!H34,24,1)</f>
        <v/>
      </c>
      <c r="BI53" s="133"/>
      <c r="BJ53" s="132" t="str">
        <f aca="false">MID('Udaje o fy'!H34,25,1)</f>
        <v/>
      </c>
      <c r="BK53" s="133"/>
      <c r="BL53" s="134" t="str">
        <f aca="false">MID('Udaje o fy'!H34,26,1)</f>
        <v/>
      </c>
      <c r="BN53" s="82"/>
      <c r="BP53" s="82"/>
      <c r="BR53" s="82"/>
      <c r="BT53" s="82"/>
      <c r="BV53" s="82"/>
      <c r="BX53" s="82"/>
      <c r="BZ53" s="82"/>
      <c r="CB53" s="82"/>
      <c r="CD53" s="82"/>
      <c r="CF53" s="82"/>
      <c r="CH53" s="82"/>
      <c r="CJ53" s="82"/>
      <c r="CL53" s="82"/>
      <c r="CN53" s="82"/>
      <c r="CP53" s="82"/>
      <c r="CR53" s="82"/>
      <c r="CT53" s="82"/>
      <c r="CV53" s="82"/>
      <c r="CX53" s="82"/>
      <c r="CZ53" s="82"/>
      <c r="DB53" s="82"/>
      <c r="DD53" s="82"/>
      <c r="DF53" s="82"/>
      <c r="DH53" s="82"/>
      <c r="DJ53" s="82"/>
    </row>
    <row collapsed="false" customFormat="false" customHeight="true" hidden="false" ht="3" outlineLevel="0" r="54">
      <c r="B54" s="110"/>
      <c r="C54" s="105"/>
      <c r="D54" s="105"/>
      <c r="E54" s="105"/>
      <c r="F54" s="105"/>
      <c r="G54" s="105"/>
      <c r="H54" s="105"/>
      <c r="I54" s="105"/>
      <c r="J54" s="105"/>
      <c r="K54" s="105"/>
      <c r="L54" s="105"/>
      <c r="M54" s="105"/>
      <c r="N54" s="105"/>
      <c r="O54" s="105"/>
      <c r="P54" s="106"/>
      <c r="Q54" s="105"/>
      <c r="R54" s="105"/>
      <c r="S54" s="105"/>
      <c r="T54" s="105"/>
      <c r="U54" s="105"/>
      <c r="V54" s="105"/>
      <c r="W54" s="105"/>
      <c r="X54" s="105"/>
      <c r="Y54" s="105"/>
      <c r="Z54" s="105"/>
      <c r="AA54" s="105"/>
      <c r="AB54" s="105"/>
      <c r="AC54" s="105"/>
      <c r="AD54" s="105"/>
      <c r="AE54" s="105"/>
      <c r="AF54" s="105"/>
      <c r="AG54" s="105"/>
      <c r="AH54" s="105"/>
      <c r="AI54" s="105"/>
      <c r="AJ54" s="105"/>
      <c r="AK54" s="105"/>
      <c r="AL54" s="105"/>
      <c r="AM54" s="105"/>
      <c r="AN54" s="105"/>
      <c r="AO54" s="105"/>
      <c r="AP54" s="105"/>
      <c r="AQ54" s="105"/>
      <c r="AR54" s="105"/>
      <c r="AS54" s="105"/>
      <c r="AT54" s="105"/>
      <c r="AU54" s="105"/>
      <c r="AV54" s="105"/>
      <c r="AW54" s="105"/>
      <c r="AX54" s="105"/>
      <c r="AY54" s="105"/>
      <c r="AZ54" s="105"/>
      <c r="BA54" s="105"/>
      <c r="BB54" s="105"/>
      <c r="BC54" s="105"/>
      <c r="BD54" s="105"/>
      <c r="BE54" s="105"/>
      <c r="BF54" s="105"/>
      <c r="BG54" s="105"/>
      <c r="BH54" s="105"/>
      <c r="BI54" s="105"/>
      <c r="BJ54" s="105"/>
      <c r="BK54" s="105"/>
      <c r="BL54" s="111"/>
    </row>
    <row collapsed="false" customFormat="false" customHeight="true" hidden="false" ht="13.5" outlineLevel="0" r="55">
      <c r="A55" s="112"/>
      <c r="B55" s="107" t="s">
        <v>40</v>
      </c>
      <c r="C55" s="105"/>
      <c r="D55" s="106"/>
      <c r="E55" s="105"/>
      <c r="F55" s="106"/>
      <c r="G55" s="105"/>
      <c r="H55" s="106"/>
      <c r="I55" s="105"/>
      <c r="J55" s="106"/>
      <c r="K55" s="105"/>
      <c r="L55" s="106"/>
      <c r="M55" s="105"/>
      <c r="N55" s="104"/>
      <c r="O55" s="105"/>
      <c r="P55" s="105"/>
      <c r="Q55" s="105"/>
      <c r="R55" s="106"/>
      <c r="S55" s="105"/>
      <c r="T55" s="106"/>
      <c r="U55" s="105"/>
      <c r="V55" s="106"/>
      <c r="W55" s="105"/>
      <c r="X55" s="106"/>
      <c r="Y55" s="105"/>
      <c r="Z55" s="106"/>
      <c r="AA55" s="105"/>
      <c r="AB55" s="106"/>
      <c r="AC55" s="105"/>
      <c r="AD55" s="106"/>
      <c r="AE55" s="105"/>
      <c r="AF55" s="106"/>
      <c r="AG55" s="105"/>
      <c r="AH55" s="106"/>
      <c r="AI55" s="105"/>
      <c r="AJ55" s="106"/>
      <c r="AK55" s="105"/>
      <c r="AL55" s="106"/>
      <c r="AM55" s="105"/>
      <c r="AN55" s="106"/>
      <c r="AO55" s="105"/>
      <c r="AP55" s="106"/>
      <c r="AQ55" s="105"/>
      <c r="AR55" s="106"/>
      <c r="AS55" s="105"/>
      <c r="AT55" s="106"/>
      <c r="AU55" s="105"/>
      <c r="AV55" s="106"/>
      <c r="AW55" s="105"/>
      <c r="AX55" s="106"/>
      <c r="AY55" s="105"/>
      <c r="AZ55" s="113"/>
      <c r="BA55" s="105"/>
      <c r="BB55" s="106"/>
      <c r="BC55" s="105"/>
      <c r="BD55" s="106"/>
      <c r="BE55" s="105"/>
      <c r="BF55" s="106"/>
      <c r="BG55" s="105"/>
      <c r="BH55" s="106"/>
      <c r="BI55" s="105"/>
      <c r="BJ55" s="106"/>
      <c r="BK55" s="105"/>
      <c r="BL55" s="109"/>
      <c r="BN55" s="82"/>
      <c r="BP55" s="82"/>
      <c r="BR55" s="82"/>
      <c r="BT55" s="82"/>
      <c r="BV55" s="82"/>
      <c r="BX55" s="82"/>
      <c r="BZ55" s="82"/>
      <c r="CB55" s="82"/>
      <c r="CD55" s="82"/>
      <c r="CF55" s="82"/>
      <c r="CH55" s="82"/>
      <c r="CJ55" s="82"/>
      <c r="CL55" s="82"/>
      <c r="CN55" s="82"/>
      <c r="CP55" s="82"/>
      <c r="CR55" s="82"/>
      <c r="CT55" s="82"/>
      <c r="CV55" s="82"/>
      <c r="CX55" s="82"/>
      <c r="CZ55" s="82"/>
      <c r="DB55" s="82"/>
      <c r="DD55" s="82"/>
      <c r="DF55" s="82"/>
      <c r="DH55" s="82"/>
      <c r="DJ55" s="82"/>
    </row>
    <row collapsed="false" customFormat="false" customHeight="true" hidden="false" ht="3" outlineLevel="0" r="56">
      <c r="B56" s="136"/>
      <c r="C56" s="112"/>
      <c r="D56" s="112"/>
      <c r="E56" s="112"/>
      <c r="F56" s="112"/>
      <c r="G56" s="112"/>
      <c r="H56" s="112"/>
      <c r="I56" s="105"/>
      <c r="J56" s="105"/>
      <c r="K56" s="105"/>
      <c r="L56" s="112"/>
      <c r="M56" s="112"/>
      <c r="N56" s="112"/>
      <c r="O56" s="112"/>
      <c r="P56" s="141"/>
      <c r="Q56" s="112"/>
      <c r="R56" s="112"/>
      <c r="S56" s="112"/>
      <c r="T56" s="112"/>
      <c r="U56" s="112"/>
      <c r="V56" s="112"/>
      <c r="W56" s="112"/>
      <c r="X56" s="112"/>
      <c r="Y56" s="112"/>
      <c r="Z56" s="112"/>
      <c r="AA56" s="105"/>
      <c r="AB56" s="105"/>
      <c r="AC56" s="105"/>
      <c r="AD56" s="112"/>
      <c r="AE56" s="105"/>
      <c r="AF56" s="112"/>
      <c r="AG56" s="105"/>
      <c r="AH56" s="112"/>
      <c r="AI56" s="105"/>
      <c r="AJ56" s="112"/>
      <c r="AK56" s="105"/>
      <c r="AL56" s="105"/>
      <c r="AM56" s="105"/>
      <c r="AN56" s="112"/>
      <c r="AO56" s="105"/>
      <c r="AP56" s="112"/>
      <c r="AQ56" s="105"/>
      <c r="AR56" s="112"/>
      <c r="AS56" s="105"/>
      <c r="AT56" s="112"/>
      <c r="AU56" s="105"/>
      <c r="AV56" s="112"/>
      <c r="AW56" s="105"/>
      <c r="AX56" s="112"/>
      <c r="AY56" s="105"/>
      <c r="AZ56" s="112"/>
      <c r="BA56" s="105"/>
      <c r="BB56" s="112"/>
      <c r="BC56" s="105"/>
      <c r="BD56" s="105"/>
      <c r="BE56" s="105"/>
      <c r="BF56" s="105"/>
      <c r="BG56" s="105"/>
      <c r="BH56" s="105"/>
      <c r="BI56" s="105"/>
      <c r="BJ56" s="105"/>
      <c r="BK56" s="105"/>
      <c r="BL56" s="111"/>
    </row>
    <row collapsed="false" customFormat="false" customHeight="true" hidden="false" ht="13.5" outlineLevel="0" r="57">
      <c r="B57" s="142" t="n">
        <v>0</v>
      </c>
      <c r="C57" s="105"/>
      <c r="D57" s="132" t="str">
        <f aca="false">MID('Udaje o fy'!B36,2,1)</f>
        <v/>
      </c>
      <c r="E57" s="140"/>
      <c r="F57" s="132" t="str">
        <f aca="false">MID('Udaje o fy'!B36,3,1)</f>
        <v/>
      </c>
      <c r="G57" s="140"/>
      <c r="H57" s="132" t="str">
        <f aca="false">MID('Udaje o fy'!B36,4,1)</f>
        <v/>
      </c>
      <c r="I57" s="105"/>
      <c r="J57" s="143" t="s">
        <v>71</v>
      </c>
      <c r="K57" s="105"/>
      <c r="L57" s="132" t="str">
        <f aca="false">MID('Udaje o fy'!J36,1,1)</f>
        <v/>
      </c>
      <c r="M57" s="133"/>
      <c r="N57" s="132" t="str">
        <f aca="false">MID('Udaje o fy'!J36,2,1)</f>
        <v/>
      </c>
      <c r="O57" s="133"/>
      <c r="P57" s="132" t="str">
        <f aca="false">MID('Udaje o fy'!J36,3,1)</f>
        <v/>
      </c>
      <c r="Q57" s="133"/>
      <c r="R57" s="132" t="str">
        <f aca="false">MID('Udaje o fy'!J36,4,1)</f>
        <v/>
      </c>
      <c r="S57" s="133"/>
      <c r="T57" s="132" t="str">
        <f aca="false">MID('Udaje o fy'!J36,5,1)</f>
        <v/>
      </c>
      <c r="U57" s="133"/>
      <c r="V57" s="132" t="str">
        <f aca="false">MID('Udaje o fy'!J36,6,1)</f>
        <v/>
      </c>
      <c r="W57" s="133"/>
      <c r="X57" s="132" t="str">
        <f aca="false">MID('Udaje o fy'!J36,7,1)</f>
        <v/>
      </c>
      <c r="Y57" s="133"/>
      <c r="Z57" s="132" t="str">
        <f aca="false">MID('Udaje o fy'!J36,8,1)</f>
        <v/>
      </c>
      <c r="AA57" s="105"/>
      <c r="AB57" s="143" t="s">
        <v>71</v>
      </c>
      <c r="AC57" s="105"/>
      <c r="AD57" s="144" t="n">
        <v>0</v>
      </c>
      <c r="AE57" s="105"/>
      <c r="AF57" s="132" t="str">
        <f aca="false">MID('Udaje o fy'!U36,2,1)</f>
        <v/>
      </c>
      <c r="AG57" s="140"/>
      <c r="AH57" s="132" t="str">
        <f aca="false">MID('Udaje o fy'!U36,3,1)</f>
        <v/>
      </c>
      <c r="AI57" s="140"/>
      <c r="AJ57" s="132" t="str">
        <f aca="false">MID('Udaje o fy'!U36,4,1)</f>
        <v/>
      </c>
      <c r="AK57" s="105"/>
      <c r="AL57" s="106"/>
      <c r="AM57" s="105"/>
      <c r="AN57" s="132" t="str">
        <f aca="false">MID('Udaje o fy'!AA36,1,1)</f>
        <v/>
      </c>
      <c r="AO57" s="140"/>
      <c r="AP57" s="132" t="str">
        <f aca="false">MID('Udaje o fy'!AA36,2,1)</f>
        <v/>
      </c>
      <c r="AQ57" s="140"/>
      <c r="AR57" s="132" t="str">
        <f aca="false">MID('Udaje o fy'!AA36,3,1)</f>
        <v/>
      </c>
      <c r="AS57" s="140"/>
      <c r="AT57" s="132" t="str">
        <f aca="false">MID('Udaje o fy'!AA36,4,1)</f>
        <v/>
      </c>
      <c r="AU57" s="140"/>
      <c r="AV57" s="132" t="str">
        <f aca="false">MID('Udaje o fy'!AA36,5,1)</f>
        <v/>
      </c>
      <c r="AW57" s="140"/>
      <c r="AX57" s="132" t="str">
        <f aca="false">MID('Udaje o fy'!AA36,6,1)</f>
        <v/>
      </c>
      <c r="AY57" s="140"/>
      <c r="AZ57" s="132" t="str">
        <f aca="false">MID('Udaje o fy'!AA36,7,1)</f>
        <v/>
      </c>
      <c r="BA57" s="140"/>
      <c r="BB57" s="132" t="str">
        <f aca="false">MID('Udaje o fy'!AA36,8,1)</f>
        <v/>
      </c>
      <c r="BC57" s="105"/>
      <c r="BD57" s="106"/>
      <c r="BE57" s="105"/>
      <c r="BF57" s="106"/>
      <c r="BG57" s="105"/>
      <c r="BH57" s="106"/>
      <c r="BI57" s="105"/>
      <c r="BJ57" s="106"/>
      <c r="BK57" s="105"/>
      <c r="BL57" s="109"/>
      <c r="BN57" s="82"/>
      <c r="BP57" s="82"/>
      <c r="BR57" s="82"/>
      <c r="BT57" s="82"/>
      <c r="BV57" s="82"/>
      <c r="BX57" s="82"/>
      <c r="BZ57" s="82"/>
      <c r="CB57" s="82"/>
      <c r="CD57" s="82"/>
      <c r="CF57" s="82"/>
      <c r="CH57" s="82"/>
      <c r="CJ57" s="82"/>
      <c r="CL57" s="82"/>
      <c r="CN57" s="82"/>
      <c r="CP57" s="82"/>
      <c r="CR57" s="82"/>
      <c r="CT57" s="82"/>
      <c r="CV57" s="82"/>
      <c r="CX57" s="82"/>
      <c r="CZ57" s="82"/>
      <c r="DB57" s="82"/>
      <c r="DD57" s="82"/>
      <c r="DF57" s="82"/>
      <c r="DH57" s="82"/>
      <c r="DJ57" s="82"/>
    </row>
    <row collapsed="false" customFormat="false" customHeight="true" hidden="false" ht="3" outlineLevel="0" r="58">
      <c r="B58" s="110"/>
      <c r="C58" s="105"/>
      <c r="D58" s="105"/>
      <c r="E58" s="105"/>
      <c r="F58" s="105"/>
      <c r="G58" s="105"/>
      <c r="H58" s="105"/>
      <c r="I58" s="105"/>
      <c r="J58" s="105"/>
      <c r="K58" s="105"/>
      <c r="L58" s="105"/>
      <c r="M58" s="105"/>
      <c r="N58" s="105"/>
      <c r="O58" s="105"/>
      <c r="P58" s="106"/>
      <c r="Q58" s="105"/>
      <c r="R58" s="105"/>
      <c r="S58" s="105"/>
      <c r="T58" s="105"/>
      <c r="U58" s="105"/>
      <c r="V58" s="105"/>
      <c r="W58" s="105"/>
      <c r="X58" s="105"/>
      <c r="Y58" s="105"/>
      <c r="Z58" s="105"/>
      <c r="AA58" s="105"/>
      <c r="AB58" s="105"/>
      <c r="AC58" s="105"/>
      <c r="AD58" s="105"/>
      <c r="AE58" s="105"/>
      <c r="AF58" s="105"/>
      <c r="AG58" s="105"/>
      <c r="AH58" s="105"/>
      <c r="AI58" s="105"/>
      <c r="AJ58" s="105"/>
      <c r="AK58" s="105"/>
      <c r="AL58" s="105"/>
      <c r="AM58" s="105"/>
      <c r="AN58" s="105"/>
      <c r="AO58" s="105"/>
      <c r="AP58" s="105"/>
      <c r="AQ58" s="105"/>
      <c r="AR58" s="105"/>
      <c r="AS58" s="105"/>
      <c r="AT58" s="105"/>
      <c r="AU58" s="105"/>
      <c r="AV58" s="105"/>
      <c r="AW58" s="105"/>
      <c r="AX58" s="105"/>
      <c r="AY58" s="105"/>
      <c r="AZ58" s="105"/>
      <c r="BA58" s="105"/>
      <c r="BB58" s="105"/>
      <c r="BC58" s="105"/>
      <c r="BD58" s="105"/>
      <c r="BE58" s="105"/>
      <c r="BF58" s="105"/>
      <c r="BG58" s="105"/>
      <c r="BH58" s="105"/>
      <c r="BI58" s="105"/>
      <c r="BJ58" s="105"/>
      <c r="BK58" s="105"/>
      <c r="BL58" s="111"/>
    </row>
    <row collapsed="false" customFormat="false" customHeight="true" hidden="false" ht="13.5" outlineLevel="0" r="59">
      <c r="A59" s="112"/>
      <c r="B59" s="145" t="s">
        <v>72</v>
      </c>
      <c r="C59" s="123"/>
      <c r="D59" s="146"/>
      <c r="E59" s="123"/>
      <c r="F59" s="146"/>
      <c r="G59" s="123"/>
      <c r="H59" s="146"/>
      <c r="I59" s="123"/>
      <c r="J59" s="146"/>
      <c r="K59" s="123"/>
      <c r="L59" s="146"/>
      <c r="M59" s="123"/>
      <c r="N59" s="147"/>
      <c r="O59" s="123"/>
      <c r="P59" s="123"/>
      <c r="Q59" s="123"/>
      <c r="R59" s="146"/>
      <c r="S59" s="123"/>
      <c r="T59" s="146"/>
      <c r="U59" s="123"/>
      <c r="V59" s="146"/>
      <c r="W59" s="123"/>
      <c r="X59" s="146"/>
      <c r="Y59" s="123"/>
      <c r="Z59" s="146"/>
      <c r="AA59" s="123"/>
      <c r="AB59" s="146"/>
      <c r="AC59" s="123"/>
      <c r="AD59" s="146"/>
      <c r="AE59" s="123"/>
      <c r="AF59" s="146"/>
      <c r="AG59" s="123"/>
      <c r="AH59" s="146"/>
      <c r="AI59" s="123"/>
      <c r="AJ59" s="146"/>
      <c r="AK59" s="123"/>
      <c r="AL59" s="146"/>
      <c r="AM59" s="123"/>
      <c r="AN59" s="146"/>
      <c r="AO59" s="123"/>
      <c r="AP59" s="146"/>
      <c r="AQ59" s="123"/>
      <c r="AR59" s="146"/>
      <c r="AS59" s="123"/>
      <c r="AT59" s="146"/>
      <c r="AU59" s="123"/>
      <c r="AV59" s="146"/>
      <c r="AW59" s="123"/>
      <c r="AX59" s="146"/>
      <c r="AY59" s="123"/>
      <c r="AZ59" s="124"/>
      <c r="BA59" s="123"/>
      <c r="BB59" s="146"/>
      <c r="BC59" s="123"/>
      <c r="BD59" s="146"/>
      <c r="BE59" s="123"/>
      <c r="BF59" s="146"/>
      <c r="BG59" s="123"/>
      <c r="BH59" s="146"/>
      <c r="BI59" s="123"/>
      <c r="BJ59" s="146"/>
      <c r="BK59" s="123"/>
      <c r="BL59" s="148"/>
      <c r="BN59" s="82"/>
      <c r="BP59" s="82"/>
      <c r="BR59" s="82"/>
      <c r="BT59" s="82"/>
      <c r="BV59" s="82"/>
      <c r="BX59" s="82"/>
      <c r="BZ59" s="82"/>
      <c r="CB59" s="82"/>
      <c r="CD59" s="82"/>
      <c r="CF59" s="82"/>
      <c r="CH59" s="82"/>
      <c r="CJ59" s="82"/>
      <c r="CL59" s="82"/>
      <c r="CN59" s="82"/>
      <c r="CP59" s="82"/>
      <c r="CR59" s="82"/>
      <c r="CT59" s="82"/>
      <c r="CV59" s="82"/>
      <c r="CX59" s="82"/>
      <c r="CZ59" s="82"/>
      <c r="DB59" s="82"/>
      <c r="DD59" s="82"/>
      <c r="DF59" s="82"/>
      <c r="DH59" s="82"/>
      <c r="DJ59" s="82"/>
    </row>
    <row collapsed="false" customFormat="false" customHeight="true" hidden="false" ht="5.25" outlineLevel="0" r="60">
      <c r="P60" s="149"/>
    </row>
    <row collapsed="false" customFormat="false" customHeight="true" hidden="false" ht="3" outlineLevel="0" r="61">
      <c r="A61" s="99"/>
      <c r="B61" s="100"/>
      <c r="C61" s="100"/>
      <c r="D61" s="100"/>
      <c r="E61" s="100"/>
      <c r="F61" s="100"/>
      <c r="G61" s="100"/>
      <c r="H61" s="100"/>
      <c r="I61" s="100"/>
      <c r="J61" s="100"/>
      <c r="K61" s="100"/>
      <c r="L61" s="100"/>
      <c r="M61" s="100"/>
      <c r="N61" s="100"/>
      <c r="O61" s="100"/>
      <c r="P61" s="105"/>
      <c r="Q61" s="102"/>
      <c r="R61" s="150" t="s">
        <v>73</v>
      </c>
      <c r="S61" s="150"/>
      <c r="T61" s="150"/>
      <c r="U61" s="150"/>
      <c r="V61" s="150"/>
      <c r="W61" s="150"/>
      <c r="X61" s="150"/>
      <c r="Y61" s="150"/>
      <c r="Z61" s="150"/>
      <c r="AA61" s="150"/>
      <c r="AB61" s="150"/>
      <c r="AC61" s="150"/>
      <c r="AD61" s="150"/>
      <c r="AE61" s="150" t="s">
        <v>74</v>
      </c>
      <c r="AF61" s="150"/>
      <c r="AG61" s="150"/>
      <c r="AH61" s="150"/>
      <c r="AI61" s="150"/>
      <c r="AJ61" s="150"/>
      <c r="AK61" s="150"/>
      <c r="AL61" s="150"/>
      <c r="AM61" s="150"/>
      <c r="AN61" s="150"/>
      <c r="AO61" s="150"/>
      <c r="AP61" s="150"/>
      <c r="AQ61" s="150"/>
      <c r="AR61" s="150"/>
      <c r="AS61" s="150" t="s">
        <v>75</v>
      </c>
      <c r="AT61" s="150"/>
      <c r="AU61" s="150"/>
      <c r="AV61" s="150"/>
      <c r="AW61" s="150"/>
      <c r="AX61" s="150"/>
      <c r="AY61" s="150"/>
      <c r="AZ61" s="150"/>
      <c r="BA61" s="150"/>
      <c r="BB61" s="150"/>
      <c r="BC61" s="150"/>
      <c r="BD61" s="150"/>
      <c r="BE61" s="150"/>
      <c r="BF61" s="150"/>
      <c r="BG61" s="150"/>
      <c r="BH61" s="150"/>
      <c r="BI61" s="150"/>
      <c r="BJ61" s="150"/>
      <c r="BK61" s="150"/>
      <c r="BL61" s="150"/>
    </row>
    <row collapsed="false" customFormat="false" customHeight="true" hidden="false" ht="13.5" outlineLevel="0" r="62">
      <c r="A62" s="99"/>
      <c r="B62" s="104" t="s">
        <v>76</v>
      </c>
      <c r="C62" s="105"/>
      <c r="D62" s="106"/>
      <c r="E62" s="105"/>
      <c r="F62" s="106"/>
      <c r="G62" s="105"/>
      <c r="H62" s="106"/>
      <c r="I62" s="105"/>
      <c r="J62" s="106"/>
      <c r="K62" s="105"/>
      <c r="L62" s="106"/>
      <c r="M62" s="105"/>
      <c r="N62" s="104"/>
      <c r="O62" s="105"/>
      <c r="P62" s="105"/>
      <c r="Q62" s="111"/>
      <c r="R62" s="150"/>
      <c r="S62" s="150"/>
      <c r="T62" s="150"/>
      <c r="U62" s="150"/>
      <c r="V62" s="150"/>
      <c r="W62" s="150"/>
      <c r="X62" s="150"/>
      <c r="Y62" s="150"/>
      <c r="Z62" s="150"/>
      <c r="AA62" s="150"/>
      <c r="AB62" s="150"/>
      <c r="AC62" s="150"/>
      <c r="AD62" s="150"/>
      <c r="AE62" s="150"/>
      <c r="AF62" s="150"/>
      <c r="AG62" s="150"/>
      <c r="AH62" s="150"/>
      <c r="AI62" s="150"/>
      <c r="AJ62" s="150"/>
      <c r="AK62" s="150"/>
      <c r="AL62" s="150"/>
      <c r="AM62" s="150"/>
      <c r="AN62" s="150"/>
      <c r="AO62" s="150"/>
      <c r="AP62" s="150"/>
      <c r="AQ62" s="150"/>
      <c r="AR62" s="150"/>
      <c r="AS62" s="150"/>
      <c r="AT62" s="150"/>
      <c r="AU62" s="150"/>
      <c r="AV62" s="150"/>
      <c r="AW62" s="150"/>
      <c r="AX62" s="150"/>
      <c r="AY62" s="150"/>
      <c r="AZ62" s="150"/>
      <c r="BA62" s="150"/>
      <c r="BB62" s="150"/>
      <c r="BC62" s="150"/>
      <c r="BD62" s="150"/>
      <c r="BE62" s="150"/>
      <c r="BF62" s="150"/>
      <c r="BG62" s="150"/>
      <c r="BH62" s="150"/>
      <c r="BI62" s="150"/>
      <c r="BJ62" s="150"/>
      <c r="BK62" s="150"/>
      <c r="BL62" s="150"/>
      <c r="BN62" s="82"/>
      <c r="BP62" s="82"/>
      <c r="BR62" s="82"/>
      <c r="BT62" s="82"/>
      <c r="BV62" s="82"/>
      <c r="BX62" s="82"/>
      <c r="BZ62" s="82"/>
      <c r="CB62" s="82"/>
      <c r="CD62" s="82"/>
      <c r="CF62" s="82"/>
      <c r="CH62" s="82"/>
      <c r="CJ62" s="82"/>
      <c r="CL62" s="82"/>
      <c r="CN62" s="82"/>
      <c r="CP62" s="82"/>
      <c r="CR62" s="82"/>
      <c r="CT62" s="82"/>
      <c r="CV62" s="82"/>
      <c r="CX62" s="82"/>
      <c r="CZ62" s="82"/>
      <c r="DB62" s="82"/>
      <c r="DD62" s="82"/>
      <c r="DF62" s="82"/>
      <c r="DH62" s="82"/>
      <c r="DJ62" s="82"/>
    </row>
    <row collapsed="false" customFormat="false" customHeight="true" hidden="false" ht="3" outlineLevel="0" r="63">
      <c r="A63" s="99"/>
      <c r="B63" s="105"/>
      <c r="C63" s="105"/>
      <c r="D63" s="105"/>
      <c r="E63" s="105"/>
      <c r="F63" s="105"/>
      <c r="G63" s="105"/>
      <c r="H63" s="105"/>
      <c r="I63" s="105"/>
      <c r="J63" s="105"/>
      <c r="K63" s="105"/>
      <c r="L63" s="105"/>
      <c r="M63" s="105"/>
      <c r="N63" s="105"/>
      <c r="O63" s="105"/>
      <c r="P63" s="106"/>
      <c r="Q63" s="111"/>
      <c r="R63" s="150"/>
      <c r="S63" s="150"/>
      <c r="T63" s="150"/>
      <c r="U63" s="150"/>
      <c r="V63" s="150"/>
      <c r="W63" s="150"/>
      <c r="X63" s="150"/>
      <c r="Y63" s="150"/>
      <c r="Z63" s="150"/>
      <c r="AA63" s="150"/>
      <c r="AB63" s="150"/>
      <c r="AC63" s="150"/>
      <c r="AD63" s="150"/>
      <c r="AE63" s="150"/>
      <c r="AF63" s="150"/>
      <c r="AG63" s="150"/>
      <c r="AH63" s="150"/>
      <c r="AI63" s="150"/>
      <c r="AJ63" s="150"/>
      <c r="AK63" s="150"/>
      <c r="AL63" s="150"/>
      <c r="AM63" s="150"/>
      <c r="AN63" s="150"/>
      <c r="AO63" s="150"/>
      <c r="AP63" s="150"/>
      <c r="AQ63" s="150"/>
      <c r="AR63" s="150"/>
      <c r="AS63" s="150"/>
      <c r="AT63" s="150"/>
      <c r="AU63" s="150"/>
      <c r="AV63" s="150"/>
      <c r="AW63" s="150"/>
      <c r="AX63" s="150"/>
      <c r="AY63" s="150"/>
      <c r="AZ63" s="150"/>
      <c r="BA63" s="150"/>
      <c r="BB63" s="150"/>
      <c r="BC63" s="150"/>
      <c r="BD63" s="150"/>
      <c r="BE63" s="150"/>
      <c r="BF63" s="150"/>
      <c r="BG63" s="150"/>
      <c r="BH63" s="150"/>
      <c r="BI63" s="150"/>
      <c r="BJ63" s="150"/>
      <c r="BK63" s="150"/>
      <c r="BL63" s="150"/>
    </row>
    <row collapsed="false" customFormat="false" customHeight="true" hidden="false" ht="3" outlineLevel="0" r="64">
      <c r="A64" s="99"/>
      <c r="B64" s="112"/>
      <c r="C64" s="112"/>
      <c r="D64" s="112"/>
      <c r="E64" s="105"/>
      <c r="F64" s="112"/>
      <c r="G64" s="112"/>
      <c r="H64" s="112"/>
      <c r="I64" s="105"/>
      <c r="J64" s="112"/>
      <c r="K64" s="112"/>
      <c r="L64" s="112"/>
      <c r="M64" s="112"/>
      <c r="N64" s="112"/>
      <c r="O64" s="112"/>
      <c r="P64" s="112"/>
      <c r="Q64" s="111"/>
      <c r="R64" s="150"/>
      <c r="S64" s="150"/>
      <c r="T64" s="150"/>
      <c r="U64" s="150"/>
      <c r="V64" s="150"/>
      <c r="W64" s="150"/>
      <c r="X64" s="150"/>
      <c r="Y64" s="150"/>
      <c r="Z64" s="150"/>
      <c r="AA64" s="150"/>
      <c r="AB64" s="150"/>
      <c r="AC64" s="150"/>
      <c r="AD64" s="150"/>
      <c r="AE64" s="150"/>
      <c r="AF64" s="150"/>
      <c r="AG64" s="150"/>
      <c r="AH64" s="150"/>
      <c r="AI64" s="150"/>
      <c r="AJ64" s="150"/>
      <c r="AK64" s="150"/>
      <c r="AL64" s="150"/>
      <c r="AM64" s="150"/>
      <c r="AN64" s="150"/>
      <c r="AO64" s="150"/>
      <c r="AP64" s="150"/>
      <c r="AQ64" s="150"/>
      <c r="AR64" s="150"/>
      <c r="AS64" s="150"/>
      <c r="AT64" s="150"/>
      <c r="AU64" s="150"/>
      <c r="AV64" s="150"/>
      <c r="AW64" s="150"/>
      <c r="AX64" s="150"/>
      <c r="AY64" s="150"/>
      <c r="AZ64" s="150"/>
      <c r="BA64" s="150"/>
      <c r="BB64" s="150"/>
      <c r="BC64" s="150"/>
      <c r="BD64" s="150"/>
      <c r="BE64" s="150"/>
      <c r="BF64" s="150"/>
      <c r="BG64" s="150"/>
      <c r="BH64" s="150"/>
      <c r="BI64" s="150"/>
      <c r="BJ64" s="150"/>
      <c r="BK64" s="150"/>
      <c r="BL64" s="150"/>
    </row>
    <row collapsed="false" customFormat="false" customHeight="true" hidden="false" ht="13.5" outlineLevel="0" r="65">
      <c r="A65" s="99"/>
      <c r="B65" s="132" t="str">
        <f aca="false">MID('Udaje o fy'!B42,1,1)</f>
        <v/>
      </c>
      <c r="C65" s="133"/>
      <c r="D65" s="132" t="str">
        <f aca="false">MID('Udaje o fy'!B42,2,1)</f>
        <v/>
      </c>
      <c r="E65" s="126" t="s">
        <v>4</v>
      </c>
      <c r="F65" s="132" t="str">
        <f aca="false">MID('Udaje o fy'!E42,1,1)</f>
        <v/>
      </c>
      <c r="G65" s="133"/>
      <c r="H65" s="132" t="str">
        <f aca="false">MID('Udaje o fy'!E42,2,1)</f>
        <v/>
      </c>
      <c r="I65" s="151" t="s">
        <v>4</v>
      </c>
      <c r="J65" s="132" t="str">
        <f aca="false">MID('Udaje o fy'!H42,1,1)</f>
        <v/>
      </c>
      <c r="K65" s="133"/>
      <c r="L65" s="132" t="str">
        <f aca="false">MID('Udaje o fy'!H42,2,1)</f>
        <v/>
      </c>
      <c r="M65" s="133"/>
      <c r="N65" s="132" t="str">
        <f aca="false">MID('Udaje o fy'!H42,3,1)</f>
        <v/>
      </c>
      <c r="O65" s="133"/>
      <c r="P65" s="132" t="str">
        <f aca="false">MID('Udaje o fy'!H42,4,1)</f>
        <v/>
      </c>
      <c r="Q65" s="111"/>
      <c r="R65" s="150"/>
      <c r="S65" s="150"/>
      <c r="T65" s="150"/>
      <c r="U65" s="150"/>
      <c r="V65" s="150"/>
      <c r="W65" s="150"/>
      <c r="X65" s="150"/>
      <c r="Y65" s="150"/>
      <c r="Z65" s="150"/>
      <c r="AA65" s="150"/>
      <c r="AB65" s="150"/>
      <c r="AC65" s="150"/>
      <c r="AD65" s="150"/>
      <c r="AE65" s="150"/>
      <c r="AF65" s="150"/>
      <c r="AG65" s="150"/>
      <c r="AH65" s="150"/>
      <c r="AI65" s="150"/>
      <c r="AJ65" s="150"/>
      <c r="AK65" s="150"/>
      <c r="AL65" s="150"/>
      <c r="AM65" s="150"/>
      <c r="AN65" s="150"/>
      <c r="AO65" s="150"/>
      <c r="AP65" s="150"/>
      <c r="AQ65" s="150"/>
      <c r="AR65" s="150"/>
      <c r="AS65" s="150"/>
      <c r="AT65" s="150"/>
      <c r="AU65" s="150"/>
      <c r="AV65" s="150"/>
      <c r="AW65" s="150"/>
      <c r="AX65" s="150"/>
      <c r="AY65" s="150"/>
      <c r="AZ65" s="150"/>
      <c r="BA65" s="150"/>
      <c r="BB65" s="150"/>
      <c r="BC65" s="150"/>
      <c r="BD65" s="150"/>
      <c r="BE65" s="150"/>
      <c r="BF65" s="150"/>
      <c r="BG65" s="150"/>
      <c r="BH65" s="150"/>
      <c r="BI65" s="150"/>
      <c r="BJ65" s="150"/>
      <c r="BK65" s="150"/>
      <c r="BL65" s="150"/>
      <c r="BN65" s="82"/>
      <c r="BP65" s="82"/>
      <c r="BR65" s="82"/>
      <c r="BT65" s="82"/>
      <c r="BV65" s="82"/>
      <c r="BX65" s="82"/>
      <c r="BZ65" s="82"/>
      <c r="CB65" s="82"/>
      <c r="CD65" s="82"/>
      <c r="CF65" s="82"/>
      <c r="CH65" s="82"/>
      <c r="CJ65" s="82"/>
      <c r="CL65" s="82"/>
      <c r="CN65" s="82"/>
      <c r="CP65" s="82"/>
      <c r="CR65" s="82"/>
      <c r="CT65" s="82"/>
      <c r="CV65" s="82"/>
      <c r="CX65" s="82"/>
      <c r="CZ65" s="82"/>
      <c r="DB65" s="82"/>
      <c r="DD65" s="82"/>
      <c r="DF65" s="82"/>
      <c r="DH65" s="82"/>
      <c r="DJ65" s="82"/>
    </row>
    <row collapsed="false" customFormat="false" customHeight="true" hidden="false" ht="3" outlineLevel="0" r="66">
      <c r="A66" s="99"/>
      <c r="B66" s="105"/>
      <c r="C66" s="105"/>
      <c r="D66" s="105"/>
      <c r="E66" s="105"/>
      <c r="F66" s="105"/>
      <c r="G66" s="105"/>
      <c r="H66" s="105"/>
      <c r="I66" s="105"/>
      <c r="J66" s="105"/>
      <c r="K66" s="105"/>
      <c r="L66" s="105"/>
      <c r="M66" s="105"/>
      <c r="N66" s="105"/>
      <c r="O66" s="105"/>
      <c r="P66" s="105"/>
      <c r="Q66" s="111"/>
      <c r="R66" s="150"/>
      <c r="S66" s="150"/>
      <c r="T66" s="150"/>
      <c r="U66" s="150"/>
      <c r="V66" s="150"/>
      <c r="W66" s="150"/>
      <c r="X66" s="150"/>
      <c r="Y66" s="150"/>
      <c r="Z66" s="150"/>
      <c r="AA66" s="150"/>
      <c r="AB66" s="150"/>
      <c r="AC66" s="150"/>
      <c r="AD66" s="150"/>
      <c r="AE66" s="150"/>
      <c r="AF66" s="150"/>
      <c r="AG66" s="150"/>
      <c r="AH66" s="150"/>
      <c r="AI66" s="150"/>
      <c r="AJ66" s="150"/>
      <c r="AK66" s="150"/>
      <c r="AL66" s="150"/>
      <c r="AM66" s="150"/>
      <c r="AN66" s="150"/>
      <c r="AO66" s="150"/>
      <c r="AP66" s="150"/>
      <c r="AQ66" s="150"/>
      <c r="AR66" s="150"/>
      <c r="AS66" s="150"/>
      <c r="AT66" s="150"/>
      <c r="AU66" s="150"/>
      <c r="AV66" s="150"/>
      <c r="AW66" s="150"/>
      <c r="AX66" s="150"/>
      <c r="AY66" s="150"/>
      <c r="AZ66" s="150"/>
      <c r="BA66" s="150"/>
      <c r="BB66" s="150"/>
      <c r="BC66" s="150"/>
      <c r="BD66" s="150"/>
      <c r="BE66" s="150"/>
      <c r="BF66" s="150"/>
      <c r="BG66" s="150"/>
      <c r="BH66" s="150"/>
      <c r="BI66" s="150"/>
      <c r="BJ66" s="150"/>
      <c r="BK66" s="150"/>
      <c r="BL66" s="150"/>
    </row>
    <row collapsed="false" customFormat="false" customHeight="true" hidden="false" ht="1.5" outlineLevel="0" r="67">
      <c r="A67" s="99"/>
      <c r="B67" s="104"/>
      <c r="C67" s="105"/>
      <c r="D67" s="106"/>
      <c r="E67" s="105"/>
      <c r="F67" s="106"/>
      <c r="G67" s="105"/>
      <c r="H67" s="106"/>
      <c r="I67" s="105"/>
      <c r="J67" s="106"/>
      <c r="K67" s="105"/>
      <c r="L67" s="106"/>
      <c r="M67" s="105"/>
      <c r="N67" s="104"/>
      <c r="O67" s="105"/>
      <c r="P67" s="105"/>
      <c r="Q67" s="111"/>
      <c r="R67" s="150"/>
      <c r="S67" s="150"/>
      <c r="T67" s="150"/>
      <c r="U67" s="150"/>
      <c r="V67" s="150"/>
      <c r="W67" s="150"/>
      <c r="X67" s="150"/>
      <c r="Y67" s="150"/>
      <c r="Z67" s="150"/>
      <c r="AA67" s="150"/>
      <c r="AB67" s="150"/>
      <c r="AC67" s="150"/>
      <c r="AD67" s="150"/>
      <c r="AE67" s="150"/>
      <c r="AF67" s="150"/>
      <c r="AG67" s="150"/>
      <c r="AH67" s="150"/>
      <c r="AI67" s="150"/>
      <c r="AJ67" s="150"/>
      <c r="AK67" s="150"/>
      <c r="AL67" s="150"/>
      <c r="AM67" s="150"/>
      <c r="AN67" s="150"/>
      <c r="AO67" s="150"/>
      <c r="AP67" s="150"/>
      <c r="AQ67" s="150"/>
      <c r="AR67" s="150"/>
      <c r="AS67" s="150"/>
      <c r="AT67" s="150"/>
      <c r="AU67" s="150"/>
      <c r="AV67" s="150"/>
      <c r="AW67" s="150"/>
      <c r="AX67" s="150"/>
      <c r="AY67" s="150"/>
      <c r="AZ67" s="150"/>
      <c r="BA67" s="150"/>
      <c r="BB67" s="150"/>
      <c r="BC67" s="150"/>
      <c r="BD67" s="150"/>
      <c r="BE67" s="150"/>
      <c r="BF67" s="150"/>
      <c r="BG67" s="150"/>
      <c r="BH67" s="150"/>
      <c r="BI67" s="150"/>
      <c r="BJ67" s="150"/>
      <c r="BK67" s="150"/>
      <c r="BL67" s="150"/>
      <c r="BN67" s="82"/>
      <c r="BP67" s="82"/>
      <c r="BR67" s="82"/>
      <c r="BT67" s="82"/>
      <c r="BV67" s="82"/>
      <c r="BX67" s="82"/>
      <c r="BZ67" s="82"/>
      <c r="CB67" s="82"/>
      <c r="CD67" s="82"/>
      <c r="CF67" s="82"/>
      <c r="CH67" s="82"/>
      <c r="CJ67" s="82"/>
      <c r="CL67" s="82"/>
      <c r="CN67" s="82"/>
      <c r="CP67" s="82"/>
      <c r="CR67" s="82"/>
      <c r="CT67" s="82"/>
      <c r="CV67" s="82"/>
      <c r="CX67" s="82"/>
      <c r="CZ67" s="82"/>
      <c r="DB67" s="82"/>
      <c r="DD67" s="82"/>
      <c r="DF67" s="82"/>
      <c r="DH67" s="82"/>
      <c r="DJ67" s="82"/>
    </row>
    <row collapsed="false" customFormat="false" customHeight="true" hidden="false" ht="3" outlineLevel="0" r="68">
      <c r="A68" s="99"/>
      <c r="B68" s="123"/>
      <c r="C68" s="123"/>
      <c r="D68" s="123"/>
      <c r="E68" s="123"/>
      <c r="F68" s="123"/>
      <c r="G68" s="123"/>
      <c r="H68" s="123"/>
      <c r="I68" s="123"/>
      <c r="J68" s="123"/>
      <c r="K68" s="123"/>
      <c r="L68" s="123"/>
      <c r="M68" s="123"/>
      <c r="N68" s="123"/>
      <c r="O68" s="123"/>
      <c r="P68" s="106"/>
      <c r="Q68" s="125"/>
      <c r="R68" s="150"/>
      <c r="S68" s="150"/>
      <c r="T68" s="150"/>
      <c r="U68" s="150"/>
      <c r="V68" s="150"/>
      <c r="W68" s="150"/>
      <c r="X68" s="150"/>
      <c r="Y68" s="150"/>
      <c r="Z68" s="150"/>
      <c r="AA68" s="150"/>
      <c r="AB68" s="150"/>
      <c r="AC68" s="150"/>
      <c r="AD68" s="150"/>
      <c r="AE68" s="150"/>
      <c r="AF68" s="150"/>
      <c r="AG68" s="150"/>
      <c r="AH68" s="150"/>
      <c r="AI68" s="150"/>
      <c r="AJ68" s="150"/>
      <c r="AK68" s="150"/>
      <c r="AL68" s="150"/>
      <c r="AM68" s="150"/>
      <c r="AN68" s="150"/>
      <c r="AO68" s="150"/>
      <c r="AP68" s="150"/>
      <c r="AQ68" s="150"/>
      <c r="AR68" s="150"/>
      <c r="AS68" s="150"/>
      <c r="AT68" s="150"/>
      <c r="AU68" s="150"/>
      <c r="AV68" s="150"/>
      <c r="AW68" s="150"/>
      <c r="AX68" s="150"/>
      <c r="AY68" s="150"/>
      <c r="AZ68" s="150"/>
      <c r="BA68" s="150"/>
      <c r="BB68" s="150"/>
      <c r="BC68" s="150"/>
      <c r="BD68" s="150"/>
      <c r="BE68" s="150"/>
      <c r="BF68" s="150"/>
      <c r="BG68" s="150"/>
      <c r="BH68" s="150"/>
      <c r="BI68" s="150"/>
      <c r="BJ68" s="150"/>
      <c r="BK68" s="150"/>
      <c r="BL68" s="150"/>
    </row>
    <row collapsed="false" customFormat="false" customHeight="true" hidden="false" ht="13.5" outlineLevel="0" r="69">
      <c r="A69" s="99"/>
      <c r="B69" s="129" t="s">
        <v>76</v>
      </c>
      <c r="C69" s="100"/>
      <c r="D69" s="130"/>
      <c r="E69" s="100"/>
      <c r="F69" s="130"/>
      <c r="G69" s="100"/>
      <c r="H69" s="130"/>
      <c r="I69" s="100"/>
      <c r="J69" s="130"/>
      <c r="K69" s="100"/>
      <c r="L69" s="130"/>
      <c r="M69" s="100"/>
      <c r="N69" s="129"/>
      <c r="O69" s="100"/>
      <c r="P69" s="100"/>
      <c r="Q69" s="102"/>
      <c r="R69" s="152" t="n">
        <f aca="false">'Udaje o fy'!$K$44</f>
        <v>0</v>
      </c>
      <c r="S69" s="152"/>
      <c r="T69" s="152"/>
      <c r="U69" s="152"/>
      <c r="V69" s="152"/>
      <c r="W69" s="152"/>
      <c r="X69" s="152"/>
      <c r="Y69" s="152"/>
      <c r="Z69" s="152"/>
      <c r="AA69" s="152"/>
      <c r="AB69" s="152"/>
      <c r="AC69" s="152"/>
      <c r="AD69" s="152"/>
      <c r="AE69" s="153" t="n">
        <f aca="false">'Udaje o fy'!$T$44</f>
        <v>0</v>
      </c>
      <c r="AF69" s="153"/>
      <c r="AG69" s="153"/>
      <c r="AH69" s="153"/>
      <c r="AI69" s="153"/>
      <c r="AJ69" s="153"/>
      <c r="AK69" s="153"/>
      <c r="AL69" s="153"/>
      <c r="AM69" s="153"/>
      <c r="AN69" s="153"/>
      <c r="AO69" s="153"/>
      <c r="AP69" s="153"/>
      <c r="AQ69" s="153"/>
      <c r="AR69" s="153"/>
      <c r="AS69" s="154" t="n">
        <f aca="false">'Udaje o fy'!$AC$44</f>
        <v>0</v>
      </c>
      <c r="AT69" s="154"/>
      <c r="AU69" s="154"/>
      <c r="AV69" s="154"/>
      <c r="AW69" s="154"/>
      <c r="AX69" s="154"/>
      <c r="AY69" s="154"/>
      <c r="AZ69" s="154"/>
      <c r="BA69" s="154"/>
      <c r="BB69" s="154"/>
      <c r="BC69" s="154"/>
      <c r="BD69" s="154"/>
      <c r="BE69" s="154"/>
      <c r="BF69" s="154"/>
      <c r="BG69" s="154"/>
      <c r="BH69" s="154"/>
      <c r="BI69" s="154"/>
      <c r="BJ69" s="154"/>
      <c r="BK69" s="154"/>
      <c r="BL69" s="154"/>
      <c r="BN69" s="82"/>
      <c r="BP69" s="82"/>
      <c r="BR69" s="82"/>
      <c r="BT69" s="82"/>
      <c r="BV69" s="82"/>
      <c r="BX69" s="82"/>
      <c r="BZ69" s="82"/>
      <c r="CB69" s="82"/>
      <c r="CD69" s="82"/>
      <c r="CF69" s="82"/>
      <c r="CH69" s="82"/>
      <c r="CJ69" s="82"/>
      <c r="CL69" s="82"/>
      <c r="CN69" s="82"/>
      <c r="CP69" s="82"/>
      <c r="CR69" s="82"/>
      <c r="CT69" s="82"/>
      <c r="CV69" s="82"/>
      <c r="CX69" s="82"/>
      <c r="CZ69" s="82"/>
      <c r="DB69" s="82"/>
      <c r="DD69" s="82"/>
      <c r="DF69" s="82"/>
      <c r="DH69" s="82"/>
      <c r="DJ69" s="82"/>
    </row>
    <row collapsed="false" customFormat="false" customHeight="true" hidden="false" ht="3" outlineLevel="0" r="70">
      <c r="A70" s="99"/>
      <c r="B70" s="112"/>
      <c r="C70" s="112"/>
      <c r="D70" s="112"/>
      <c r="E70" s="105"/>
      <c r="F70" s="112"/>
      <c r="G70" s="112"/>
      <c r="H70" s="112"/>
      <c r="I70" s="105"/>
      <c r="J70" s="112"/>
      <c r="K70" s="112"/>
      <c r="L70" s="112"/>
      <c r="M70" s="112"/>
      <c r="N70" s="112"/>
      <c r="O70" s="112"/>
      <c r="P70" s="112"/>
      <c r="Q70" s="111"/>
      <c r="R70" s="152"/>
      <c r="S70" s="152"/>
      <c r="T70" s="152"/>
      <c r="U70" s="152"/>
      <c r="V70" s="152"/>
      <c r="W70" s="152"/>
      <c r="X70" s="152"/>
      <c r="Y70" s="152"/>
      <c r="Z70" s="152"/>
      <c r="AA70" s="152"/>
      <c r="AB70" s="152"/>
      <c r="AC70" s="152"/>
      <c r="AD70" s="152"/>
      <c r="AE70" s="153"/>
      <c r="AF70" s="153"/>
      <c r="AG70" s="153"/>
      <c r="AH70" s="153"/>
      <c r="AI70" s="153"/>
      <c r="AJ70" s="153"/>
      <c r="AK70" s="153"/>
      <c r="AL70" s="153"/>
      <c r="AM70" s="153"/>
      <c r="AN70" s="153"/>
      <c r="AO70" s="153"/>
      <c r="AP70" s="153"/>
      <c r="AQ70" s="153"/>
      <c r="AR70" s="153"/>
      <c r="AS70" s="154"/>
      <c r="AT70" s="154"/>
      <c r="AU70" s="154"/>
      <c r="AV70" s="154"/>
      <c r="AW70" s="154"/>
      <c r="AX70" s="154"/>
      <c r="AY70" s="154"/>
      <c r="AZ70" s="154"/>
      <c r="BA70" s="154"/>
      <c r="BB70" s="154"/>
      <c r="BC70" s="154"/>
      <c r="BD70" s="154"/>
      <c r="BE70" s="154"/>
      <c r="BF70" s="154"/>
      <c r="BG70" s="154"/>
      <c r="BH70" s="154"/>
      <c r="BI70" s="154"/>
      <c r="BJ70" s="154"/>
      <c r="BK70" s="154"/>
      <c r="BL70" s="154"/>
    </row>
    <row collapsed="false" customFormat="false" customHeight="true" hidden="false" ht="13.5" outlineLevel="0" r="71">
      <c r="A71" s="99"/>
      <c r="B71" s="141" t="str">
        <f aca="false">MID('Udaje o fy'!B46,1,1)</f>
        <v/>
      </c>
      <c r="C71" s="105"/>
      <c r="D71" s="141" t="str">
        <f aca="false">MID('Udaje o fy'!B46,2,1)</f>
        <v/>
      </c>
      <c r="E71" s="155" t="s">
        <v>4</v>
      </c>
      <c r="F71" s="141" t="str">
        <f aca="false">MID('Udaje o fy'!E46,1,1)</f>
        <v/>
      </c>
      <c r="G71" s="105"/>
      <c r="H71" s="141" t="str">
        <f aca="false">MID('Udaje o fy'!E46,2,1)</f>
        <v/>
      </c>
      <c r="I71" s="156" t="s">
        <v>4</v>
      </c>
      <c r="J71" s="141" t="str">
        <f aca="false">MID('Udaje o fy'!H46,1,1)</f>
        <v/>
      </c>
      <c r="K71" s="105"/>
      <c r="L71" s="141" t="str">
        <f aca="false">MID('Udaje o fy'!H46,2,1)</f>
        <v/>
      </c>
      <c r="M71" s="105"/>
      <c r="N71" s="141" t="str">
        <f aca="false">MID('Udaje o fy'!H46,3,1)</f>
        <v/>
      </c>
      <c r="O71" s="105"/>
      <c r="P71" s="112" t="str">
        <f aca="false">MID('Udaje o fy'!H46,4,1)</f>
        <v/>
      </c>
      <c r="Q71" s="111"/>
      <c r="R71" s="152"/>
      <c r="S71" s="152"/>
      <c r="T71" s="152"/>
      <c r="U71" s="152"/>
      <c r="V71" s="152"/>
      <c r="W71" s="152"/>
      <c r="X71" s="152"/>
      <c r="Y71" s="152"/>
      <c r="Z71" s="152"/>
      <c r="AA71" s="152"/>
      <c r="AB71" s="152"/>
      <c r="AC71" s="152"/>
      <c r="AD71" s="152"/>
      <c r="AE71" s="153"/>
      <c r="AF71" s="153"/>
      <c r="AG71" s="153"/>
      <c r="AH71" s="153"/>
      <c r="AI71" s="153"/>
      <c r="AJ71" s="153"/>
      <c r="AK71" s="153"/>
      <c r="AL71" s="153"/>
      <c r="AM71" s="153"/>
      <c r="AN71" s="153"/>
      <c r="AO71" s="153"/>
      <c r="AP71" s="153"/>
      <c r="AQ71" s="153"/>
      <c r="AR71" s="153"/>
      <c r="AS71" s="154"/>
      <c r="AT71" s="154"/>
      <c r="AU71" s="154"/>
      <c r="AV71" s="154"/>
      <c r="AW71" s="154"/>
      <c r="AX71" s="154"/>
      <c r="AY71" s="154"/>
      <c r="AZ71" s="154"/>
      <c r="BA71" s="154"/>
      <c r="BB71" s="154"/>
      <c r="BC71" s="154"/>
      <c r="BD71" s="154"/>
      <c r="BE71" s="154"/>
      <c r="BF71" s="154"/>
      <c r="BG71" s="154"/>
      <c r="BH71" s="154"/>
      <c r="BI71" s="154"/>
      <c r="BJ71" s="154"/>
      <c r="BK71" s="154"/>
      <c r="BL71" s="154"/>
      <c r="BN71" s="82"/>
      <c r="BP71" s="82"/>
      <c r="BR71" s="82"/>
      <c r="BT71" s="82"/>
      <c r="BV71" s="82"/>
      <c r="BX71" s="82"/>
      <c r="BZ71" s="82"/>
      <c r="CB71" s="82"/>
      <c r="CD71" s="82"/>
      <c r="CF71" s="82"/>
      <c r="CH71" s="82"/>
      <c r="CJ71" s="82"/>
      <c r="CL71" s="82"/>
      <c r="CN71" s="82"/>
      <c r="CP71" s="82"/>
      <c r="CR71" s="82"/>
      <c r="CT71" s="82"/>
      <c r="CV71" s="82"/>
      <c r="CX71" s="82"/>
      <c r="CZ71" s="82"/>
      <c r="DB71" s="82"/>
      <c r="DD71" s="82"/>
      <c r="DF71" s="82"/>
      <c r="DH71" s="82"/>
      <c r="DJ71" s="82"/>
    </row>
    <row collapsed="false" customFormat="false" customHeight="true" hidden="false" ht="9" outlineLevel="0" r="72">
      <c r="A72" s="99"/>
      <c r="B72" s="123"/>
      <c r="C72" s="123"/>
      <c r="D72" s="123"/>
      <c r="E72" s="123"/>
      <c r="F72" s="123"/>
      <c r="G72" s="123"/>
      <c r="H72" s="123"/>
      <c r="I72" s="123"/>
      <c r="J72" s="123"/>
      <c r="K72" s="123"/>
      <c r="L72" s="123"/>
      <c r="M72" s="123"/>
      <c r="N72" s="123"/>
      <c r="O72" s="123"/>
      <c r="P72" s="123"/>
      <c r="Q72" s="125"/>
      <c r="R72" s="152"/>
      <c r="S72" s="152"/>
      <c r="T72" s="152"/>
      <c r="U72" s="152"/>
      <c r="V72" s="152"/>
      <c r="W72" s="152"/>
      <c r="X72" s="152"/>
      <c r="Y72" s="152"/>
      <c r="Z72" s="152"/>
      <c r="AA72" s="152"/>
      <c r="AB72" s="152"/>
      <c r="AC72" s="152"/>
      <c r="AD72" s="152"/>
      <c r="AE72" s="153"/>
      <c r="AF72" s="153"/>
      <c r="AG72" s="153"/>
      <c r="AH72" s="153"/>
      <c r="AI72" s="153"/>
      <c r="AJ72" s="153"/>
      <c r="AK72" s="153"/>
      <c r="AL72" s="153"/>
      <c r="AM72" s="153"/>
      <c r="AN72" s="153"/>
      <c r="AO72" s="153"/>
      <c r="AP72" s="153"/>
      <c r="AQ72" s="153"/>
      <c r="AR72" s="153"/>
      <c r="AS72" s="154"/>
      <c r="AT72" s="154"/>
      <c r="AU72" s="154"/>
      <c r="AV72" s="154"/>
      <c r="AW72" s="154"/>
      <c r="AX72" s="154"/>
      <c r="AY72" s="154"/>
      <c r="AZ72" s="154"/>
      <c r="BA72" s="154"/>
      <c r="BB72" s="154"/>
      <c r="BC72" s="154"/>
      <c r="BD72" s="154"/>
      <c r="BE72" s="154"/>
      <c r="BF72" s="154"/>
      <c r="BG72" s="154"/>
      <c r="BH72" s="154"/>
      <c r="BI72" s="154"/>
      <c r="BJ72" s="154"/>
      <c r="BK72" s="154"/>
      <c r="BL72" s="154"/>
    </row>
    <row collapsed="false" customFormat="false" customHeight="true" hidden="false" ht="3" outlineLevel="0" r="73">
      <c r="P73" s="112"/>
    </row>
    <row collapsed="false" customFormat="false" customHeight="true" hidden="false" ht="13.5" outlineLevel="0" r="74">
      <c r="D74" s="82"/>
      <c r="F74" s="82"/>
      <c r="H74" s="82"/>
      <c r="J74" s="82"/>
      <c r="L74" s="82"/>
      <c r="N74" s="82"/>
      <c r="P74" s="112"/>
      <c r="R74" s="82"/>
      <c r="T74" s="82"/>
      <c r="V74" s="82"/>
      <c r="X74" s="82"/>
      <c r="Z74" s="82"/>
      <c r="AB74" s="82"/>
      <c r="AD74" s="82"/>
      <c r="AF74" s="82"/>
      <c r="AH74" s="82"/>
      <c r="AJ74" s="82"/>
      <c r="AL74" s="82"/>
      <c r="AN74" s="82"/>
      <c r="AP74" s="82"/>
      <c r="AR74" s="82"/>
      <c r="AT74" s="82"/>
      <c r="AV74" s="82"/>
      <c r="AX74" s="82"/>
      <c r="AZ74" s="82"/>
      <c r="BB74" s="82"/>
      <c r="BD74" s="82"/>
      <c r="BF74" s="82"/>
      <c r="BH74" s="82"/>
      <c r="BJ74" s="82"/>
      <c r="BL74" s="82"/>
      <c r="BN74" s="82"/>
      <c r="BP74" s="82"/>
      <c r="BR74" s="82"/>
      <c r="BT74" s="82"/>
      <c r="BV74" s="82"/>
      <c r="BX74" s="82"/>
      <c r="BZ74" s="82"/>
      <c r="CB74" s="82"/>
      <c r="CD74" s="82"/>
      <c r="CF74" s="82"/>
      <c r="CH74" s="82"/>
      <c r="CJ74" s="82"/>
      <c r="CL74" s="82"/>
      <c r="CN74" s="82"/>
      <c r="CP74" s="82"/>
      <c r="CR74" s="82"/>
      <c r="CT74" s="82"/>
      <c r="CV74" s="82"/>
      <c r="CX74" s="82"/>
      <c r="CZ74" s="82"/>
      <c r="DB74" s="82"/>
      <c r="DD74" s="82"/>
      <c r="DF74" s="82"/>
      <c r="DH74" s="82"/>
      <c r="DJ74" s="82"/>
    </row>
    <row collapsed="false" customFormat="false" customHeight="true" hidden="false" ht="3" outlineLevel="0" r="75">
      <c r="P75" s="82"/>
    </row>
    <row collapsed="false" customFormat="false" customHeight="true" hidden="false" ht="13.5" outlineLevel="0" r="77">
      <c r="D77" s="82"/>
      <c r="F77" s="82"/>
      <c r="H77" s="82"/>
      <c r="J77" s="82"/>
      <c r="L77" s="82"/>
      <c r="N77" s="82"/>
      <c r="R77" s="82"/>
      <c r="T77" s="82"/>
      <c r="V77" s="82"/>
      <c r="X77" s="82"/>
      <c r="Z77" s="82"/>
      <c r="AB77" s="82"/>
      <c r="AD77" s="82"/>
      <c r="AF77" s="82"/>
      <c r="AH77" s="82"/>
      <c r="AV77" s="82"/>
      <c r="AX77" s="82"/>
      <c r="AZ77" s="82"/>
      <c r="BB77" s="82"/>
      <c r="BD77" s="82"/>
      <c r="BF77" s="82"/>
      <c r="BH77" s="82"/>
      <c r="BJ77" s="82"/>
      <c r="BL77" s="82"/>
      <c r="BN77" s="82"/>
      <c r="BP77" s="82"/>
      <c r="BR77" s="82"/>
      <c r="BT77" s="82"/>
      <c r="BV77" s="82"/>
      <c r="BX77" s="82"/>
      <c r="BZ77" s="82"/>
      <c r="CB77" s="82"/>
      <c r="CD77" s="82"/>
      <c r="CF77" s="82"/>
      <c r="CH77" s="82"/>
      <c r="CJ77" s="82"/>
      <c r="CL77" s="82"/>
      <c r="CN77" s="82"/>
      <c r="CP77" s="82"/>
      <c r="CR77" s="82"/>
      <c r="CT77" s="82"/>
      <c r="CV77" s="82"/>
      <c r="CX77" s="82"/>
      <c r="CZ77" s="82"/>
      <c r="DB77" s="82"/>
      <c r="DD77" s="82"/>
      <c r="DF77" s="82"/>
      <c r="DH77" s="82"/>
      <c r="DJ77" s="82"/>
    </row>
    <row collapsed="false" customFormat="false" customHeight="true" hidden="false" ht="3" outlineLevel="0" r="78">
      <c r="P78" s="82"/>
    </row>
    <row collapsed="false" customFormat="false" customHeight="true" hidden="false" ht="15" outlineLevel="0" r="80">
      <c r="D80" s="82"/>
      <c r="F80" s="82"/>
      <c r="H80" s="82"/>
      <c r="J80" s="82"/>
      <c r="L80" s="82"/>
      <c r="N80" s="82"/>
      <c r="R80" s="82"/>
      <c r="T80" s="82"/>
      <c r="V80" s="82"/>
      <c r="X80" s="82"/>
      <c r="Z80" s="82"/>
      <c r="AB80" s="82"/>
      <c r="AD80" s="82"/>
      <c r="AF80" s="82"/>
      <c r="AH80" s="82"/>
      <c r="AV80" s="82"/>
      <c r="AX80" s="82"/>
      <c r="AZ80" s="82"/>
      <c r="BB80" s="82"/>
      <c r="BD80" s="82"/>
      <c r="BF80" s="82"/>
      <c r="BH80" s="82"/>
      <c r="BJ80" s="82"/>
      <c r="BL80" s="82"/>
      <c r="BN80" s="82"/>
      <c r="BP80" s="82"/>
      <c r="BR80" s="82"/>
      <c r="BT80" s="82"/>
      <c r="BV80" s="82"/>
      <c r="BX80" s="82"/>
      <c r="BZ80" s="82"/>
      <c r="CB80" s="82"/>
      <c r="CD80" s="82"/>
      <c r="CF80" s="82"/>
      <c r="CH80" s="82"/>
      <c r="CJ80" s="82"/>
      <c r="CL80" s="82"/>
      <c r="CN80" s="82"/>
      <c r="CP80" s="82"/>
      <c r="CR80" s="82"/>
      <c r="CT80" s="82"/>
      <c r="CV80" s="82"/>
      <c r="CX80" s="82"/>
      <c r="CZ80" s="82"/>
      <c r="DB80" s="82"/>
      <c r="DD80" s="82"/>
      <c r="DF80" s="82"/>
      <c r="DH80" s="82"/>
      <c r="DJ80" s="82"/>
    </row>
    <row collapsed="false" customFormat="false" customHeight="true" hidden="false" ht="3" outlineLevel="0" r="81">
      <c r="P81" s="82"/>
    </row>
    <row collapsed="false" customFormat="false" customHeight="true" hidden="false" ht="13.5" outlineLevel="0" r="83">
      <c r="D83" s="157"/>
      <c r="E83" s="100"/>
      <c r="F83" s="129" t="s">
        <v>77</v>
      </c>
      <c r="G83" s="100"/>
      <c r="H83" s="130"/>
      <c r="I83" s="100"/>
      <c r="J83" s="130"/>
      <c r="K83" s="100"/>
      <c r="L83" s="130"/>
      <c r="M83" s="100"/>
      <c r="N83" s="130"/>
      <c r="O83" s="100"/>
      <c r="P83" s="130"/>
      <c r="Q83" s="100"/>
      <c r="R83" s="130"/>
      <c r="S83" s="100"/>
      <c r="T83" s="130"/>
      <c r="U83" s="100"/>
      <c r="V83" s="130"/>
      <c r="W83" s="100"/>
      <c r="X83" s="130"/>
      <c r="Y83" s="100"/>
      <c r="Z83" s="130"/>
      <c r="AA83" s="100"/>
      <c r="AB83" s="130"/>
      <c r="AC83" s="100"/>
      <c r="AD83" s="130"/>
      <c r="AE83" s="100"/>
      <c r="AF83" s="130"/>
      <c r="AG83" s="100"/>
      <c r="AH83" s="130"/>
      <c r="AI83" s="100"/>
      <c r="AJ83" s="100"/>
      <c r="AK83" s="100"/>
      <c r="AL83" s="100"/>
      <c r="AM83" s="100"/>
      <c r="AN83" s="100"/>
      <c r="AO83" s="100"/>
      <c r="AP83" s="100"/>
      <c r="AQ83" s="100"/>
      <c r="AR83" s="100"/>
      <c r="AS83" s="100"/>
      <c r="AT83" s="100"/>
      <c r="AU83" s="100"/>
      <c r="AV83" s="130"/>
      <c r="AW83" s="100"/>
      <c r="AX83" s="130"/>
      <c r="AY83" s="100"/>
      <c r="AZ83" s="130"/>
      <c r="BA83" s="100"/>
      <c r="BB83" s="130"/>
      <c r="BC83" s="100"/>
      <c r="BD83" s="130"/>
      <c r="BE83" s="100"/>
      <c r="BF83" s="130"/>
      <c r="BG83" s="100"/>
      <c r="BH83" s="130"/>
      <c r="BI83" s="100"/>
      <c r="BJ83" s="131"/>
      <c r="BL83" s="82"/>
      <c r="BN83" s="82"/>
      <c r="BP83" s="82"/>
      <c r="BR83" s="82"/>
      <c r="BT83" s="82"/>
      <c r="BV83" s="82"/>
      <c r="BX83" s="82"/>
      <c r="BZ83" s="82"/>
      <c r="CB83" s="82"/>
      <c r="CD83" s="82"/>
      <c r="CF83" s="82"/>
      <c r="CH83" s="82"/>
      <c r="CJ83" s="82"/>
      <c r="CL83" s="82"/>
      <c r="CN83" s="82"/>
      <c r="CP83" s="82"/>
      <c r="CR83" s="82"/>
      <c r="CT83" s="82"/>
      <c r="CV83" s="82"/>
      <c r="CX83" s="82"/>
      <c r="CZ83" s="82"/>
      <c r="DB83" s="82"/>
      <c r="DD83" s="82"/>
      <c r="DF83" s="82"/>
      <c r="DH83" s="82"/>
      <c r="DJ83" s="82"/>
    </row>
    <row collapsed="false" customFormat="false" customHeight="true" hidden="false" ht="3" outlineLevel="0" r="84">
      <c r="D84" s="110"/>
      <c r="E84" s="112"/>
      <c r="F84" s="112"/>
      <c r="G84" s="112"/>
      <c r="H84" s="112"/>
      <c r="I84" s="112"/>
      <c r="J84" s="112"/>
      <c r="K84" s="112"/>
      <c r="L84" s="112"/>
      <c r="M84" s="112"/>
      <c r="N84" s="112"/>
      <c r="O84" s="112"/>
      <c r="P84" s="141"/>
      <c r="Q84" s="112"/>
      <c r="R84" s="112"/>
      <c r="S84" s="112"/>
      <c r="T84" s="112"/>
      <c r="U84" s="112"/>
      <c r="V84" s="112"/>
      <c r="W84" s="112"/>
      <c r="X84" s="112"/>
      <c r="Y84" s="112"/>
      <c r="Z84" s="112"/>
      <c r="AA84" s="112"/>
      <c r="AB84" s="112"/>
      <c r="AC84" s="112"/>
      <c r="AD84" s="112"/>
      <c r="AE84" s="112"/>
      <c r="AF84" s="112"/>
      <c r="AG84" s="112"/>
      <c r="AH84" s="105"/>
      <c r="AI84" s="112"/>
      <c r="AJ84" s="112"/>
      <c r="AK84" s="112"/>
      <c r="AL84" s="112"/>
      <c r="AM84" s="112"/>
      <c r="AN84" s="112"/>
      <c r="AO84" s="112"/>
      <c r="AP84" s="112"/>
      <c r="AQ84" s="112"/>
      <c r="AR84" s="112"/>
      <c r="AS84" s="112"/>
      <c r="AT84" s="112"/>
      <c r="AU84" s="112"/>
      <c r="AV84" s="112"/>
      <c r="AW84" s="112"/>
      <c r="AX84" s="112"/>
      <c r="AY84" s="112"/>
      <c r="AZ84" s="112"/>
      <c r="BA84" s="112"/>
      <c r="BB84" s="112"/>
      <c r="BC84" s="112"/>
      <c r="BD84" s="112"/>
      <c r="BE84" s="112"/>
      <c r="BF84" s="112"/>
      <c r="BG84" s="112"/>
      <c r="BH84" s="112"/>
      <c r="BI84" s="112"/>
      <c r="BJ84" s="111"/>
    </row>
    <row collapsed="false" customFormat="false" customHeight="true" hidden="false" ht="3" outlineLevel="0" r="85">
      <c r="D85" s="110"/>
      <c r="E85" s="112"/>
      <c r="F85" s="112"/>
      <c r="G85" s="112"/>
      <c r="H85" s="112"/>
      <c r="I85" s="112"/>
      <c r="J85" s="112"/>
      <c r="K85" s="112"/>
      <c r="L85" s="112"/>
      <c r="M85" s="112"/>
      <c r="N85" s="112"/>
      <c r="O85" s="112"/>
      <c r="P85" s="112"/>
      <c r="Q85" s="112"/>
      <c r="R85" s="112"/>
      <c r="S85" s="112"/>
      <c r="T85" s="112"/>
      <c r="U85" s="112"/>
      <c r="V85" s="112"/>
      <c r="W85" s="112"/>
      <c r="X85" s="112"/>
      <c r="Y85" s="112"/>
      <c r="Z85" s="112"/>
      <c r="AA85" s="112"/>
      <c r="AB85" s="112"/>
      <c r="AC85" s="112"/>
      <c r="AD85" s="112"/>
      <c r="AE85" s="112"/>
      <c r="AF85" s="112"/>
      <c r="AG85" s="112"/>
      <c r="AH85" s="105"/>
      <c r="AI85" s="112"/>
      <c r="AJ85" s="112"/>
      <c r="AK85" s="112"/>
      <c r="AL85" s="112"/>
      <c r="AM85" s="112"/>
      <c r="AN85" s="112"/>
      <c r="AO85" s="112"/>
      <c r="AP85" s="112"/>
      <c r="AQ85" s="112"/>
      <c r="AR85" s="112"/>
      <c r="AS85" s="112"/>
      <c r="AT85" s="112"/>
      <c r="AU85" s="112"/>
      <c r="AV85" s="112"/>
      <c r="AW85" s="112"/>
      <c r="AX85" s="112"/>
      <c r="AY85" s="112"/>
      <c r="AZ85" s="112"/>
      <c r="BA85" s="112"/>
      <c r="BB85" s="112"/>
      <c r="BC85" s="112"/>
      <c r="BD85" s="112"/>
      <c r="BE85" s="112"/>
      <c r="BF85" s="112"/>
      <c r="BG85" s="112"/>
      <c r="BH85" s="112"/>
      <c r="BI85" s="112"/>
      <c r="BJ85" s="111"/>
    </row>
    <row collapsed="false" customFormat="false" customHeight="true" hidden="false" ht="13.5" outlineLevel="0" r="86">
      <c r="D86" s="116"/>
      <c r="E86" s="112"/>
      <c r="F86" s="141"/>
      <c r="G86" s="112"/>
      <c r="H86" s="141"/>
      <c r="I86" s="112"/>
      <c r="J86" s="141"/>
      <c r="K86" s="112"/>
      <c r="L86" s="141"/>
      <c r="M86" s="112"/>
      <c r="N86" s="141"/>
      <c r="O86" s="112"/>
      <c r="P86" s="112"/>
      <c r="Q86" s="112"/>
      <c r="R86" s="141"/>
      <c r="S86" s="112"/>
      <c r="T86" s="141"/>
      <c r="U86" s="112"/>
      <c r="V86" s="141"/>
      <c r="W86" s="112"/>
      <c r="X86" s="141"/>
      <c r="Y86" s="112"/>
      <c r="Z86" s="141"/>
      <c r="AA86" s="112"/>
      <c r="AB86" s="141"/>
      <c r="AC86" s="112"/>
      <c r="AD86" s="141"/>
      <c r="AE86" s="112"/>
      <c r="AF86" s="141"/>
      <c r="AG86" s="112"/>
      <c r="AH86" s="106"/>
      <c r="AI86" s="112"/>
      <c r="AJ86" s="141"/>
      <c r="AK86" s="112"/>
      <c r="AL86" s="141"/>
      <c r="AM86" s="112"/>
      <c r="AN86" s="141"/>
      <c r="AO86" s="112"/>
      <c r="AP86" s="141"/>
      <c r="AQ86" s="112"/>
      <c r="AR86" s="141"/>
      <c r="AS86" s="112"/>
      <c r="AT86" s="141"/>
      <c r="AU86" s="112"/>
      <c r="AV86" s="141"/>
      <c r="AW86" s="112"/>
      <c r="AX86" s="141"/>
      <c r="AY86" s="112"/>
      <c r="AZ86" s="141"/>
      <c r="BA86" s="112"/>
      <c r="BB86" s="141"/>
      <c r="BC86" s="112"/>
      <c r="BD86" s="141"/>
      <c r="BE86" s="112"/>
      <c r="BF86" s="141"/>
      <c r="BG86" s="112"/>
      <c r="BH86" s="141"/>
      <c r="BI86" s="112"/>
      <c r="BJ86" s="109"/>
      <c r="BL86" s="82"/>
      <c r="BN86" s="82"/>
      <c r="BP86" s="82"/>
      <c r="BR86" s="82"/>
      <c r="BT86" s="82"/>
      <c r="BV86" s="82"/>
      <c r="BX86" s="82"/>
      <c r="BZ86" s="82"/>
      <c r="CB86" s="82"/>
      <c r="CD86" s="82"/>
      <c r="CF86" s="82"/>
      <c r="CH86" s="82"/>
      <c r="CJ86" s="82"/>
      <c r="CL86" s="82"/>
      <c r="CN86" s="82"/>
      <c r="CP86" s="82"/>
      <c r="CR86" s="82"/>
      <c r="CT86" s="82"/>
      <c r="CV86" s="82"/>
      <c r="CX86" s="82"/>
      <c r="CZ86" s="82"/>
      <c r="DB86" s="82"/>
      <c r="DD86" s="82"/>
      <c r="DF86" s="82"/>
      <c r="DH86" s="82"/>
      <c r="DJ86" s="82"/>
    </row>
    <row collapsed="false" customFormat="false" customHeight="true" hidden="false" ht="3" outlineLevel="0" r="87">
      <c r="D87" s="110"/>
      <c r="E87" s="112"/>
      <c r="F87" s="112"/>
      <c r="G87" s="112"/>
      <c r="H87" s="112"/>
      <c r="I87" s="112"/>
      <c r="J87" s="112"/>
      <c r="K87" s="112"/>
      <c r="L87" s="112"/>
      <c r="M87" s="112"/>
      <c r="N87" s="112"/>
      <c r="O87" s="112"/>
      <c r="P87" s="141"/>
      <c r="Q87" s="112"/>
      <c r="R87" s="112"/>
      <c r="S87" s="112"/>
      <c r="T87" s="112"/>
      <c r="U87" s="112"/>
      <c r="V87" s="112"/>
      <c r="W87" s="112"/>
      <c r="X87" s="112"/>
      <c r="Y87" s="112"/>
      <c r="Z87" s="112"/>
      <c r="AA87" s="112"/>
      <c r="AB87" s="112"/>
      <c r="AC87" s="112"/>
      <c r="AD87" s="112"/>
      <c r="AE87" s="112"/>
      <c r="AF87" s="112"/>
      <c r="AG87" s="112"/>
      <c r="AH87" s="105"/>
      <c r="AI87" s="112"/>
      <c r="AJ87" s="112"/>
      <c r="AK87" s="112"/>
      <c r="AL87" s="112"/>
      <c r="AM87" s="112"/>
      <c r="AN87" s="112"/>
      <c r="AO87" s="112"/>
      <c r="AP87" s="112"/>
      <c r="AQ87" s="112"/>
      <c r="AR87" s="112"/>
      <c r="AS87" s="112"/>
      <c r="AT87" s="112"/>
      <c r="AU87" s="112"/>
      <c r="AV87" s="112"/>
      <c r="AW87" s="112"/>
      <c r="AX87" s="112"/>
      <c r="AY87" s="112"/>
      <c r="AZ87" s="112"/>
      <c r="BA87" s="112"/>
      <c r="BB87" s="112"/>
      <c r="BC87" s="112"/>
      <c r="BD87" s="112"/>
      <c r="BE87" s="112"/>
      <c r="BF87" s="112"/>
      <c r="BG87" s="112"/>
      <c r="BH87" s="112"/>
      <c r="BI87" s="112"/>
      <c r="BJ87" s="111"/>
    </row>
    <row collapsed="false" customFormat="false" customHeight="true" hidden="false" ht="3" outlineLevel="0" r="88">
      <c r="D88" s="110"/>
      <c r="E88" s="112"/>
      <c r="F88" s="112"/>
      <c r="G88" s="112"/>
      <c r="H88" s="112"/>
      <c r="I88" s="112"/>
      <c r="J88" s="112"/>
      <c r="K88" s="112"/>
      <c r="L88" s="112"/>
      <c r="M88" s="112"/>
      <c r="N88" s="112"/>
      <c r="O88" s="112"/>
      <c r="P88" s="112"/>
      <c r="Q88" s="112"/>
      <c r="R88" s="112"/>
      <c r="S88" s="112"/>
      <c r="T88" s="112"/>
      <c r="U88" s="112"/>
      <c r="V88" s="112"/>
      <c r="W88" s="112"/>
      <c r="X88" s="112"/>
      <c r="Y88" s="112"/>
      <c r="Z88" s="112"/>
      <c r="AA88" s="112"/>
      <c r="AB88" s="112"/>
      <c r="AC88" s="112"/>
      <c r="AD88" s="112"/>
      <c r="AE88" s="112"/>
      <c r="AF88" s="112"/>
      <c r="AG88" s="112"/>
      <c r="AH88" s="105"/>
      <c r="AI88" s="112"/>
      <c r="AJ88" s="112"/>
      <c r="AK88" s="112"/>
      <c r="AL88" s="112"/>
      <c r="AM88" s="112"/>
      <c r="AN88" s="112"/>
      <c r="AO88" s="112"/>
      <c r="AP88" s="112"/>
      <c r="AQ88" s="112"/>
      <c r="AR88" s="112"/>
      <c r="AS88" s="112"/>
      <c r="AT88" s="112"/>
      <c r="AU88" s="112"/>
      <c r="AV88" s="112"/>
      <c r="AW88" s="112"/>
      <c r="AX88" s="112"/>
      <c r="AY88" s="112"/>
      <c r="AZ88" s="112"/>
      <c r="BA88" s="112"/>
      <c r="BB88" s="112"/>
      <c r="BC88" s="112"/>
      <c r="BD88" s="112"/>
      <c r="BE88" s="112"/>
      <c r="BF88" s="112"/>
      <c r="BG88" s="112"/>
      <c r="BH88" s="112"/>
      <c r="BI88" s="112"/>
      <c r="BJ88" s="111"/>
    </row>
    <row collapsed="false" customFormat="false" customHeight="true" hidden="false" ht="13.5" outlineLevel="0" r="89">
      <c r="D89" s="116"/>
      <c r="E89" s="112"/>
      <c r="F89" s="141"/>
      <c r="G89" s="112"/>
      <c r="H89" s="141"/>
      <c r="I89" s="112"/>
      <c r="J89" s="141"/>
      <c r="K89" s="112"/>
      <c r="L89" s="141"/>
      <c r="M89" s="112"/>
      <c r="N89" s="141"/>
      <c r="O89" s="112"/>
      <c r="P89" s="112"/>
      <c r="Q89" s="112"/>
      <c r="R89" s="141"/>
      <c r="S89" s="112"/>
      <c r="T89" s="141"/>
      <c r="U89" s="112"/>
      <c r="V89" s="141"/>
      <c r="W89" s="112"/>
      <c r="X89" s="141"/>
      <c r="Y89" s="112"/>
      <c r="Z89" s="141"/>
      <c r="AA89" s="112"/>
      <c r="AB89" s="141"/>
      <c r="AC89" s="112"/>
      <c r="AD89" s="141"/>
      <c r="AE89" s="112"/>
      <c r="AF89" s="141"/>
      <c r="AG89" s="112"/>
      <c r="AH89" s="106"/>
      <c r="AI89" s="112"/>
      <c r="AJ89" s="141"/>
      <c r="AK89" s="112"/>
      <c r="AL89" s="141"/>
      <c r="AM89" s="112"/>
      <c r="AN89" s="141"/>
      <c r="AO89" s="112"/>
      <c r="AP89" s="141"/>
      <c r="AQ89" s="112"/>
      <c r="AR89" s="141"/>
      <c r="AS89" s="112"/>
      <c r="AT89" s="141"/>
      <c r="AU89" s="112"/>
      <c r="AV89" s="141"/>
      <c r="AW89" s="112"/>
      <c r="AX89" s="141"/>
      <c r="AY89" s="112"/>
      <c r="AZ89" s="141"/>
      <c r="BA89" s="112"/>
      <c r="BB89" s="141"/>
      <c r="BC89" s="112"/>
      <c r="BD89" s="141"/>
      <c r="BE89" s="112"/>
      <c r="BF89" s="141"/>
      <c r="BG89" s="112"/>
      <c r="BH89" s="141"/>
      <c r="BI89" s="112"/>
      <c r="BJ89" s="109"/>
      <c r="BL89" s="82"/>
      <c r="BN89" s="82"/>
      <c r="BP89" s="82"/>
      <c r="BR89" s="82"/>
      <c r="BT89" s="82"/>
      <c r="BV89" s="82"/>
      <c r="BX89" s="82"/>
      <c r="BZ89" s="82"/>
      <c r="CB89" s="82"/>
      <c r="CD89" s="82"/>
      <c r="CF89" s="82"/>
      <c r="CH89" s="82"/>
      <c r="CJ89" s="82"/>
      <c r="CL89" s="82"/>
      <c r="CN89" s="82"/>
      <c r="CP89" s="82"/>
      <c r="CR89" s="82"/>
      <c r="CT89" s="82"/>
      <c r="CV89" s="82"/>
      <c r="CX89" s="82"/>
      <c r="CZ89" s="82"/>
      <c r="DB89" s="82"/>
      <c r="DD89" s="82"/>
      <c r="DF89" s="82"/>
      <c r="DH89" s="82"/>
      <c r="DJ89" s="82"/>
    </row>
    <row collapsed="false" customFormat="false" customHeight="true" hidden="false" ht="3" outlineLevel="0" r="90">
      <c r="D90" s="110"/>
      <c r="E90" s="112"/>
      <c r="F90" s="112"/>
      <c r="G90" s="112"/>
      <c r="H90" s="112"/>
      <c r="I90" s="112"/>
      <c r="J90" s="112"/>
      <c r="K90" s="112"/>
      <c r="L90" s="112"/>
      <c r="M90" s="112"/>
      <c r="N90" s="112"/>
      <c r="O90" s="112"/>
      <c r="P90" s="141"/>
      <c r="Q90" s="112"/>
      <c r="R90" s="112"/>
      <c r="S90" s="112"/>
      <c r="T90" s="112"/>
      <c r="U90" s="112"/>
      <c r="V90" s="112"/>
      <c r="W90" s="112"/>
      <c r="X90" s="112"/>
      <c r="Y90" s="112"/>
      <c r="Z90" s="112"/>
      <c r="AA90" s="112"/>
      <c r="AB90" s="112"/>
      <c r="AC90" s="112"/>
      <c r="AD90" s="112"/>
      <c r="AE90" s="112"/>
      <c r="AF90" s="112"/>
      <c r="AG90" s="112"/>
      <c r="AH90" s="105"/>
      <c r="AI90" s="112"/>
      <c r="AJ90" s="112"/>
      <c r="AK90" s="112"/>
      <c r="AL90" s="112"/>
      <c r="AM90" s="112"/>
      <c r="AN90" s="112"/>
      <c r="AO90" s="112"/>
      <c r="AP90" s="112"/>
      <c r="AQ90" s="112"/>
      <c r="AR90" s="112"/>
      <c r="AS90" s="112"/>
      <c r="AT90" s="112"/>
      <c r="AU90" s="112"/>
      <c r="AV90" s="112"/>
      <c r="AW90" s="112"/>
      <c r="AX90" s="112"/>
      <c r="AY90" s="112"/>
      <c r="AZ90" s="112"/>
      <c r="BA90" s="112"/>
      <c r="BB90" s="112"/>
      <c r="BC90" s="112"/>
      <c r="BD90" s="112"/>
      <c r="BE90" s="112"/>
      <c r="BF90" s="112"/>
      <c r="BG90" s="112"/>
      <c r="BH90" s="112"/>
      <c r="BI90" s="112"/>
      <c r="BJ90" s="111"/>
    </row>
    <row collapsed="false" customFormat="false" customHeight="true" hidden="false" ht="3" outlineLevel="0" r="91">
      <c r="D91" s="110"/>
      <c r="E91" s="112"/>
      <c r="F91" s="112"/>
      <c r="G91" s="112"/>
      <c r="H91" s="112"/>
      <c r="I91" s="112"/>
      <c r="J91" s="112"/>
      <c r="K91" s="112"/>
      <c r="L91" s="112"/>
      <c r="M91" s="112"/>
      <c r="N91" s="112"/>
      <c r="O91" s="112"/>
      <c r="P91" s="112"/>
      <c r="Q91" s="112"/>
      <c r="R91" s="112"/>
      <c r="S91" s="112"/>
      <c r="T91" s="112"/>
      <c r="U91" s="112"/>
      <c r="V91" s="112"/>
      <c r="W91" s="112"/>
      <c r="X91" s="112"/>
      <c r="Y91" s="112"/>
      <c r="Z91" s="112"/>
      <c r="AA91" s="112"/>
      <c r="AB91" s="112"/>
      <c r="AC91" s="112"/>
      <c r="AD91" s="112"/>
      <c r="AE91" s="112"/>
      <c r="AF91" s="112"/>
      <c r="AG91" s="112"/>
      <c r="AH91" s="105"/>
      <c r="AI91" s="112"/>
      <c r="AJ91" s="112"/>
      <c r="AK91" s="112"/>
      <c r="AL91" s="112"/>
      <c r="AM91" s="112"/>
      <c r="AN91" s="112"/>
      <c r="AO91" s="112"/>
      <c r="AP91" s="112"/>
      <c r="AQ91" s="112"/>
      <c r="AR91" s="112"/>
      <c r="AS91" s="112"/>
      <c r="AT91" s="112"/>
      <c r="AU91" s="112"/>
      <c r="AV91" s="112"/>
      <c r="AW91" s="112"/>
      <c r="AX91" s="112"/>
      <c r="AY91" s="112"/>
      <c r="AZ91" s="112"/>
      <c r="BA91" s="112"/>
      <c r="BB91" s="112"/>
      <c r="BC91" s="112"/>
      <c r="BD91" s="112"/>
      <c r="BE91" s="112"/>
      <c r="BF91" s="112"/>
      <c r="BG91" s="112"/>
      <c r="BH91" s="112"/>
      <c r="BI91" s="112"/>
      <c r="BJ91" s="111"/>
    </row>
    <row collapsed="false" customFormat="false" customHeight="true" hidden="false" ht="13.5" outlineLevel="0" r="92">
      <c r="D92" s="116"/>
      <c r="E92" s="112"/>
      <c r="F92" s="141"/>
      <c r="G92" s="112"/>
      <c r="H92" s="141"/>
      <c r="I92" s="112"/>
      <c r="J92" s="141"/>
      <c r="K92" s="112"/>
      <c r="L92" s="141"/>
      <c r="M92" s="112"/>
      <c r="N92" s="141"/>
      <c r="O92" s="112"/>
      <c r="P92" s="112"/>
      <c r="Q92" s="112"/>
      <c r="R92" s="141"/>
      <c r="S92" s="112"/>
      <c r="T92" s="141"/>
      <c r="U92" s="112"/>
      <c r="V92" s="141"/>
      <c r="W92" s="112"/>
      <c r="X92" s="141"/>
      <c r="Y92" s="112"/>
      <c r="Z92" s="141"/>
      <c r="AA92" s="112"/>
      <c r="AB92" s="141"/>
      <c r="AC92" s="112"/>
      <c r="AD92" s="141"/>
      <c r="AE92" s="112"/>
      <c r="AF92" s="141"/>
      <c r="AG92" s="112"/>
      <c r="AH92" s="106"/>
      <c r="AI92" s="112"/>
      <c r="AJ92" s="141"/>
      <c r="AK92" s="112"/>
      <c r="AL92" s="141"/>
      <c r="AM92" s="112"/>
      <c r="AN92" s="141"/>
      <c r="AO92" s="112"/>
      <c r="AP92" s="141"/>
      <c r="AQ92" s="112"/>
      <c r="AR92" s="141"/>
      <c r="AS92" s="112"/>
      <c r="AT92" s="141"/>
      <c r="AU92" s="112"/>
      <c r="AV92" s="141"/>
      <c r="AW92" s="112"/>
      <c r="AX92" s="141"/>
      <c r="AY92" s="112"/>
      <c r="AZ92" s="141"/>
      <c r="BA92" s="112"/>
      <c r="BB92" s="141"/>
      <c r="BC92" s="112"/>
      <c r="BD92" s="141"/>
      <c r="BE92" s="112"/>
      <c r="BF92" s="141"/>
      <c r="BG92" s="112"/>
      <c r="BH92" s="141"/>
      <c r="BI92" s="112"/>
      <c r="BJ92" s="109"/>
      <c r="BL92" s="82"/>
      <c r="BN92" s="82"/>
      <c r="BP92" s="82"/>
      <c r="BR92" s="82"/>
      <c r="BT92" s="82"/>
      <c r="BV92" s="82"/>
      <c r="BX92" s="82"/>
      <c r="BZ92" s="82"/>
      <c r="CB92" s="82"/>
      <c r="CD92" s="82"/>
      <c r="CF92" s="82"/>
      <c r="CH92" s="82"/>
      <c r="CJ92" s="82"/>
      <c r="CL92" s="82"/>
      <c r="CN92" s="82"/>
      <c r="CP92" s="82"/>
      <c r="CR92" s="82"/>
      <c r="CT92" s="82"/>
      <c r="CV92" s="82"/>
      <c r="CX92" s="82"/>
      <c r="CZ92" s="82"/>
      <c r="DB92" s="82"/>
      <c r="DD92" s="82"/>
      <c r="DF92" s="82"/>
      <c r="DH92" s="82"/>
      <c r="DJ92" s="82"/>
    </row>
    <row collapsed="false" customFormat="false" customHeight="true" hidden="false" ht="3" outlineLevel="0" r="93">
      <c r="D93" s="110"/>
      <c r="E93" s="112"/>
      <c r="F93" s="112"/>
      <c r="G93" s="112"/>
      <c r="H93" s="112"/>
      <c r="I93" s="112"/>
      <c r="J93" s="112"/>
      <c r="K93" s="112"/>
      <c r="L93" s="112"/>
      <c r="M93" s="112"/>
      <c r="N93" s="112"/>
      <c r="O93" s="112"/>
      <c r="P93" s="141"/>
      <c r="Q93" s="112"/>
      <c r="R93" s="112"/>
      <c r="S93" s="112"/>
      <c r="T93" s="112"/>
      <c r="U93" s="112"/>
      <c r="V93" s="112"/>
      <c r="W93" s="112"/>
      <c r="X93" s="112"/>
      <c r="Y93" s="112"/>
      <c r="Z93" s="112"/>
      <c r="AA93" s="112"/>
      <c r="AB93" s="112"/>
      <c r="AC93" s="112"/>
      <c r="AD93" s="112"/>
      <c r="AE93" s="112"/>
      <c r="AF93" s="112"/>
      <c r="AG93" s="112"/>
      <c r="AH93" s="105"/>
      <c r="AI93" s="112"/>
      <c r="AJ93" s="112"/>
      <c r="AK93" s="112"/>
      <c r="AL93" s="112"/>
      <c r="AM93" s="112"/>
      <c r="AN93" s="112"/>
      <c r="AO93" s="112"/>
      <c r="AP93" s="112"/>
      <c r="AQ93" s="112"/>
      <c r="AR93" s="112"/>
      <c r="AS93" s="112"/>
      <c r="AT93" s="112"/>
      <c r="AU93" s="112"/>
      <c r="AV93" s="112"/>
      <c r="AW93" s="112"/>
      <c r="AX93" s="112"/>
      <c r="AY93" s="112"/>
      <c r="AZ93" s="112"/>
      <c r="BA93" s="112"/>
      <c r="BB93" s="112"/>
      <c r="BC93" s="112"/>
      <c r="BD93" s="112"/>
      <c r="BE93" s="112"/>
      <c r="BF93" s="112"/>
      <c r="BG93" s="112"/>
      <c r="BH93" s="112"/>
      <c r="BI93" s="112"/>
      <c r="BJ93" s="111"/>
    </row>
    <row collapsed="false" customFormat="false" customHeight="true" hidden="false" ht="3" outlineLevel="0" r="94">
      <c r="D94" s="110"/>
      <c r="E94" s="112"/>
      <c r="F94" s="112"/>
      <c r="G94" s="112"/>
      <c r="H94" s="112"/>
      <c r="I94" s="112"/>
      <c r="J94" s="112"/>
      <c r="K94" s="112"/>
      <c r="L94" s="112"/>
      <c r="M94" s="112"/>
      <c r="N94" s="112"/>
      <c r="O94" s="112"/>
      <c r="P94" s="112"/>
      <c r="Q94" s="112"/>
      <c r="R94" s="112"/>
      <c r="S94" s="112"/>
      <c r="T94" s="112"/>
      <c r="U94" s="112"/>
      <c r="V94" s="112"/>
      <c r="W94" s="112"/>
      <c r="X94" s="112"/>
      <c r="Y94" s="112"/>
      <c r="Z94" s="112"/>
      <c r="AA94" s="112"/>
      <c r="AB94" s="112"/>
      <c r="AC94" s="112"/>
      <c r="AD94" s="112"/>
      <c r="AE94" s="112"/>
      <c r="AF94" s="112"/>
      <c r="AG94" s="112"/>
      <c r="AH94" s="105"/>
      <c r="AI94" s="112"/>
      <c r="AJ94" s="112"/>
      <c r="AK94" s="112"/>
      <c r="AL94" s="112"/>
      <c r="AM94" s="112"/>
      <c r="AN94" s="112"/>
      <c r="AO94" s="112"/>
      <c r="AP94" s="112"/>
      <c r="AQ94" s="112"/>
      <c r="AR94" s="112"/>
      <c r="AS94" s="112"/>
      <c r="AT94" s="112"/>
      <c r="AU94" s="112"/>
      <c r="AV94" s="112"/>
      <c r="AW94" s="112"/>
      <c r="AX94" s="112"/>
      <c r="AY94" s="112"/>
      <c r="AZ94" s="112"/>
      <c r="BA94" s="112"/>
      <c r="BB94" s="112"/>
      <c r="BC94" s="112"/>
      <c r="BD94" s="112"/>
      <c r="BE94" s="112"/>
      <c r="BF94" s="112"/>
      <c r="BG94" s="112"/>
      <c r="BH94" s="112"/>
      <c r="BI94" s="112"/>
      <c r="BJ94" s="111"/>
    </row>
    <row collapsed="false" customFormat="false" customHeight="true" hidden="false" ht="13.5" outlineLevel="0" r="95">
      <c r="D95" s="116"/>
      <c r="E95" s="112"/>
      <c r="F95" s="141"/>
      <c r="G95" s="112"/>
      <c r="H95" s="141"/>
      <c r="I95" s="112"/>
      <c r="J95" s="141"/>
      <c r="K95" s="112"/>
      <c r="L95" s="141"/>
      <c r="M95" s="112"/>
      <c r="N95" s="141"/>
      <c r="O95" s="112"/>
      <c r="P95" s="112"/>
      <c r="Q95" s="112"/>
      <c r="R95" s="141"/>
      <c r="S95" s="112"/>
      <c r="T95" s="141"/>
      <c r="U95" s="112"/>
      <c r="V95" s="141"/>
      <c r="W95" s="112"/>
      <c r="X95" s="141"/>
      <c r="Y95" s="112"/>
      <c r="Z95" s="141"/>
      <c r="AA95" s="112"/>
      <c r="AB95" s="141"/>
      <c r="AC95" s="112"/>
      <c r="AD95" s="141"/>
      <c r="AE95" s="112"/>
      <c r="AF95" s="141"/>
      <c r="AG95" s="112"/>
      <c r="AH95" s="106"/>
      <c r="AI95" s="112"/>
      <c r="AJ95" s="141"/>
      <c r="AK95" s="112"/>
      <c r="AL95" s="141"/>
      <c r="AM95" s="112"/>
      <c r="AN95" s="141"/>
      <c r="AO95" s="112"/>
      <c r="AP95" s="141"/>
      <c r="AQ95" s="112"/>
      <c r="AR95" s="141"/>
      <c r="AS95" s="112"/>
      <c r="AT95" s="141"/>
      <c r="AU95" s="112"/>
      <c r="AV95" s="141"/>
      <c r="AW95" s="112"/>
      <c r="AX95" s="141"/>
      <c r="AY95" s="112"/>
      <c r="AZ95" s="141"/>
      <c r="BA95" s="112"/>
      <c r="BB95" s="141"/>
      <c r="BC95" s="112"/>
      <c r="BD95" s="141"/>
      <c r="BE95" s="112"/>
      <c r="BF95" s="141"/>
      <c r="BG95" s="112"/>
      <c r="BH95" s="141"/>
      <c r="BI95" s="112"/>
      <c r="BJ95" s="109"/>
      <c r="BL95" s="82"/>
      <c r="BN95" s="82"/>
      <c r="BP95" s="82"/>
      <c r="BR95" s="82"/>
      <c r="BT95" s="82"/>
      <c r="BV95" s="82"/>
      <c r="BX95" s="82"/>
      <c r="BZ95" s="82"/>
      <c r="CB95" s="82"/>
      <c r="CD95" s="82"/>
      <c r="CF95" s="82"/>
      <c r="CH95" s="82"/>
      <c r="CJ95" s="82"/>
      <c r="CL95" s="82"/>
      <c r="CN95" s="82"/>
      <c r="CP95" s="82"/>
      <c r="CR95" s="82"/>
      <c r="CT95" s="82"/>
      <c r="CV95" s="82"/>
      <c r="CX95" s="82"/>
      <c r="CZ95" s="82"/>
      <c r="DB95" s="82"/>
      <c r="DD95" s="82"/>
      <c r="DF95" s="82"/>
      <c r="DH95" s="82"/>
      <c r="DJ95" s="82"/>
    </row>
    <row collapsed="false" customFormat="false" customHeight="true" hidden="false" ht="3" outlineLevel="0" r="96">
      <c r="D96" s="110"/>
      <c r="E96" s="112"/>
      <c r="F96" s="112"/>
      <c r="G96" s="112"/>
      <c r="H96" s="112"/>
      <c r="I96" s="112"/>
      <c r="J96" s="112"/>
      <c r="K96" s="112"/>
      <c r="L96" s="112"/>
      <c r="M96" s="112"/>
      <c r="N96" s="112"/>
      <c r="O96" s="112"/>
      <c r="P96" s="141"/>
      <c r="Q96" s="112"/>
      <c r="R96" s="112"/>
      <c r="S96" s="112"/>
      <c r="T96" s="112"/>
      <c r="U96" s="112"/>
      <c r="V96" s="112"/>
      <c r="W96" s="112"/>
      <c r="X96" s="112"/>
      <c r="Y96" s="112"/>
      <c r="Z96" s="112"/>
      <c r="AA96" s="112"/>
      <c r="AB96" s="112"/>
      <c r="AC96" s="112"/>
      <c r="AD96" s="112"/>
      <c r="AE96" s="112"/>
      <c r="AF96" s="112"/>
      <c r="AG96" s="112"/>
      <c r="AH96" s="105"/>
      <c r="AI96" s="112"/>
      <c r="AJ96" s="112"/>
      <c r="AK96" s="112"/>
      <c r="AL96" s="112"/>
      <c r="AM96" s="112"/>
      <c r="AN96" s="112"/>
      <c r="AO96" s="112"/>
      <c r="AP96" s="112"/>
      <c r="AQ96" s="112"/>
      <c r="AR96" s="112"/>
      <c r="AS96" s="112"/>
      <c r="AT96" s="112"/>
      <c r="AU96" s="112"/>
      <c r="AV96" s="112"/>
      <c r="AW96" s="112"/>
      <c r="AX96" s="112"/>
      <c r="AY96" s="112"/>
      <c r="AZ96" s="112"/>
      <c r="BA96" s="112"/>
      <c r="BB96" s="112"/>
      <c r="BC96" s="112"/>
      <c r="BD96" s="112"/>
      <c r="BE96" s="112"/>
      <c r="BF96" s="112"/>
      <c r="BG96" s="112"/>
      <c r="BH96" s="112"/>
      <c r="BI96" s="112"/>
      <c r="BJ96" s="111"/>
    </row>
    <row collapsed="false" customFormat="false" customHeight="true" hidden="false" ht="3" outlineLevel="0" r="97">
      <c r="D97" s="110"/>
      <c r="E97" s="112"/>
      <c r="F97" s="112"/>
      <c r="G97" s="112"/>
      <c r="H97" s="112"/>
      <c r="I97" s="112"/>
      <c r="J97" s="112"/>
      <c r="K97" s="112"/>
      <c r="L97" s="112"/>
      <c r="M97" s="112"/>
      <c r="N97" s="112"/>
      <c r="O97" s="112"/>
      <c r="P97" s="112"/>
      <c r="Q97" s="112"/>
      <c r="R97" s="112"/>
      <c r="S97" s="112"/>
      <c r="T97" s="112"/>
      <c r="U97" s="112"/>
      <c r="V97" s="112"/>
      <c r="W97" s="112"/>
      <c r="X97" s="112"/>
      <c r="Y97" s="112"/>
      <c r="Z97" s="112"/>
      <c r="AA97" s="112"/>
      <c r="AB97" s="112"/>
      <c r="AC97" s="112"/>
      <c r="AD97" s="112"/>
      <c r="AE97" s="112"/>
      <c r="AF97" s="112"/>
      <c r="AG97" s="112"/>
      <c r="AH97" s="105"/>
      <c r="AI97" s="112"/>
      <c r="AJ97" s="112"/>
      <c r="AK97" s="112"/>
      <c r="AL97" s="112"/>
      <c r="AM97" s="112"/>
      <c r="AN97" s="112"/>
      <c r="AO97" s="112"/>
      <c r="AP97" s="112"/>
      <c r="AQ97" s="112"/>
      <c r="AR97" s="112"/>
      <c r="AS97" s="112"/>
      <c r="AT97" s="112"/>
      <c r="AU97" s="112"/>
      <c r="AV97" s="112"/>
      <c r="AW97" s="112"/>
      <c r="AX97" s="112"/>
      <c r="AY97" s="112"/>
      <c r="AZ97" s="112"/>
      <c r="BA97" s="112"/>
      <c r="BB97" s="112"/>
      <c r="BC97" s="112"/>
      <c r="BD97" s="112"/>
      <c r="BE97" s="112"/>
      <c r="BF97" s="112"/>
      <c r="BG97" s="112"/>
      <c r="BH97" s="112"/>
      <c r="BI97" s="112"/>
      <c r="BJ97" s="111"/>
    </row>
    <row collapsed="false" customFormat="false" customHeight="true" hidden="false" ht="13.5" outlineLevel="0" r="98">
      <c r="D98" s="116"/>
      <c r="E98" s="112"/>
      <c r="F98" s="141"/>
      <c r="G98" s="112"/>
      <c r="H98" s="141"/>
      <c r="I98" s="112"/>
      <c r="J98" s="141"/>
      <c r="K98" s="112"/>
      <c r="L98" s="141"/>
      <c r="M98" s="112"/>
      <c r="N98" s="141"/>
      <c r="O98" s="112"/>
      <c r="P98" s="112"/>
      <c r="Q98" s="112"/>
      <c r="R98" s="141"/>
      <c r="S98" s="112"/>
      <c r="T98" s="141"/>
      <c r="U98" s="112"/>
      <c r="V98" s="141"/>
      <c r="W98" s="112"/>
      <c r="X98" s="141"/>
      <c r="Y98" s="112"/>
      <c r="Z98" s="141"/>
      <c r="AA98" s="112"/>
      <c r="AB98" s="141"/>
      <c r="AC98" s="112"/>
      <c r="AD98" s="141"/>
      <c r="AE98" s="112"/>
      <c r="AF98" s="141"/>
      <c r="AG98" s="112"/>
      <c r="AH98" s="106"/>
      <c r="AI98" s="112"/>
      <c r="AJ98" s="141"/>
      <c r="AK98" s="112"/>
      <c r="AL98" s="141"/>
      <c r="AM98" s="112"/>
      <c r="AN98" s="141"/>
      <c r="AO98" s="112"/>
      <c r="AP98" s="141"/>
      <c r="AQ98" s="112"/>
      <c r="AR98" s="141"/>
      <c r="AS98" s="112"/>
      <c r="AT98" s="141"/>
      <c r="AU98" s="112"/>
      <c r="AV98" s="141"/>
      <c r="AW98" s="112"/>
      <c r="AX98" s="141"/>
      <c r="AY98" s="112"/>
      <c r="AZ98" s="141"/>
      <c r="BA98" s="112"/>
      <c r="BB98" s="141"/>
      <c r="BC98" s="112"/>
      <c r="BD98" s="141"/>
      <c r="BE98" s="112"/>
      <c r="BF98" s="141"/>
      <c r="BG98" s="112"/>
      <c r="BH98" s="141"/>
      <c r="BI98" s="112"/>
      <c r="BJ98" s="109"/>
      <c r="BL98" s="82"/>
      <c r="BN98" s="82"/>
      <c r="BP98" s="82"/>
      <c r="BR98" s="82"/>
      <c r="BT98" s="82"/>
      <c r="BV98" s="82"/>
      <c r="BX98" s="82"/>
      <c r="BZ98" s="82"/>
      <c r="CB98" s="82"/>
      <c r="CD98" s="82"/>
      <c r="CF98" s="82"/>
      <c r="CH98" s="82"/>
      <c r="CJ98" s="82"/>
      <c r="CL98" s="82"/>
      <c r="CN98" s="82"/>
      <c r="CP98" s="82"/>
      <c r="CR98" s="82"/>
      <c r="CT98" s="82"/>
      <c r="CV98" s="82"/>
      <c r="CX98" s="82"/>
      <c r="CZ98" s="82"/>
      <c r="DB98" s="82"/>
      <c r="DD98" s="82"/>
      <c r="DF98" s="82"/>
      <c r="DH98" s="82"/>
      <c r="DJ98" s="82"/>
    </row>
    <row collapsed="false" customFormat="false" customHeight="true" hidden="false" ht="3" outlineLevel="0" r="99">
      <c r="D99" s="110"/>
      <c r="E99" s="112"/>
      <c r="F99" s="112"/>
      <c r="G99" s="112"/>
      <c r="H99" s="112"/>
      <c r="I99" s="112"/>
      <c r="J99" s="112"/>
      <c r="K99" s="112"/>
      <c r="L99" s="112"/>
      <c r="M99" s="112"/>
      <c r="N99" s="112"/>
      <c r="O99" s="112"/>
      <c r="P99" s="141"/>
      <c r="Q99" s="112"/>
      <c r="R99" s="112"/>
      <c r="S99" s="112"/>
      <c r="T99" s="112"/>
      <c r="U99" s="112"/>
      <c r="V99" s="112"/>
      <c r="W99" s="112"/>
      <c r="X99" s="112"/>
      <c r="Y99" s="112"/>
      <c r="Z99" s="112"/>
      <c r="AA99" s="112"/>
      <c r="AB99" s="112"/>
      <c r="AC99" s="112"/>
      <c r="AD99" s="112"/>
      <c r="AE99" s="112"/>
      <c r="AF99" s="112"/>
      <c r="AG99" s="112"/>
      <c r="AH99" s="105"/>
      <c r="AI99" s="112"/>
      <c r="AJ99" s="112"/>
      <c r="AK99" s="112"/>
      <c r="AL99" s="112"/>
      <c r="AM99" s="112"/>
      <c r="AN99" s="112"/>
      <c r="AO99" s="112"/>
      <c r="AP99" s="112"/>
      <c r="AQ99" s="112"/>
      <c r="AR99" s="112"/>
      <c r="AS99" s="112"/>
      <c r="AT99" s="112"/>
      <c r="AU99" s="112"/>
      <c r="AV99" s="112"/>
      <c r="AW99" s="112"/>
      <c r="AX99" s="112"/>
      <c r="AY99" s="112"/>
      <c r="AZ99" s="112"/>
      <c r="BA99" s="112"/>
      <c r="BB99" s="112"/>
      <c r="BC99" s="112"/>
      <c r="BD99" s="112"/>
      <c r="BE99" s="112"/>
      <c r="BF99" s="112"/>
      <c r="BG99" s="112"/>
      <c r="BH99" s="112"/>
      <c r="BI99" s="112"/>
      <c r="BJ99" s="111"/>
    </row>
    <row collapsed="false" customFormat="false" customHeight="true" hidden="false" ht="3" outlineLevel="0" r="100">
      <c r="D100" s="110"/>
      <c r="E100" s="112"/>
      <c r="F100" s="112"/>
      <c r="G100" s="112"/>
      <c r="H100" s="112"/>
      <c r="I100" s="112"/>
      <c r="J100" s="112"/>
      <c r="K100" s="112"/>
      <c r="L100" s="112"/>
      <c r="M100" s="112"/>
      <c r="N100" s="112"/>
      <c r="O100" s="112"/>
      <c r="P100" s="112"/>
      <c r="Q100" s="112"/>
      <c r="R100" s="112"/>
      <c r="S100" s="112"/>
      <c r="T100" s="112"/>
      <c r="U100" s="112"/>
      <c r="V100" s="112"/>
      <c r="W100" s="112"/>
      <c r="X100" s="112"/>
      <c r="Y100" s="112"/>
      <c r="Z100" s="112"/>
      <c r="AA100" s="112"/>
      <c r="AB100" s="112"/>
      <c r="AC100" s="112"/>
      <c r="AD100" s="112"/>
      <c r="AE100" s="112"/>
      <c r="AF100" s="112"/>
      <c r="AG100" s="112"/>
      <c r="AH100" s="105"/>
      <c r="AI100" s="112"/>
      <c r="AJ100" s="112"/>
      <c r="AK100" s="112"/>
      <c r="AL100" s="112"/>
      <c r="AM100" s="112"/>
      <c r="AN100" s="112"/>
      <c r="AO100" s="112"/>
      <c r="AP100" s="112"/>
      <c r="AQ100" s="112"/>
      <c r="AR100" s="112"/>
      <c r="AS100" s="112"/>
      <c r="AT100" s="112"/>
      <c r="AU100" s="112"/>
      <c r="AV100" s="112"/>
      <c r="AW100" s="112"/>
      <c r="AX100" s="112"/>
      <c r="AY100" s="112"/>
      <c r="AZ100" s="112"/>
      <c r="BA100" s="112"/>
      <c r="BB100" s="112"/>
      <c r="BC100" s="112"/>
      <c r="BD100" s="112"/>
      <c r="BE100" s="112"/>
      <c r="BF100" s="112"/>
      <c r="BG100" s="112"/>
      <c r="BH100" s="112"/>
      <c r="BI100" s="112"/>
      <c r="BJ100" s="111"/>
    </row>
    <row collapsed="false" customFormat="false" customHeight="true" hidden="false" ht="13.5" outlineLevel="0" r="101">
      <c r="D101" s="116"/>
      <c r="E101" s="105"/>
      <c r="F101" s="106"/>
      <c r="G101" s="105"/>
      <c r="H101" s="106"/>
      <c r="I101" s="105"/>
      <c r="J101" s="104" t="s">
        <v>78</v>
      </c>
      <c r="K101" s="105"/>
      <c r="L101" s="106"/>
      <c r="M101" s="105"/>
      <c r="N101" s="106"/>
      <c r="O101" s="105"/>
      <c r="P101" s="106"/>
      <c r="Q101" s="105"/>
      <c r="R101" s="106"/>
      <c r="S101" s="105"/>
      <c r="T101" s="106"/>
      <c r="U101" s="105"/>
      <c r="V101" s="106"/>
      <c r="W101" s="105"/>
      <c r="X101" s="106"/>
      <c r="Y101" s="105"/>
      <c r="Z101" s="106"/>
      <c r="AA101" s="105"/>
      <c r="AB101" s="106"/>
      <c r="AC101" s="105"/>
      <c r="AD101" s="106"/>
      <c r="AE101" s="105"/>
      <c r="AF101" s="106"/>
      <c r="AG101" s="105"/>
      <c r="AH101" s="106"/>
      <c r="AI101" s="105"/>
      <c r="AJ101" s="104" t="s">
        <v>79</v>
      </c>
      <c r="AK101" s="105"/>
      <c r="AL101" s="106"/>
      <c r="AM101" s="105"/>
      <c r="AN101" s="106"/>
      <c r="AO101" s="105"/>
      <c r="AP101" s="106"/>
      <c r="AQ101" s="105"/>
      <c r="AR101" s="106"/>
      <c r="AS101" s="105"/>
      <c r="AT101" s="106"/>
      <c r="AU101" s="105"/>
      <c r="AV101" s="106"/>
      <c r="AW101" s="105"/>
      <c r="AX101" s="106"/>
      <c r="AY101" s="105"/>
      <c r="AZ101" s="106"/>
      <c r="BA101" s="105"/>
      <c r="BB101" s="106"/>
      <c r="BC101" s="105"/>
      <c r="BD101" s="106"/>
      <c r="BE101" s="105"/>
      <c r="BF101" s="106"/>
      <c r="BG101" s="105"/>
      <c r="BH101" s="106"/>
      <c r="BI101" s="105"/>
      <c r="BJ101" s="109"/>
      <c r="BL101" s="82"/>
      <c r="BN101" s="82"/>
      <c r="BP101" s="82"/>
      <c r="BR101" s="82"/>
      <c r="BT101" s="82"/>
      <c r="BV101" s="82"/>
      <c r="BX101" s="82"/>
      <c r="BZ101" s="82"/>
      <c r="CB101" s="82"/>
      <c r="CD101" s="82"/>
      <c r="CF101" s="82"/>
      <c r="CH101" s="82"/>
      <c r="CJ101" s="82"/>
      <c r="CL101" s="82"/>
      <c r="CN101" s="82"/>
      <c r="CP101" s="82"/>
      <c r="CR101" s="82"/>
      <c r="CT101" s="82"/>
      <c r="CV101" s="82"/>
      <c r="CX101" s="82"/>
      <c r="CZ101" s="82"/>
      <c r="DB101" s="82"/>
      <c r="DD101" s="82"/>
      <c r="DF101" s="82"/>
      <c r="DH101" s="82"/>
      <c r="DJ101" s="82"/>
    </row>
    <row collapsed="false" customFormat="false" customHeight="true" hidden="false" ht="3" outlineLevel="0" r="102">
      <c r="A102" s="136"/>
      <c r="B102" s="112"/>
      <c r="C102" s="112"/>
      <c r="D102" s="122"/>
      <c r="E102" s="123"/>
      <c r="F102" s="123"/>
      <c r="G102" s="123"/>
      <c r="H102" s="123"/>
      <c r="I102" s="123"/>
      <c r="J102" s="123"/>
      <c r="K102" s="123"/>
      <c r="L102" s="123"/>
      <c r="M102" s="123"/>
      <c r="N102" s="123"/>
      <c r="O102" s="123"/>
      <c r="P102" s="146"/>
      <c r="Q102" s="123"/>
      <c r="R102" s="123"/>
      <c r="S102" s="123"/>
      <c r="T102" s="123"/>
      <c r="U102" s="123"/>
      <c r="V102" s="123"/>
      <c r="W102" s="123"/>
      <c r="X102" s="123"/>
      <c r="Y102" s="123"/>
      <c r="Z102" s="123"/>
      <c r="AA102" s="123"/>
      <c r="AB102" s="123"/>
      <c r="AC102" s="123"/>
      <c r="AD102" s="123"/>
      <c r="AE102" s="123"/>
      <c r="AF102" s="123"/>
      <c r="AG102" s="123"/>
      <c r="AH102" s="123"/>
      <c r="AI102" s="123"/>
      <c r="AJ102" s="123"/>
      <c r="AK102" s="123"/>
      <c r="AL102" s="123"/>
      <c r="AM102" s="123"/>
      <c r="AN102" s="123"/>
      <c r="AO102" s="123"/>
      <c r="AP102" s="123"/>
      <c r="AQ102" s="123"/>
      <c r="AR102" s="123"/>
      <c r="AS102" s="123"/>
      <c r="AT102" s="123"/>
      <c r="AU102" s="123"/>
      <c r="AV102" s="123"/>
      <c r="AW102" s="123"/>
      <c r="AX102" s="123"/>
      <c r="AY102" s="123"/>
      <c r="AZ102" s="123"/>
      <c r="BA102" s="123"/>
      <c r="BB102" s="123"/>
      <c r="BC102" s="123"/>
      <c r="BD102" s="123"/>
      <c r="BE102" s="123"/>
      <c r="BF102" s="123"/>
      <c r="BG102" s="123"/>
      <c r="BH102" s="123"/>
      <c r="BI102" s="123"/>
      <c r="BJ102" s="125"/>
      <c r="BK102" s="112"/>
      <c r="BL102" s="112"/>
      <c r="BM102" s="99"/>
    </row>
    <row collapsed="false" customFormat="false" customHeight="true" hidden="false" ht="3" outlineLevel="0" r="103">
      <c r="A103" s="136"/>
      <c r="B103" s="112"/>
      <c r="C103" s="112"/>
      <c r="P103" s="112"/>
      <c r="BK103" s="112"/>
      <c r="BL103" s="112"/>
      <c r="BM103" s="99"/>
    </row>
    <row collapsed="false" customFormat="false" customHeight="true" hidden="false" ht="13.5" outlineLevel="0" r="104">
      <c r="A104" s="158"/>
      <c r="B104" s="159"/>
      <c r="C104" s="159"/>
      <c r="D104" s="160" t="s">
        <v>80</v>
      </c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R104" s="82"/>
      <c r="T104" s="82"/>
      <c r="V104" s="82"/>
      <c r="X104" s="82"/>
      <c r="Z104" s="82"/>
      <c r="AB104" s="82"/>
      <c r="AD104" s="82"/>
      <c r="AF104" s="82"/>
      <c r="AH104" s="82"/>
      <c r="AJ104" s="82"/>
      <c r="AL104" s="82"/>
      <c r="AN104" s="82"/>
      <c r="AP104" s="82"/>
      <c r="AR104" s="82"/>
      <c r="AT104" s="82"/>
      <c r="AV104" s="82"/>
      <c r="AX104" s="82"/>
      <c r="AZ104" s="82"/>
      <c r="BB104" s="82"/>
      <c r="BD104" s="82"/>
      <c r="BF104" s="160" t="s">
        <v>81</v>
      </c>
      <c r="BH104" s="82"/>
      <c r="BJ104" s="82"/>
      <c r="BK104" s="159"/>
      <c r="BL104" s="149"/>
      <c r="BM104" s="161"/>
      <c r="BN104" s="82"/>
      <c r="BP104" s="82"/>
      <c r="BR104" s="82"/>
      <c r="BT104" s="82"/>
      <c r="BV104" s="82"/>
      <c r="BX104" s="82"/>
      <c r="BZ104" s="82"/>
      <c r="CB104" s="82"/>
      <c r="CD104" s="82"/>
      <c r="CF104" s="82"/>
      <c r="CH104" s="82"/>
      <c r="CJ104" s="82"/>
      <c r="CL104" s="82"/>
      <c r="CN104" s="82"/>
      <c r="CP104" s="82"/>
      <c r="CR104" s="82"/>
      <c r="CT104" s="82"/>
      <c r="CV104" s="82"/>
      <c r="CX104" s="82"/>
      <c r="CZ104" s="82"/>
      <c r="DB104" s="82"/>
      <c r="DD104" s="82"/>
      <c r="DF104" s="82"/>
      <c r="DH104" s="82"/>
      <c r="DJ104" s="82"/>
    </row>
    <row collapsed="false" customFormat="false" customHeight="true" hidden="false" ht="12.75" outlineLevel="0" r="65536"/>
  </sheetData>
  <mergeCells count="9">
    <mergeCell ref="AB2:AS4"/>
    <mergeCell ref="AQ16:AY24"/>
    <mergeCell ref="AQ25:AX33"/>
    <mergeCell ref="R61:AD68"/>
    <mergeCell ref="AE61:AR68"/>
    <mergeCell ref="AS61:BL68"/>
    <mergeCell ref="R69:AD72"/>
    <mergeCell ref="AE69:AR72"/>
    <mergeCell ref="AS69:BL72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9" scale="100" useFirstPageNumber="false" usePrinterDefaults="false" verticalDpi="300"/>
  <headerFooter differentFirst="false" differentOddEven="false">
    <oddHeader/>
    <oddFooter/>
  </headerFooter>
  <rowBreaks count="1" manualBreakCount="1">
    <brk id="106" man="true" max="16383" min="0"/>
  </rowBreaks>
  <drawing r:id="rId1"/>
</worksheet>
</file>

<file path=xl/worksheets/sheet30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Y31"/>
  <sheetViews>
    <sheetView colorId="64" defaultGridColor="true" rightToLeft="false" showFormulas="false" showGridLines="true" showOutlineSymbols="true" showRowColHeaders="true" showZeros="fals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sheetFormatPr defaultRowHeight="12.75"/>
  <cols>
    <col collapsed="false" hidden="false" max="50" min="1" style="0" width="1.70918367346939"/>
    <col collapsed="false" hidden="false" max="51" min="51" style="0" width="7.14795918367347"/>
    <col collapsed="false" hidden="false" max="1025" min="52" style="0" width="1.70918367346939"/>
  </cols>
  <sheetData>
    <row collapsed="false" customFormat="false" customHeight="true" hidden="false" ht="13.5" outlineLevel="0" r="1">
      <c r="A1" s="425" t="s">
        <v>797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  <c r="Y1" s="89"/>
      <c r="Z1" s="89"/>
      <c r="AA1" s="89"/>
      <c r="AB1" s="89"/>
      <c r="AC1" s="89"/>
      <c r="AD1" s="89"/>
      <c r="AE1" s="89"/>
      <c r="AF1" s="89"/>
      <c r="AG1" s="89"/>
      <c r="AH1" s="89"/>
      <c r="AI1" s="89"/>
      <c r="AJ1" s="89"/>
      <c r="AK1" s="89"/>
      <c r="AL1" s="89"/>
      <c r="AM1" s="89"/>
      <c r="AN1" s="89"/>
      <c r="AO1" s="89"/>
      <c r="AP1" s="89"/>
      <c r="AQ1" s="89"/>
      <c r="AR1" s="89"/>
      <c r="AS1" s="89"/>
      <c r="AT1" s="89"/>
      <c r="AU1" s="89"/>
      <c r="AV1" s="89"/>
      <c r="AW1" s="89"/>
      <c r="AX1" s="425"/>
    </row>
    <row collapsed="false" customFormat="false" customHeight="true" hidden="false" ht="13.5" outlineLevel="0" r="2">
      <c r="A2" s="425"/>
      <c r="B2" s="425" t="s">
        <v>798</v>
      </c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  <c r="V2" s="89"/>
      <c r="W2" s="89"/>
      <c r="X2" s="89"/>
      <c r="Y2" s="89"/>
      <c r="Z2" s="89"/>
      <c r="AA2" s="89"/>
      <c r="AB2" s="89"/>
      <c r="AC2" s="89"/>
      <c r="AD2" s="89"/>
      <c r="AE2" s="89"/>
      <c r="AF2" s="89"/>
      <c r="AG2" s="89"/>
      <c r="AH2" s="89"/>
      <c r="AI2" s="89"/>
      <c r="AJ2" s="89"/>
      <c r="AK2" s="89"/>
      <c r="AL2" s="89"/>
      <c r="AM2" s="89"/>
      <c r="AN2" s="89"/>
      <c r="AO2" s="89"/>
      <c r="AP2" s="89"/>
      <c r="AQ2" s="89"/>
      <c r="AR2" s="89"/>
      <c r="AS2" s="89"/>
      <c r="AT2" s="89"/>
      <c r="AU2" s="89"/>
      <c r="AV2" s="89"/>
      <c r="AW2" s="89"/>
      <c r="AX2" s="89"/>
      <c r="AY2" s="862" t="n">
        <f aca="false">SUM(SUVAHAVUJ!N102)</f>
        <v>8000</v>
      </c>
    </row>
    <row collapsed="false" customFormat="false" customHeight="true" hidden="false" ht="13.5" outlineLevel="0" r="3">
      <c r="A3" s="89" t="s">
        <v>454</v>
      </c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89"/>
      <c r="AL3" s="89"/>
      <c r="AM3" s="89"/>
      <c r="AN3" s="89"/>
      <c r="AO3" s="89"/>
      <c r="AP3" s="89"/>
      <c r="AQ3" s="89"/>
      <c r="AR3" s="89"/>
      <c r="AS3" s="89"/>
      <c r="AT3" s="89"/>
      <c r="AU3" s="89"/>
      <c r="AV3" s="89"/>
      <c r="AW3" s="89"/>
      <c r="AX3" s="89"/>
    </row>
    <row collapsed="false" customFormat="false" customHeight="true" hidden="false" ht="13.5" outlineLevel="0" r="4">
      <c r="A4" s="427"/>
      <c r="B4" s="427"/>
      <c r="C4" s="427"/>
      <c r="D4" s="427"/>
      <c r="E4" s="427"/>
      <c r="F4" s="427"/>
      <c r="G4" s="427"/>
      <c r="H4" s="427"/>
      <c r="I4" s="427"/>
      <c r="J4" s="427"/>
      <c r="K4" s="427"/>
      <c r="L4" s="427"/>
      <c r="M4" s="427"/>
      <c r="N4" s="427"/>
      <c r="O4" s="427"/>
      <c r="P4" s="427"/>
      <c r="Q4" s="427"/>
      <c r="R4" s="427"/>
      <c r="S4" s="427"/>
      <c r="T4" s="427"/>
      <c r="U4" s="427"/>
      <c r="V4" s="427"/>
      <c r="W4" s="427"/>
      <c r="X4" s="427"/>
      <c r="Y4" s="427"/>
      <c r="Z4" s="427"/>
      <c r="AA4" s="427"/>
      <c r="AB4" s="427"/>
      <c r="AC4" s="427"/>
      <c r="AD4" s="427"/>
      <c r="AE4" s="427"/>
      <c r="AF4" s="427"/>
      <c r="AG4" s="427"/>
      <c r="AH4" s="427"/>
      <c r="AI4" s="545" t="s">
        <v>741</v>
      </c>
      <c r="AJ4" s="545"/>
      <c r="AK4" s="545"/>
      <c r="AL4" s="545"/>
      <c r="AM4" s="545"/>
      <c r="AN4" s="545"/>
      <c r="AO4" s="545"/>
      <c r="AP4" s="545"/>
      <c r="AQ4" s="545"/>
      <c r="AR4" s="545"/>
      <c r="AS4" s="545"/>
      <c r="AT4" s="545"/>
      <c r="AU4" s="545"/>
      <c r="AV4" s="545"/>
      <c r="AW4" s="545"/>
      <c r="AX4" s="89"/>
    </row>
    <row collapsed="false" customFormat="false" customHeight="true" hidden="false" ht="13.5" outlineLevel="0" r="5">
      <c r="A5" s="459" t="s">
        <v>434</v>
      </c>
      <c r="B5" s="459"/>
      <c r="C5" s="459"/>
      <c r="D5" s="459"/>
      <c r="E5" s="459"/>
      <c r="F5" s="459"/>
      <c r="G5" s="459"/>
      <c r="H5" s="459"/>
      <c r="I5" s="459"/>
      <c r="J5" s="459"/>
      <c r="K5" s="459"/>
      <c r="L5" s="459"/>
      <c r="M5" s="459"/>
      <c r="N5" s="459"/>
      <c r="O5" s="459"/>
      <c r="P5" s="459"/>
      <c r="Q5" s="459"/>
      <c r="R5" s="459"/>
      <c r="S5" s="459"/>
      <c r="T5" s="459"/>
      <c r="U5" s="459"/>
      <c r="V5" s="459"/>
      <c r="W5" s="459"/>
      <c r="X5" s="459"/>
      <c r="Y5" s="459"/>
      <c r="Z5" s="459"/>
      <c r="AA5" s="459"/>
      <c r="AB5" s="459"/>
      <c r="AC5" s="459"/>
      <c r="AD5" s="459"/>
      <c r="AE5" s="459"/>
      <c r="AF5" s="459"/>
      <c r="AG5" s="459"/>
      <c r="AH5" s="459"/>
      <c r="AI5" s="579" t="s">
        <v>742</v>
      </c>
      <c r="AJ5" s="579"/>
      <c r="AK5" s="579"/>
      <c r="AL5" s="579"/>
      <c r="AM5" s="579"/>
      <c r="AN5" s="579"/>
      <c r="AO5" s="579"/>
      <c r="AP5" s="579"/>
      <c r="AQ5" s="579"/>
      <c r="AR5" s="579"/>
      <c r="AS5" s="579"/>
      <c r="AT5" s="579"/>
      <c r="AU5" s="579"/>
      <c r="AV5" s="579"/>
      <c r="AW5" s="579"/>
      <c r="AX5" s="89"/>
    </row>
    <row collapsed="false" customFormat="false" customHeight="true" hidden="false" ht="13.5" outlineLevel="0" r="6">
      <c r="A6" s="459"/>
      <c r="B6" s="459"/>
      <c r="C6" s="459"/>
      <c r="D6" s="459"/>
      <c r="E6" s="459"/>
      <c r="F6" s="459"/>
      <c r="G6" s="459"/>
      <c r="H6" s="459"/>
      <c r="I6" s="459"/>
      <c r="J6" s="459"/>
      <c r="K6" s="459"/>
      <c r="L6" s="459"/>
      <c r="M6" s="459"/>
      <c r="N6" s="459"/>
      <c r="O6" s="459"/>
      <c r="P6" s="459"/>
      <c r="Q6" s="459"/>
      <c r="R6" s="459"/>
      <c r="S6" s="459"/>
      <c r="T6" s="459"/>
      <c r="U6" s="459"/>
      <c r="V6" s="459"/>
      <c r="W6" s="459"/>
      <c r="X6" s="459"/>
      <c r="Y6" s="459"/>
      <c r="Z6" s="459"/>
      <c r="AA6" s="459"/>
      <c r="AB6" s="459"/>
      <c r="AC6" s="459"/>
      <c r="AD6" s="459"/>
      <c r="AE6" s="459"/>
      <c r="AF6" s="459"/>
      <c r="AG6" s="459"/>
      <c r="AH6" s="459"/>
      <c r="AI6" s="579" t="s">
        <v>500</v>
      </c>
      <c r="AJ6" s="579"/>
      <c r="AK6" s="579"/>
      <c r="AL6" s="579"/>
      <c r="AM6" s="579"/>
      <c r="AN6" s="579"/>
      <c r="AO6" s="579"/>
      <c r="AP6" s="579"/>
      <c r="AQ6" s="579"/>
      <c r="AR6" s="579"/>
      <c r="AS6" s="579"/>
      <c r="AT6" s="579"/>
      <c r="AU6" s="579"/>
      <c r="AV6" s="579"/>
      <c r="AW6" s="579"/>
      <c r="AX6" s="89"/>
    </row>
    <row collapsed="false" customFormat="false" customHeight="true" hidden="false" ht="13.5" outlineLevel="0" r="7">
      <c r="A7" s="577" t="s">
        <v>799</v>
      </c>
      <c r="B7" s="564"/>
      <c r="C7" s="564"/>
      <c r="D7" s="564"/>
      <c r="E7" s="564"/>
      <c r="F7" s="564"/>
      <c r="G7" s="564"/>
      <c r="H7" s="564"/>
      <c r="I7" s="564"/>
      <c r="J7" s="564"/>
      <c r="K7" s="564"/>
      <c r="L7" s="564"/>
      <c r="M7" s="564"/>
      <c r="N7" s="564"/>
      <c r="O7" s="564"/>
      <c r="P7" s="564"/>
      <c r="Q7" s="564"/>
      <c r="R7" s="564"/>
      <c r="S7" s="564"/>
      <c r="T7" s="564"/>
      <c r="U7" s="564"/>
      <c r="V7" s="564"/>
      <c r="W7" s="564"/>
      <c r="X7" s="564"/>
      <c r="Y7" s="564"/>
      <c r="Z7" s="564"/>
      <c r="AA7" s="564"/>
      <c r="AB7" s="564"/>
      <c r="AC7" s="564"/>
      <c r="AD7" s="564"/>
      <c r="AE7" s="564"/>
      <c r="AF7" s="564"/>
      <c r="AG7" s="564"/>
      <c r="AH7" s="603"/>
      <c r="AI7" s="604" t="n">
        <f aca="false">SUM(IF(AY2&gt;=0,AY2,0))</f>
        <v>8000</v>
      </c>
      <c r="AJ7" s="604"/>
      <c r="AK7" s="604"/>
      <c r="AL7" s="604"/>
      <c r="AM7" s="604"/>
      <c r="AN7" s="604"/>
      <c r="AO7" s="604"/>
      <c r="AP7" s="604"/>
      <c r="AQ7" s="604"/>
      <c r="AR7" s="604"/>
      <c r="AS7" s="604"/>
      <c r="AT7" s="604"/>
      <c r="AU7" s="604"/>
      <c r="AV7" s="604"/>
      <c r="AW7" s="604"/>
      <c r="AX7" s="89"/>
    </row>
    <row collapsed="false" customFormat="false" customHeight="true" hidden="false" ht="13.5" outlineLevel="0" r="8">
      <c r="A8" s="458" t="s">
        <v>800</v>
      </c>
      <c r="B8" s="414"/>
      <c r="C8" s="414"/>
      <c r="D8" s="414"/>
      <c r="E8" s="414"/>
      <c r="F8" s="414"/>
      <c r="G8" s="414"/>
      <c r="H8" s="414"/>
      <c r="I8" s="414"/>
      <c r="J8" s="414"/>
      <c r="K8" s="414"/>
      <c r="L8" s="414"/>
      <c r="M8" s="414"/>
      <c r="N8" s="414"/>
      <c r="O8" s="414"/>
      <c r="P8" s="414"/>
      <c r="Q8" s="414"/>
      <c r="R8" s="414"/>
      <c r="S8" s="414"/>
      <c r="T8" s="414"/>
      <c r="U8" s="414"/>
      <c r="V8" s="414"/>
      <c r="W8" s="414"/>
      <c r="X8" s="414"/>
      <c r="Y8" s="414"/>
      <c r="Z8" s="414"/>
      <c r="AA8" s="414"/>
      <c r="AB8" s="414"/>
      <c r="AC8" s="414"/>
      <c r="AD8" s="414"/>
      <c r="AE8" s="414"/>
      <c r="AF8" s="414"/>
      <c r="AG8" s="414"/>
      <c r="AH8" s="496"/>
      <c r="AI8" s="459"/>
      <c r="AJ8" s="459"/>
      <c r="AK8" s="459"/>
      <c r="AL8" s="459"/>
      <c r="AM8" s="459"/>
      <c r="AN8" s="459"/>
      <c r="AO8" s="459"/>
      <c r="AP8" s="459"/>
      <c r="AQ8" s="459"/>
      <c r="AR8" s="459"/>
      <c r="AS8" s="459"/>
      <c r="AT8" s="459"/>
      <c r="AU8" s="459"/>
      <c r="AV8" s="459"/>
      <c r="AW8" s="459"/>
      <c r="AX8" s="89"/>
    </row>
    <row collapsed="false" customFormat="false" customHeight="true" hidden="false" ht="13.5" outlineLevel="0" r="9">
      <c r="A9" s="429" t="s">
        <v>801</v>
      </c>
      <c r="B9" s="430"/>
      <c r="C9" s="430"/>
      <c r="D9" s="430"/>
      <c r="E9" s="430"/>
      <c r="F9" s="430"/>
      <c r="G9" s="430"/>
      <c r="H9" s="430"/>
      <c r="I9" s="430"/>
      <c r="J9" s="430"/>
      <c r="K9" s="430"/>
      <c r="L9" s="430"/>
      <c r="M9" s="430"/>
      <c r="N9" s="430"/>
      <c r="O9" s="430"/>
      <c r="P9" s="430"/>
      <c r="Q9" s="430"/>
      <c r="R9" s="430"/>
      <c r="S9" s="430"/>
      <c r="T9" s="430"/>
      <c r="U9" s="430"/>
      <c r="V9" s="430"/>
      <c r="W9" s="430"/>
      <c r="X9" s="430"/>
      <c r="Y9" s="430"/>
      <c r="Z9" s="430"/>
      <c r="AA9" s="430"/>
      <c r="AB9" s="430"/>
      <c r="AC9" s="430"/>
      <c r="AD9" s="430"/>
      <c r="AE9" s="430"/>
      <c r="AF9" s="430"/>
      <c r="AG9" s="430"/>
      <c r="AH9" s="431"/>
      <c r="AI9" s="521"/>
      <c r="AJ9" s="521"/>
      <c r="AK9" s="521"/>
      <c r="AL9" s="521"/>
      <c r="AM9" s="521"/>
      <c r="AN9" s="521"/>
      <c r="AO9" s="521"/>
      <c r="AP9" s="521"/>
      <c r="AQ9" s="521"/>
      <c r="AR9" s="521"/>
      <c r="AS9" s="521"/>
      <c r="AT9" s="521"/>
      <c r="AU9" s="521"/>
      <c r="AV9" s="521"/>
      <c r="AW9" s="521"/>
      <c r="AX9" s="89"/>
    </row>
    <row collapsed="false" customFormat="false" customHeight="true" hidden="false" ht="13.5" outlineLevel="0" r="10">
      <c r="A10" s="429" t="s">
        <v>802</v>
      </c>
      <c r="B10" s="430"/>
      <c r="C10" s="430"/>
      <c r="D10" s="430"/>
      <c r="E10" s="430"/>
      <c r="F10" s="430"/>
      <c r="G10" s="430"/>
      <c r="H10" s="430"/>
      <c r="I10" s="430"/>
      <c r="J10" s="430"/>
      <c r="K10" s="430"/>
      <c r="L10" s="430"/>
      <c r="M10" s="430"/>
      <c r="N10" s="430"/>
      <c r="O10" s="430"/>
      <c r="P10" s="430"/>
      <c r="Q10" s="430"/>
      <c r="R10" s="430"/>
      <c r="S10" s="430"/>
      <c r="T10" s="430"/>
      <c r="U10" s="430"/>
      <c r="V10" s="430"/>
      <c r="W10" s="430"/>
      <c r="X10" s="430"/>
      <c r="Y10" s="430"/>
      <c r="Z10" s="430"/>
      <c r="AA10" s="430"/>
      <c r="AB10" s="430"/>
      <c r="AC10" s="430"/>
      <c r="AD10" s="430"/>
      <c r="AE10" s="430"/>
      <c r="AF10" s="430"/>
      <c r="AG10" s="430"/>
      <c r="AH10" s="431"/>
      <c r="AI10" s="521"/>
      <c r="AJ10" s="521"/>
      <c r="AK10" s="521"/>
      <c r="AL10" s="521"/>
      <c r="AM10" s="521"/>
      <c r="AN10" s="521"/>
      <c r="AO10" s="521"/>
      <c r="AP10" s="521"/>
      <c r="AQ10" s="521"/>
      <c r="AR10" s="521"/>
      <c r="AS10" s="521"/>
      <c r="AT10" s="521"/>
      <c r="AU10" s="521"/>
      <c r="AV10" s="521"/>
      <c r="AW10" s="521"/>
      <c r="AX10" s="89"/>
    </row>
    <row collapsed="false" customFormat="false" customHeight="true" hidden="false" ht="13.5" outlineLevel="0" r="11">
      <c r="A11" s="429" t="s">
        <v>803</v>
      </c>
      <c r="B11" s="430"/>
      <c r="C11" s="430"/>
      <c r="D11" s="430"/>
      <c r="E11" s="430"/>
      <c r="F11" s="430"/>
      <c r="G11" s="430"/>
      <c r="H11" s="430"/>
      <c r="I11" s="430"/>
      <c r="J11" s="430"/>
      <c r="K11" s="430"/>
      <c r="L11" s="430"/>
      <c r="M11" s="430"/>
      <c r="N11" s="430"/>
      <c r="O11" s="430"/>
      <c r="P11" s="430"/>
      <c r="Q11" s="430"/>
      <c r="R11" s="430"/>
      <c r="S11" s="430"/>
      <c r="T11" s="430"/>
      <c r="U11" s="430"/>
      <c r="V11" s="430"/>
      <c r="W11" s="430"/>
      <c r="X11" s="430"/>
      <c r="Y11" s="430"/>
      <c r="Z11" s="430"/>
      <c r="AA11" s="430"/>
      <c r="AB11" s="430"/>
      <c r="AC11" s="430"/>
      <c r="AD11" s="430"/>
      <c r="AE11" s="430"/>
      <c r="AF11" s="430"/>
      <c r="AG11" s="430"/>
      <c r="AH11" s="431"/>
      <c r="AI11" s="521"/>
      <c r="AJ11" s="521"/>
      <c r="AK11" s="521"/>
      <c r="AL11" s="521"/>
      <c r="AM11" s="521"/>
      <c r="AN11" s="521"/>
      <c r="AO11" s="521"/>
      <c r="AP11" s="521"/>
      <c r="AQ11" s="521"/>
      <c r="AR11" s="521"/>
      <c r="AS11" s="521"/>
      <c r="AT11" s="521"/>
      <c r="AU11" s="521"/>
      <c r="AV11" s="521"/>
      <c r="AW11" s="521"/>
      <c r="AX11" s="89"/>
    </row>
    <row collapsed="false" customFormat="false" customHeight="true" hidden="false" ht="13.5" outlineLevel="0" r="12">
      <c r="A12" s="429" t="s">
        <v>804</v>
      </c>
      <c r="B12" s="430"/>
      <c r="C12" s="430"/>
      <c r="D12" s="430"/>
      <c r="E12" s="430"/>
      <c r="F12" s="430"/>
      <c r="G12" s="430"/>
      <c r="H12" s="430"/>
      <c r="I12" s="430"/>
      <c r="J12" s="430"/>
      <c r="K12" s="430"/>
      <c r="L12" s="430"/>
      <c r="M12" s="430"/>
      <c r="N12" s="430"/>
      <c r="O12" s="430"/>
      <c r="P12" s="430"/>
      <c r="Q12" s="430"/>
      <c r="R12" s="430"/>
      <c r="S12" s="430"/>
      <c r="T12" s="430"/>
      <c r="U12" s="430"/>
      <c r="V12" s="430"/>
      <c r="W12" s="430"/>
      <c r="X12" s="430"/>
      <c r="Y12" s="430"/>
      <c r="Z12" s="430"/>
      <c r="AA12" s="430"/>
      <c r="AB12" s="430"/>
      <c r="AC12" s="430"/>
      <c r="AD12" s="430"/>
      <c r="AE12" s="430"/>
      <c r="AF12" s="430"/>
      <c r="AG12" s="430"/>
      <c r="AH12" s="431"/>
      <c r="AI12" s="521"/>
      <c r="AJ12" s="521"/>
      <c r="AK12" s="521"/>
      <c r="AL12" s="521"/>
      <c r="AM12" s="521"/>
      <c r="AN12" s="521"/>
      <c r="AO12" s="521"/>
      <c r="AP12" s="521"/>
      <c r="AQ12" s="521"/>
      <c r="AR12" s="521"/>
      <c r="AS12" s="521"/>
      <c r="AT12" s="521"/>
      <c r="AU12" s="521"/>
      <c r="AV12" s="521"/>
      <c r="AW12" s="521"/>
      <c r="AX12" s="89"/>
    </row>
    <row collapsed="false" customFormat="false" customHeight="true" hidden="false" ht="13.5" outlineLevel="0" r="13">
      <c r="A13" s="429" t="s">
        <v>805</v>
      </c>
      <c r="B13" s="430"/>
      <c r="C13" s="430"/>
      <c r="D13" s="430"/>
      <c r="E13" s="430"/>
      <c r="F13" s="430"/>
      <c r="G13" s="430"/>
      <c r="H13" s="430"/>
      <c r="I13" s="430"/>
      <c r="J13" s="430"/>
      <c r="K13" s="430"/>
      <c r="L13" s="430"/>
      <c r="M13" s="430"/>
      <c r="N13" s="430"/>
      <c r="O13" s="430"/>
      <c r="P13" s="430"/>
      <c r="Q13" s="430"/>
      <c r="R13" s="430"/>
      <c r="S13" s="430"/>
      <c r="T13" s="430"/>
      <c r="U13" s="430"/>
      <c r="V13" s="430"/>
      <c r="W13" s="430"/>
      <c r="X13" s="430"/>
      <c r="Y13" s="430"/>
      <c r="Z13" s="430"/>
      <c r="AA13" s="430"/>
      <c r="AB13" s="430"/>
      <c r="AC13" s="430"/>
      <c r="AD13" s="430"/>
      <c r="AE13" s="430"/>
      <c r="AF13" s="430"/>
      <c r="AG13" s="430"/>
      <c r="AH13" s="431"/>
      <c r="AI13" s="521"/>
      <c r="AJ13" s="521"/>
      <c r="AK13" s="521"/>
      <c r="AL13" s="521"/>
      <c r="AM13" s="521"/>
      <c r="AN13" s="521"/>
      <c r="AO13" s="521"/>
      <c r="AP13" s="521"/>
      <c r="AQ13" s="521"/>
      <c r="AR13" s="521"/>
      <c r="AS13" s="521"/>
      <c r="AT13" s="521"/>
      <c r="AU13" s="521"/>
      <c r="AV13" s="521"/>
      <c r="AW13" s="521"/>
      <c r="AX13" s="89"/>
    </row>
    <row collapsed="false" customFormat="false" customHeight="true" hidden="false" ht="13.5" outlineLevel="0" r="14">
      <c r="A14" s="429" t="s">
        <v>806</v>
      </c>
      <c r="B14" s="430"/>
      <c r="C14" s="430"/>
      <c r="D14" s="430"/>
      <c r="E14" s="430"/>
      <c r="F14" s="430"/>
      <c r="G14" s="430"/>
      <c r="H14" s="430"/>
      <c r="I14" s="430"/>
      <c r="J14" s="430"/>
      <c r="K14" s="430"/>
      <c r="L14" s="430"/>
      <c r="M14" s="430"/>
      <c r="N14" s="430"/>
      <c r="O14" s="430"/>
      <c r="P14" s="430"/>
      <c r="Q14" s="430"/>
      <c r="R14" s="430"/>
      <c r="S14" s="430"/>
      <c r="T14" s="430"/>
      <c r="U14" s="430"/>
      <c r="V14" s="430"/>
      <c r="W14" s="430"/>
      <c r="X14" s="430"/>
      <c r="Y14" s="430"/>
      <c r="Z14" s="430"/>
      <c r="AA14" s="430"/>
      <c r="AB14" s="430"/>
      <c r="AC14" s="430"/>
      <c r="AD14" s="430"/>
      <c r="AE14" s="430"/>
      <c r="AF14" s="430"/>
      <c r="AG14" s="430"/>
      <c r="AH14" s="431"/>
      <c r="AI14" s="521"/>
      <c r="AJ14" s="521"/>
      <c r="AK14" s="521"/>
      <c r="AL14" s="521"/>
      <c r="AM14" s="521"/>
      <c r="AN14" s="521"/>
      <c r="AO14" s="521"/>
      <c r="AP14" s="521"/>
      <c r="AQ14" s="521"/>
      <c r="AR14" s="521"/>
      <c r="AS14" s="521"/>
      <c r="AT14" s="521"/>
      <c r="AU14" s="521"/>
      <c r="AV14" s="521"/>
      <c r="AW14" s="521"/>
      <c r="AX14" s="89"/>
    </row>
    <row collapsed="false" customFormat="false" customHeight="true" hidden="false" ht="13.5" outlineLevel="0" r="15">
      <c r="A15" s="429" t="s">
        <v>807</v>
      </c>
      <c r="B15" s="430"/>
      <c r="C15" s="430"/>
      <c r="D15" s="430"/>
      <c r="E15" s="430"/>
      <c r="F15" s="430"/>
      <c r="G15" s="430"/>
      <c r="H15" s="430"/>
      <c r="I15" s="430"/>
      <c r="J15" s="430"/>
      <c r="K15" s="430"/>
      <c r="L15" s="430"/>
      <c r="M15" s="430"/>
      <c r="N15" s="430"/>
      <c r="O15" s="430"/>
      <c r="P15" s="430"/>
      <c r="Q15" s="430"/>
      <c r="R15" s="430"/>
      <c r="S15" s="430"/>
      <c r="T15" s="430"/>
      <c r="U15" s="430"/>
      <c r="V15" s="430"/>
      <c r="W15" s="430"/>
      <c r="X15" s="430"/>
      <c r="Y15" s="430"/>
      <c r="Z15" s="430"/>
      <c r="AA15" s="430"/>
      <c r="AB15" s="430"/>
      <c r="AC15" s="430"/>
      <c r="AD15" s="430"/>
      <c r="AE15" s="430"/>
      <c r="AF15" s="430"/>
      <c r="AG15" s="430"/>
      <c r="AH15" s="431"/>
      <c r="AI15" s="521"/>
      <c r="AJ15" s="521"/>
      <c r="AK15" s="521"/>
      <c r="AL15" s="521"/>
      <c r="AM15" s="521"/>
      <c r="AN15" s="521"/>
      <c r="AO15" s="521"/>
      <c r="AP15" s="521"/>
      <c r="AQ15" s="521"/>
      <c r="AR15" s="521"/>
      <c r="AS15" s="521"/>
      <c r="AT15" s="521"/>
      <c r="AU15" s="521"/>
      <c r="AV15" s="521"/>
      <c r="AW15" s="521"/>
      <c r="AX15" s="89"/>
    </row>
    <row collapsed="false" customFormat="false" customHeight="true" hidden="false" ht="13.5" outlineLevel="0" r="16">
      <c r="A16" s="429" t="s">
        <v>808</v>
      </c>
      <c r="B16" s="430"/>
      <c r="C16" s="430"/>
      <c r="D16" s="430"/>
      <c r="E16" s="430"/>
      <c r="F16" s="430"/>
      <c r="G16" s="430"/>
      <c r="H16" s="430"/>
      <c r="I16" s="430"/>
      <c r="J16" s="430"/>
      <c r="K16" s="430"/>
      <c r="L16" s="430"/>
      <c r="M16" s="430"/>
      <c r="N16" s="430"/>
      <c r="O16" s="430"/>
      <c r="P16" s="430"/>
      <c r="Q16" s="430"/>
      <c r="R16" s="430"/>
      <c r="S16" s="430"/>
      <c r="T16" s="430"/>
      <c r="U16" s="430"/>
      <c r="V16" s="430"/>
      <c r="W16" s="430"/>
      <c r="X16" s="430"/>
      <c r="Y16" s="430"/>
      <c r="Z16" s="430"/>
      <c r="AA16" s="430"/>
      <c r="AB16" s="430"/>
      <c r="AC16" s="430"/>
      <c r="AD16" s="430"/>
      <c r="AE16" s="430"/>
      <c r="AF16" s="430"/>
      <c r="AG16" s="430"/>
      <c r="AH16" s="431"/>
      <c r="AI16" s="521"/>
      <c r="AJ16" s="521"/>
      <c r="AK16" s="521"/>
      <c r="AL16" s="521"/>
      <c r="AM16" s="521"/>
      <c r="AN16" s="521"/>
      <c r="AO16" s="521"/>
      <c r="AP16" s="521"/>
      <c r="AQ16" s="521"/>
      <c r="AR16" s="521"/>
      <c r="AS16" s="521"/>
      <c r="AT16" s="521"/>
      <c r="AU16" s="521"/>
      <c r="AV16" s="521"/>
      <c r="AW16" s="521"/>
      <c r="AX16" s="89"/>
    </row>
    <row collapsed="false" customFormat="false" customHeight="true" hidden="false" ht="13.5" outlineLevel="0" r="17">
      <c r="A17" s="429" t="s">
        <v>462</v>
      </c>
      <c r="B17" s="430"/>
      <c r="C17" s="430"/>
      <c r="D17" s="430"/>
      <c r="E17" s="430"/>
      <c r="F17" s="430"/>
      <c r="G17" s="430"/>
      <c r="H17" s="430"/>
      <c r="I17" s="430"/>
      <c r="J17" s="430"/>
      <c r="K17" s="430"/>
      <c r="L17" s="430"/>
      <c r="M17" s="430"/>
      <c r="N17" s="430"/>
      <c r="O17" s="430"/>
      <c r="P17" s="430"/>
      <c r="Q17" s="430"/>
      <c r="R17" s="430"/>
      <c r="S17" s="430"/>
      <c r="T17" s="430"/>
      <c r="U17" s="430"/>
      <c r="V17" s="430"/>
      <c r="W17" s="430"/>
      <c r="X17" s="430"/>
      <c r="Y17" s="430"/>
      <c r="Z17" s="430"/>
      <c r="AA17" s="430"/>
      <c r="AB17" s="430"/>
      <c r="AC17" s="430"/>
      <c r="AD17" s="430"/>
      <c r="AE17" s="430"/>
      <c r="AF17" s="430"/>
      <c r="AG17" s="430"/>
      <c r="AH17" s="431"/>
      <c r="AI17" s="521" t="n">
        <f aca="false">SUM(AI9:AW16)</f>
        <v>0</v>
      </c>
      <c r="AJ17" s="521"/>
      <c r="AK17" s="521"/>
      <c r="AL17" s="521"/>
      <c r="AM17" s="521"/>
      <c r="AN17" s="521"/>
      <c r="AO17" s="521"/>
      <c r="AP17" s="521"/>
      <c r="AQ17" s="521"/>
      <c r="AR17" s="521"/>
      <c r="AS17" s="521"/>
      <c r="AT17" s="521"/>
      <c r="AU17" s="521"/>
      <c r="AV17" s="521"/>
      <c r="AW17" s="521"/>
      <c r="AX17" s="89"/>
    </row>
    <row collapsed="false" customFormat="false" customHeight="true" hidden="false" ht="13.5" outlineLevel="0" r="18">
      <c r="A18" s="89"/>
      <c r="B18" s="89"/>
      <c r="C18" s="89"/>
      <c r="D18" s="89"/>
      <c r="E18" s="89"/>
      <c r="F18" s="89"/>
      <c r="G18" s="89"/>
      <c r="H18" s="89"/>
      <c r="I18" s="89"/>
      <c r="J18" s="89"/>
      <c r="K18" s="89"/>
      <c r="L18" s="89"/>
      <c r="M18" s="89"/>
      <c r="N18" s="89"/>
      <c r="O18" s="89"/>
      <c r="P18" s="89"/>
      <c r="Q18" s="89"/>
      <c r="R18" s="89"/>
      <c r="S18" s="89"/>
      <c r="T18" s="89"/>
      <c r="U18" s="89"/>
      <c r="V18" s="89"/>
      <c r="W18" s="89"/>
      <c r="X18" s="89"/>
      <c r="Y18" s="89"/>
      <c r="Z18" s="89"/>
      <c r="AA18" s="89"/>
      <c r="AB18" s="89"/>
      <c r="AC18" s="89"/>
      <c r="AD18" s="89"/>
      <c r="AE18" s="89"/>
      <c r="AF18" s="89"/>
      <c r="AG18" s="89"/>
      <c r="AH18" s="89"/>
      <c r="AI18" s="89"/>
      <c r="AJ18" s="89"/>
      <c r="AK18" s="89"/>
      <c r="AL18" s="89"/>
      <c r="AM18" s="89"/>
      <c r="AN18" s="89"/>
      <c r="AO18" s="89"/>
      <c r="AP18" s="89"/>
      <c r="AQ18" s="89"/>
      <c r="AR18" s="89"/>
      <c r="AS18" s="89"/>
      <c r="AT18" s="89"/>
      <c r="AU18" s="89"/>
      <c r="AV18" s="89"/>
      <c r="AW18" s="89"/>
      <c r="AX18" s="89"/>
    </row>
    <row collapsed="false" customFormat="false" customHeight="true" hidden="false" ht="13.5" outlineLevel="0" r="19">
      <c r="A19" s="89" t="s">
        <v>494</v>
      </c>
      <c r="B19" s="89"/>
      <c r="C19" s="89"/>
      <c r="D19" s="89"/>
      <c r="E19" s="89"/>
      <c r="F19" s="89"/>
      <c r="G19" s="89"/>
      <c r="H19" s="89"/>
      <c r="I19" s="89"/>
      <c r="J19" s="89"/>
      <c r="K19" s="89"/>
      <c r="L19" s="89"/>
      <c r="M19" s="89"/>
      <c r="N19" s="89"/>
      <c r="O19" s="89"/>
      <c r="P19" s="89"/>
      <c r="Q19" s="89"/>
      <c r="R19" s="89"/>
      <c r="S19" s="89"/>
      <c r="T19" s="89"/>
      <c r="U19" s="89"/>
      <c r="V19" s="89"/>
      <c r="W19" s="89"/>
      <c r="X19" s="89"/>
      <c r="Y19" s="89"/>
      <c r="Z19" s="89"/>
      <c r="AA19" s="89"/>
      <c r="AB19" s="89"/>
      <c r="AC19" s="89"/>
      <c r="AD19" s="89"/>
      <c r="AE19" s="89"/>
      <c r="AF19" s="89"/>
      <c r="AG19" s="89"/>
      <c r="AH19" s="89"/>
      <c r="AI19" s="89"/>
      <c r="AJ19" s="89"/>
      <c r="AK19" s="89"/>
      <c r="AL19" s="89"/>
      <c r="AM19" s="89"/>
      <c r="AN19" s="89"/>
      <c r="AO19" s="89"/>
      <c r="AP19" s="89"/>
      <c r="AQ19" s="89"/>
      <c r="AR19" s="89"/>
      <c r="AS19" s="89"/>
      <c r="AT19" s="89"/>
      <c r="AU19" s="89"/>
      <c r="AV19" s="89"/>
      <c r="AW19" s="89"/>
      <c r="AX19" s="89"/>
    </row>
    <row collapsed="false" customFormat="false" customHeight="true" hidden="false" ht="13.5" outlineLevel="0" r="20">
      <c r="A20" s="427"/>
      <c r="B20" s="427"/>
      <c r="C20" s="427"/>
      <c r="D20" s="427"/>
      <c r="E20" s="427"/>
      <c r="F20" s="427"/>
      <c r="G20" s="427"/>
      <c r="H20" s="427"/>
      <c r="I20" s="427"/>
      <c r="J20" s="427"/>
      <c r="K20" s="427"/>
      <c r="L20" s="427"/>
      <c r="M20" s="427"/>
      <c r="N20" s="427"/>
      <c r="O20" s="427"/>
      <c r="P20" s="427"/>
      <c r="Q20" s="427"/>
      <c r="R20" s="427"/>
      <c r="S20" s="427"/>
      <c r="T20" s="427"/>
      <c r="U20" s="427"/>
      <c r="V20" s="427"/>
      <c r="W20" s="427"/>
      <c r="X20" s="427"/>
      <c r="Y20" s="427"/>
      <c r="Z20" s="427"/>
      <c r="AA20" s="427"/>
      <c r="AB20" s="427"/>
      <c r="AC20" s="427"/>
      <c r="AD20" s="427"/>
      <c r="AE20" s="427"/>
      <c r="AF20" s="427"/>
      <c r="AG20" s="427"/>
      <c r="AH20" s="427"/>
      <c r="AI20" s="545" t="s">
        <v>741</v>
      </c>
      <c r="AJ20" s="545"/>
      <c r="AK20" s="545"/>
      <c r="AL20" s="545"/>
      <c r="AM20" s="545"/>
      <c r="AN20" s="545"/>
      <c r="AO20" s="545"/>
      <c r="AP20" s="545"/>
      <c r="AQ20" s="545"/>
      <c r="AR20" s="545"/>
      <c r="AS20" s="545"/>
      <c r="AT20" s="545"/>
      <c r="AU20" s="545"/>
      <c r="AV20" s="545"/>
      <c r="AW20" s="545"/>
      <c r="AX20" s="89"/>
    </row>
    <row collapsed="false" customFormat="false" customHeight="true" hidden="false" ht="13.5" outlineLevel="0" r="21">
      <c r="A21" s="459" t="s">
        <v>434</v>
      </c>
      <c r="B21" s="459"/>
      <c r="C21" s="459"/>
      <c r="D21" s="459"/>
      <c r="E21" s="459"/>
      <c r="F21" s="459"/>
      <c r="G21" s="459"/>
      <c r="H21" s="459"/>
      <c r="I21" s="459"/>
      <c r="J21" s="459"/>
      <c r="K21" s="459"/>
      <c r="L21" s="459"/>
      <c r="M21" s="459"/>
      <c r="N21" s="459"/>
      <c r="O21" s="459"/>
      <c r="P21" s="459"/>
      <c r="Q21" s="459"/>
      <c r="R21" s="459"/>
      <c r="S21" s="459"/>
      <c r="T21" s="459"/>
      <c r="U21" s="459"/>
      <c r="V21" s="459"/>
      <c r="W21" s="459"/>
      <c r="X21" s="459"/>
      <c r="Y21" s="459"/>
      <c r="Z21" s="459"/>
      <c r="AA21" s="459"/>
      <c r="AB21" s="459"/>
      <c r="AC21" s="459"/>
      <c r="AD21" s="459"/>
      <c r="AE21" s="459"/>
      <c r="AF21" s="459"/>
      <c r="AG21" s="459"/>
      <c r="AH21" s="459"/>
      <c r="AI21" s="579" t="s">
        <v>742</v>
      </c>
      <c r="AJ21" s="579"/>
      <c r="AK21" s="579"/>
      <c r="AL21" s="579"/>
      <c r="AM21" s="579"/>
      <c r="AN21" s="579"/>
      <c r="AO21" s="579"/>
      <c r="AP21" s="579"/>
      <c r="AQ21" s="579"/>
      <c r="AR21" s="579"/>
      <c r="AS21" s="579"/>
      <c r="AT21" s="579"/>
      <c r="AU21" s="579"/>
      <c r="AV21" s="579"/>
      <c r="AW21" s="579"/>
      <c r="AX21" s="89"/>
    </row>
    <row collapsed="false" customFormat="false" customHeight="true" hidden="false" ht="13.5" outlineLevel="0" r="22">
      <c r="A22" s="459"/>
      <c r="B22" s="459"/>
      <c r="C22" s="459"/>
      <c r="D22" s="459"/>
      <c r="E22" s="459"/>
      <c r="F22" s="459"/>
      <c r="G22" s="459"/>
      <c r="H22" s="459"/>
      <c r="I22" s="459"/>
      <c r="J22" s="459"/>
      <c r="K22" s="459"/>
      <c r="L22" s="459"/>
      <c r="M22" s="459"/>
      <c r="N22" s="459"/>
      <c r="O22" s="459"/>
      <c r="P22" s="459"/>
      <c r="Q22" s="459"/>
      <c r="R22" s="459"/>
      <c r="S22" s="459"/>
      <c r="T22" s="459"/>
      <c r="U22" s="459"/>
      <c r="V22" s="459"/>
      <c r="W22" s="459"/>
      <c r="X22" s="459"/>
      <c r="Y22" s="459"/>
      <c r="Z22" s="459"/>
      <c r="AA22" s="459"/>
      <c r="AB22" s="459"/>
      <c r="AC22" s="459"/>
      <c r="AD22" s="459"/>
      <c r="AE22" s="459"/>
      <c r="AF22" s="459"/>
      <c r="AG22" s="459"/>
      <c r="AH22" s="459"/>
      <c r="AI22" s="579" t="s">
        <v>500</v>
      </c>
      <c r="AJ22" s="579"/>
      <c r="AK22" s="579"/>
      <c r="AL22" s="579"/>
      <c r="AM22" s="579"/>
      <c r="AN22" s="579"/>
      <c r="AO22" s="579"/>
      <c r="AP22" s="579"/>
      <c r="AQ22" s="579"/>
      <c r="AR22" s="579"/>
      <c r="AS22" s="579"/>
      <c r="AT22" s="579"/>
      <c r="AU22" s="579"/>
      <c r="AV22" s="579"/>
      <c r="AW22" s="579"/>
      <c r="AX22" s="89"/>
    </row>
    <row collapsed="false" customFormat="false" customHeight="true" hidden="false" ht="13.5" outlineLevel="0" r="23">
      <c r="A23" s="577" t="s">
        <v>809</v>
      </c>
      <c r="B23" s="564"/>
      <c r="C23" s="564"/>
      <c r="D23" s="564"/>
      <c r="E23" s="564"/>
      <c r="F23" s="564"/>
      <c r="G23" s="564"/>
      <c r="H23" s="564"/>
      <c r="I23" s="564"/>
      <c r="J23" s="564"/>
      <c r="K23" s="564"/>
      <c r="L23" s="564"/>
      <c r="M23" s="564"/>
      <c r="N23" s="564"/>
      <c r="O23" s="564"/>
      <c r="P23" s="564"/>
      <c r="Q23" s="564"/>
      <c r="R23" s="564"/>
      <c r="S23" s="564"/>
      <c r="T23" s="564"/>
      <c r="U23" s="564"/>
      <c r="V23" s="564"/>
      <c r="W23" s="564"/>
      <c r="X23" s="564"/>
      <c r="Y23" s="564"/>
      <c r="Z23" s="564"/>
      <c r="AA23" s="564"/>
      <c r="AB23" s="564"/>
      <c r="AC23" s="564"/>
      <c r="AD23" s="564"/>
      <c r="AE23" s="564"/>
      <c r="AF23" s="564"/>
      <c r="AG23" s="564"/>
      <c r="AH23" s="603"/>
      <c r="AI23" s="606" t="n">
        <f aca="false">SUM(IF(AY2&lt;=0,AY2,0))*-1</f>
        <v>0</v>
      </c>
      <c r="AJ23" s="606"/>
      <c r="AK23" s="606"/>
      <c r="AL23" s="606"/>
      <c r="AM23" s="606"/>
      <c r="AN23" s="606"/>
      <c r="AO23" s="606"/>
      <c r="AP23" s="606"/>
      <c r="AQ23" s="606"/>
      <c r="AR23" s="606"/>
      <c r="AS23" s="606"/>
      <c r="AT23" s="606"/>
      <c r="AU23" s="606"/>
      <c r="AV23" s="606"/>
      <c r="AW23" s="606"/>
      <c r="AX23" s="89"/>
    </row>
    <row collapsed="false" customFormat="false" customHeight="true" hidden="false" ht="13.5" outlineLevel="0" r="24">
      <c r="A24" s="458" t="s">
        <v>810</v>
      </c>
      <c r="B24" s="414"/>
      <c r="C24" s="414"/>
      <c r="D24" s="414"/>
      <c r="E24" s="414"/>
      <c r="F24" s="414"/>
      <c r="G24" s="414"/>
      <c r="H24" s="414"/>
      <c r="I24" s="414"/>
      <c r="J24" s="414"/>
      <c r="K24" s="414"/>
      <c r="L24" s="414"/>
      <c r="M24" s="414"/>
      <c r="N24" s="414"/>
      <c r="O24" s="414"/>
      <c r="P24" s="414"/>
      <c r="Q24" s="414"/>
      <c r="R24" s="414"/>
      <c r="S24" s="414"/>
      <c r="T24" s="414"/>
      <c r="U24" s="414"/>
      <c r="V24" s="414"/>
      <c r="W24" s="414"/>
      <c r="X24" s="414"/>
      <c r="Y24" s="414"/>
      <c r="Z24" s="414"/>
      <c r="AA24" s="414"/>
      <c r="AB24" s="414"/>
      <c r="AC24" s="414"/>
      <c r="AD24" s="414"/>
      <c r="AE24" s="414"/>
      <c r="AF24" s="414"/>
      <c r="AG24" s="414"/>
      <c r="AH24" s="496"/>
      <c r="AI24" s="579"/>
      <c r="AJ24" s="579"/>
      <c r="AK24" s="579"/>
      <c r="AL24" s="579"/>
      <c r="AM24" s="579"/>
      <c r="AN24" s="579"/>
      <c r="AO24" s="579"/>
      <c r="AP24" s="579"/>
      <c r="AQ24" s="579"/>
      <c r="AR24" s="579"/>
      <c r="AS24" s="579"/>
      <c r="AT24" s="579"/>
      <c r="AU24" s="579"/>
      <c r="AV24" s="579"/>
      <c r="AW24" s="579"/>
      <c r="AX24" s="89"/>
    </row>
    <row collapsed="false" customFormat="false" customHeight="true" hidden="false" ht="13.5" outlineLevel="0" r="25">
      <c r="A25" s="429" t="s">
        <v>811</v>
      </c>
      <c r="B25" s="430"/>
      <c r="C25" s="430"/>
      <c r="D25" s="430"/>
      <c r="E25" s="430"/>
      <c r="F25" s="430"/>
      <c r="G25" s="430"/>
      <c r="H25" s="430"/>
      <c r="I25" s="430"/>
      <c r="J25" s="430"/>
      <c r="K25" s="430"/>
      <c r="L25" s="430"/>
      <c r="M25" s="430"/>
      <c r="N25" s="430"/>
      <c r="O25" s="430"/>
      <c r="P25" s="430"/>
      <c r="Q25" s="430"/>
      <c r="R25" s="430"/>
      <c r="S25" s="430"/>
      <c r="T25" s="430"/>
      <c r="U25" s="430"/>
      <c r="V25" s="430"/>
      <c r="W25" s="430"/>
      <c r="X25" s="430"/>
      <c r="Y25" s="430"/>
      <c r="Z25" s="430"/>
      <c r="AA25" s="430"/>
      <c r="AB25" s="430"/>
      <c r="AC25" s="430"/>
      <c r="AD25" s="430"/>
      <c r="AE25" s="430"/>
      <c r="AF25" s="430"/>
      <c r="AG25" s="430"/>
      <c r="AH25" s="431"/>
      <c r="AI25" s="635"/>
      <c r="AJ25" s="635"/>
      <c r="AK25" s="635"/>
      <c r="AL25" s="635"/>
      <c r="AM25" s="635"/>
      <c r="AN25" s="635"/>
      <c r="AO25" s="635"/>
      <c r="AP25" s="635"/>
      <c r="AQ25" s="635"/>
      <c r="AR25" s="635"/>
      <c r="AS25" s="635"/>
      <c r="AT25" s="635"/>
      <c r="AU25" s="635"/>
      <c r="AV25" s="635"/>
      <c r="AW25" s="635"/>
      <c r="AX25" s="89"/>
    </row>
    <row collapsed="false" customFormat="false" customHeight="true" hidden="false" ht="13.5" outlineLevel="0" r="26">
      <c r="A26" s="429" t="s">
        <v>812</v>
      </c>
      <c r="B26" s="430"/>
      <c r="C26" s="430"/>
      <c r="D26" s="430"/>
      <c r="E26" s="430"/>
      <c r="F26" s="430"/>
      <c r="G26" s="430"/>
      <c r="H26" s="430"/>
      <c r="I26" s="430"/>
      <c r="J26" s="430"/>
      <c r="K26" s="430"/>
      <c r="L26" s="430"/>
      <c r="M26" s="430"/>
      <c r="N26" s="430"/>
      <c r="O26" s="430"/>
      <c r="P26" s="430"/>
      <c r="Q26" s="430"/>
      <c r="R26" s="430"/>
      <c r="S26" s="430"/>
      <c r="T26" s="430"/>
      <c r="U26" s="430"/>
      <c r="V26" s="430"/>
      <c r="W26" s="430"/>
      <c r="X26" s="430"/>
      <c r="Y26" s="430"/>
      <c r="Z26" s="430"/>
      <c r="AA26" s="430"/>
      <c r="AB26" s="430"/>
      <c r="AC26" s="430"/>
      <c r="AD26" s="430"/>
      <c r="AE26" s="430"/>
      <c r="AF26" s="430"/>
      <c r="AG26" s="430"/>
      <c r="AH26" s="431"/>
      <c r="AI26" s="635"/>
      <c r="AJ26" s="635"/>
      <c r="AK26" s="635"/>
      <c r="AL26" s="635"/>
      <c r="AM26" s="635"/>
      <c r="AN26" s="635"/>
      <c r="AO26" s="635"/>
      <c r="AP26" s="635"/>
      <c r="AQ26" s="635"/>
      <c r="AR26" s="635"/>
      <c r="AS26" s="635"/>
      <c r="AT26" s="635"/>
      <c r="AU26" s="635"/>
      <c r="AV26" s="635"/>
      <c r="AW26" s="635"/>
      <c r="AX26" s="89"/>
    </row>
    <row collapsed="false" customFormat="false" customHeight="true" hidden="false" ht="13.5" outlineLevel="0" r="27">
      <c r="A27" s="429" t="s">
        <v>813</v>
      </c>
      <c r="B27" s="430"/>
      <c r="C27" s="430"/>
      <c r="D27" s="430"/>
      <c r="E27" s="430"/>
      <c r="F27" s="430"/>
      <c r="G27" s="430"/>
      <c r="H27" s="430"/>
      <c r="I27" s="430"/>
      <c r="J27" s="430"/>
      <c r="K27" s="430"/>
      <c r="L27" s="430"/>
      <c r="M27" s="430"/>
      <c r="N27" s="430"/>
      <c r="O27" s="430"/>
      <c r="P27" s="430"/>
      <c r="Q27" s="430"/>
      <c r="R27" s="430"/>
      <c r="S27" s="430"/>
      <c r="T27" s="430"/>
      <c r="U27" s="430"/>
      <c r="V27" s="430"/>
      <c r="W27" s="430"/>
      <c r="X27" s="430"/>
      <c r="Y27" s="430"/>
      <c r="Z27" s="430"/>
      <c r="AA27" s="430"/>
      <c r="AB27" s="430"/>
      <c r="AC27" s="430"/>
      <c r="AD27" s="430"/>
      <c r="AE27" s="430"/>
      <c r="AF27" s="430"/>
      <c r="AG27" s="430"/>
      <c r="AH27" s="431"/>
      <c r="AI27" s="635"/>
      <c r="AJ27" s="635"/>
      <c r="AK27" s="635"/>
      <c r="AL27" s="635"/>
      <c r="AM27" s="635"/>
      <c r="AN27" s="635"/>
      <c r="AO27" s="635"/>
      <c r="AP27" s="635"/>
      <c r="AQ27" s="635"/>
      <c r="AR27" s="635"/>
      <c r="AS27" s="635"/>
      <c r="AT27" s="635"/>
      <c r="AU27" s="635"/>
      <c r="AV27" s="635"/>
      <c r="AW27" s="635"/>
      <c r="AX27" s="89"/>
    </row>
    <row collapsed="false" customFormat="false" customHeight="true" hidden="false" ht="13.5" outlineLevel="0" r="28">
      <c r="A28" s="429" t="s">
        <v>814</v>
      </c>
      <c r="B28" s="430"/>
      <c r="C28" s="430"/>
      <c r="D28" s="430"/>
      <c r="E28" s="430"/>
      <c r="F28" s="430"/>
      <c r="G28" s="430"/>
      <c r="H28" s="430"/>
      <c r="I28" s="430"/>
      <c r="J28" s="430"/>
      <c r="K28" s="430"/>
      <c r="L28" s="430"/>
      <c r="M28" s="430"/>
      <c r="N28" s="430"/>
      <c r="O28" s="430"/>
      <c r="P28" s="430"/>
      <c r="Q28" s="430"/>
      <c r="R28" s="430"/>
      <c r="S28" s="430"/>
      <c r="T28" s="430"/>
      <c r="U28" s="430"/>
      <c r="V28" s="430"/>
      <c r="W28" s="430"/>
      <c r="X28" s="430"/>
      <c r="Y28" s="430"/>
      <c r="Z28" s="430"/>
      <c r="AA28" s="430"/>
      <c r="AB28" s="430"/>
      <c r="AC28" s="430"/>
      <c r="AD28" s="430"/>
      <c r="AE28" s="430"/>
      <c r="AF28" s="430"/>
      <c r="AG28" s="430"/>
      <c r="AH28" s="431"/>
      <c r="AI28" s="635"/>
      <c r="AJ28" s="635"/>
      <c r="AK28" s="635"/>
      <c r="AL28" s="635"/>
      <c r="AM28" s="635"/>
      <c r="AN28" s="635"/>
      <c r="AO28" s="635"/>
      <c r="AP28" s="635"/>
      <c r="AQ28" s="635"/>
      <c r="AR28" s="635"/>
      <c r="AS28" s="635"/>
      <c r="AT28" s="635"/>
      <c r="AU28" s="635"/>
      <c r="AV28" s="635"/>
      <c r="AW28" s="635"/>
      <c r="AX28" s="89"/>
    </row>
    <row collapsed="false" customFormat="false" customHeight="true" hidden="false" ht="13.5" outlineLevel="0" r="29">
      <c r="A29" s="429" t="s">
        <v>815</v>
      </c>
      <c r="B29" s="430"/>
      <c r="C29" s="430"/>
      <c r="D29" s="430"/>
      <c r="E29" s="430"/>
      <c r="F29" s="430"/>
      <c r="G29" s="430"/>
      <c r="H29" s="430"/>
      <c r="I29" s="430"/>
      <c r="J29" s="430"/>
      <c r="K29" s="430"/>
      <c r="L29" s="430"/>
      <c r="M29" s="430"/>
      <c r="N29" s="430"/>
      <c r="O29" s="430"/>
      <c r="P29" s="430"/>
      <c r="Q29" s="430"/>
      <c r="R29" s="430"/>
      <c r="S29" s="430"/>
      <c r="T29" s="430"/>
      <c r="U29" s="430"/>
      <c r="V29" s="430"/>
      <c r="W29" s="430"/>
      <c r="X29" s="430"/>
      <c r="Y29" s="430"/>
      <c r="Z29" s="430"/>
      <c r="AA29" s="430"/>
      <c r="AB29" s="430"/>
      <c r="AC29" s="430"/>
      <c r="AD29" s="430"/>
      <c r="AE29" s="430"/>
      <c r="AF29" s="430"/>
      <c r="AG29" s="430"/>
      <c r="AH29" s="431"/>
      <c r="AI29" s="635"/>
      <c r="AJ29" s="635"/>
      <c r="AK29" s="635"/>
      <c r="AL29" s="635"/>
      <c r="AM29" s="635"/>
      <c r="AN29" s="635"/>
      <c r="AO29" s="635"/>
      <c r="AP29" s="635"/>
      <c r="AQ29" s="635"/>
      <c r="AR29" s="635"/>
      <c r="AS29" s="635"/>
      <c r="AT29" s="635"/>
      <c r="AU29" s="635"/>
      <c r="AV29" s="635"/>
      <c r="AW29" s="635"/>
      <c r="AX29" s="89"/>
    </row>
    <row collapsed="false" customFormat="false" customHeight="true" hidden="false" ht="13.5" outlineLevel="0" r="30">
      <c r="A30" s="429" t="s">
        <v>808</v>
      </c>
      <c r="B30" s="430"/>
      <c r="C30" s="430"/>
      <c r="D30" s="430"/>
      <c r="E30" s="430"/>
      <c r="F30" s="430"/>
      <c r="G30" s="430"/>
      <c r="H30" s="430"/>
      <c r="I30" s="430"/>
      <c r="J30" s="430"/>
      <c r="K30" s="430"/>
      <c r="L30" s="430"/>
      <c r="M30" s="430"/>
      <c r="N30" s="430"/>
      <c r="O30" s="430"/>
      <c r="P30" s="430"/>
      <c r="Q30" s="430"/>
      <c r="R30" s="430"/>
      <c r="S30" s="430"/>
      <c r="T30" s="430"/>
      <c r="U30" s="430"/>
      <c r="V30" s="430"/>
      <c r="W30" s="430"/>
      <c r="X30" s="430"/>
      <c r="Y30" s="430"/>
      <c r="Z30" s="430"/>
      <c r="AA30" s="430"/>
      <c r="AB30" s="430"/>
      <c r="AC30" s="430"/>
      <c r="AD30" s="430"/>
      <c r="AE30" s="430"/>
      <c r="AF30" s="430"/>
      <c r="AG30" s="430"/>
      <c r="AH30" s="431"/>
      <c r="AI30" s="635"/>
      <c r="AJ30" s="635"/>
      <c r="AK30" s="635"/>
      <c r="AL30" s="635"/>
      <c r="AM30" s="635"/>
      <c r="AN30" s="635"/>
      <c r="AO30" s="635"/>
      <c r="AP30" s="635"/>
      <c r="AQ30" s="635"/>
      <c r="AR30" s="635"/>
      <c r="AS30" s="635"/>
      <c r="AT30" s="635"/>
      <c r="AU30" s="635"/>
      <c r="AV30" s="635"/>
      <c r="AW30" s="635"/>
      <c r="AX30" s="89"/>
    </row>
    <row collapsed="false" customFormat="false" customHeight="true" hidden="false" ht="13.5" outlineLevel="0" r="31">
      <c r="A31" s="438" t="s">
        <v>462</v>
      </c>
      <c r="B31" s="439"/>
      <c r="C31" s="439"/>
      <c r="D31" s="439"/>
      <c r="E31" s="439"/>
      <c r="F31" s="439"/>
      <c r="G31" s="439"/>
      <c r="H31" s="439"/>
      <c r="I31" s="439"/>
      <c r="J31" s="439"/>
      <c r="K31" s="439"/>
      <c r="L31" s="439"/>
      <c r="M31" s="439"/>
      <c r="N31" s="439"/>
      <c r="O31" s="439"/>
      <c r="P31" s="439"/>
      <c r="Q31" s="439"/>
      <c r="R31" s="439"/>
      <c r="S31" s="439"/>
      <c r="T31" s="439"/>
      <c r="U31" s="439"/>
      <c r="V31" s="439"/>
      <c r="W31" s="439"/>
      <c r="X31" s="439"/>
      <c r="Y31" s="439"/>
      <c r="Z31" s="439"/>
      <c r="AA31" s="439"/>
      <c r="AB31" s="439"/>
      <c r="AC31" s="439"/>
      <c r="AD31" s="439"/>
      <c r="AE31" s="439"/>
      <c r="AF31" s="439"/>
      <c r="AG31" s="439"/>
      <c r="AH31" s="440"/>
      <c r="AI31" s="853" t="n">
        <f aca="false">SUM(AI25:AW30)</f>
        <v>0</v>
      </c>
      <c r="AJ31" s="853"/>
      <c r="AK31" s="853"/>
      <c r="AL31" s="853"/>
      <c r="AM31" s="853"/>
      <c r="AN31" s="853"/>
      <c r="AO31" s="853"/>
      <c r="AP31" s="853"/>
      <c r="AQ31" s="853"/>
      <c r="AR31" s="853"/>
      <c r="AS31" s="853"/>
      <c r="AT31" s="853"/>
      <c r="AU31" s="853"/>
      <c r="AV31" s="853"/>
      <c r="AW31" s="853"/>
      <c r="AX31" s="89"/>
    </row>
  </sheetData>
  <mergeCells count="32">
    <mergeCell ref="A4:AH4"/>
    <mergeCell ref="AI4:AW4"/>
    <mergeCell ref="A5:AH5"/>
    <mergeCell ref="AI5:AW5"/>
    <mergeCell ref="A6:AH6"/>
    <mergeCell ref="AI6:AW6"/>
    <mergeCell ref="AI7:AW7"/>
    <mergeCell ref="AI8:AW8"/>
    <mergeCell ref="AI9:AW9"/>
    <mergeCell ref="AI10:AW10"/>
    <mergeCell ref="AI11:AW11"/>
    <mergeCell ref="AI12:AW12"/>
    <mergeCell ref="AI13:AW13"/>
    <mergeCell ref="AI14:AW14"/>
    <mergeCell ref="AI15:AW15"/>
    <mergeCell ref="AI16:AW16"/>
    <mergeCell ref="AI17:AW17"/>
    <mergeCell ref="A20:AH20"/>
    <mergeCell ref="AI20:AW20"/>
    <mergeCell ref="A21:AH21"/>
    <mergeCell ref="AI21:AW21"/>
    <mergeCell ref="A22:AH22"/>
    <mergeCell ref="AI22:AW22"/>
    <mergeCell ref="AI23:AW23"/>
    <mergeCell ref="AI24:AW24"/>
    <mergeCell ref="AI25:AW25"/>
    <mergeCell ref="AI26:AW26"/>
    <mergeCell ref="AI27:AW27"/>
    <mergeCell ref="AI28:AW28"/>
    <mergeCell ref="AI29:AW29"/>
    <mergeCell ref="AI30:AW30"/>
    <mergeCell ref="AI31:AW31"/>
  </mergeCells>
  <printOptions headings="false" gridLines="false" gridLinesSet="true" horizontalCentered="false" verticalCentered="false"/>
  <pageMargins left="0.7" right="0.7" top="0.7875" bottom="0.7875" header="0.511805555555555" footer="0.511805555555555"/>
  <pageSetup blackAndWhite="false" cellComments="none" copies="1" draft="false" firstPageNumber="0" fitToHeight="1" fitToWidth="1" horizontalDpi="300" orientation="portrait" pageOrder="downThenOver" paperSize="9" scale="100" useFirstPageNumber="false" usePrinterDefaults="false" verticalDpi="300"/>
  <headerFooter differentFirst="false" differentOddEven="false">
    <oddHeader/>
    <oddFooter/>
  </headerFooter>
</worksheet>
</file>

<file path=xl/worksheets/sheet3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36"/>
  <sheetViews>
    <sheetView colorId="64" defaultGridColor="true" rightToLeft="false" showFormulas="false" showGridLines="true" showOutlineSymbols="true" showRowColHeaders="true" showZeros="fals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sheetFormatPr defaultRowHeight="12"/>
  <cols>
    <col collapsed="false" hidden="false" max="1025" min="1" style="863" width="9.14285714285714"/>
  </cols>
  <sheetData>
    <row collapsed="false" customFormat="false" customHeight="true" hidden="false" ht="15" outlineLevel="0" r="1">
      <c r="A1" s="863" t="s">
        <v>2165</v>
      </c>
    </row>
    <row collapsed="false" customFormat="false" customHeight="true" hidden="false" ht="15" outlineLevel="0" r="2">
      <c r="A2" s="863" t="s">
        <v>2166</v>
      </c>
    </row>
    <row collapsed="false" customFormat="false" customHeight="true" hidden="false" ht="15" outlineLevel="0" r="3">
      <c r="A3" s="863" t="s">
        <v>2167</v>
      </c>
    </row>
    <row collapsed="false" customFormat="false" customHeight="true" hidden="false" ht="15" outlineLevel="0" r="4">
      <c r="A4" s="863" t="s">
        <v>2168</v>
      </c>
    </row>
    <row collapsed="false" customFormat="false" customHeight="true" hidden="false" ht="15" outlineLevel="0" r="5">
      <c r="A5" s="863" t="s">
        <v>2169</v>
      </c>
    </row>
    <row collapsed="false" customFormat="false" customHeight="true" hidden="false" ht="15" outlineLevel="0" r="6">
      <c r="A6" s="863" t="s">
        <v>2170</v>
      </c>
    </row>
    <row collapsed="false" customFormat="false" customHeight="true" hidden="false" ht="15" outlineLevel="0" r="7">
      <c r="A7" s="863" t="s">
        <v>2171</v>
      </c>
    </row>
    <row collapsed="false" customFormat="false" customHeight="true" hidden="false" ht="15" outlineLevel="0" r="8">
      <c r="A8" s="863" t="s">
        <v>2172</v>
      </c>
    </row>
    <row collapsed="false" customFormat="false" customHeight="true" hidden="false" ht="15" outlineLevel="0" r="9">
      <c r="A9" s="863" t="s">
        <v>2173</v>
      </c>
    </row>
    <row collapsed="false" customFormat="false" customHeight="true" hidden="false" ht="15" outlineLevel="0" r="10">
      <c r="A10" s="863" t="s">
        <v>2174</v>
      </c>
    </row>
    <row collapsed="false" customFormat="false" customHeight="true" hidden="false" ht="15" outlineLevel="0" r="11">
      <c r="A11" s="863" t="s">
        <v>2175</v>
      </c>
    </row>
    <row collapsed="false" customFormat="false" customHeight="true" hidden="false" ht="15" outlineLevel="0" r="12">
      <c r="A12" s="863" t="s">
        <v>2176</v>
      </c>
    </row>
    <row collapsed="false" customFormat="false" customHeight="true" hidden="false" ht="15" outlineLevel="0" r="13">
      <c r="A13" s="863" t="s">
        <v>2177</v>
      </c>
    </row>
    <row collapsed="false" customFormat="false" customHeight="true" hidden="false" ht="15" outlineLevel="0" r="14">
      <c r="A14" s="863" t="s">
        <v>2178</v>
      </c>
    </row>
    <row collapsed="false" customFormat="false" customHeight="true" hidden="false" ht="15" outlineLevel="0" r="15">
      <c r="A15" s="863" t="s">
        <v>2179</v>
      </c>
    </row>
    <row collapsed="false" customFormat="false" customHeight="true" hidden="false" ht="15" outlineLevel="0" r="16">
      <c r="A16" s="863" t="s">
        <v>2180</v>
      </c>
    </row>
    <row collapsed="false" customFormat="false" customHeight="true" hidden="false" ht="15" outlineLevel="0" r="17">
      <c r="A17" s="863" t="s">
        <v>2181</v>
      </c>
    </row>
    <row collapsed="false" customFormat="false" customHeight="true" hidden="false" ht="15" outlineLevel="0" r="18">
      <c r="A18" s="863" t="s">
        <v>2182</v>
      </c>
    </row>
    <row collapsed="false" customFormat="false" customHeight="true" hidden="false" ht="15" outlineLevel="0" r="19">
      <c r="A19" s="863" t="s">
        <v>2183</v>
      </c>
    </row>
    <row collapsed="false" customFormat="false" customHeight="true" hidden="false" ht="15" outlineLevel="0" r="20">
      <c r="A20" s="863" t="s">
        <v>2184</v>
      </c>
    </row>
    <row collapsed="false" customFormat="false" customHeight="true" hidden="false" ht="15" outlineLevel="0" r="21">
      <c r="A21" s="863" t="s">
        <v>2185</v>
      </c>
    </row>
    <row collapsed="false" customFormat="false" customHeight="true" hidden="false" ht="15" outlineLevel="0" r="22">
      <c r="A22" s="863" t="s">
        <v>2186</v>
      </c>
    </row>
    <row collapsed="false" customFormat="false" customHeight="true" hidden="false" ht="15" outlineLevel="0" r="23">
      <c r="A23" s="863" t="s">
        <v>2187</v>
      </c>
    </row>
    <row collapsed="false" customFormat="false" customHeight="true" hidden="false" ht="15" outlineLevel="0" r="24">
      <c r="A24" s="863" t="s">
        <v>2188</v>
      </c>
    </row>
    <row collapsed="false" customFormat="false" customHeight="true" hidden="false" ht="15" outlineLevel="0" r="25">
      <c r="A25" s="863" t="s">
        <v>2189</v>
      </c>
    </row>
    <row collapsed="false" customFormat="false" customHeight="true" hidden="false" ht="15" outlineLevel="0" r="26">
      <c r="A26" s="863" t="s">
        <v>2190</v>
      </c>
    </row>
    <row collapsed="false" customFormat="false" customHeight="true" hidden="false" ht="15" outlineLevel="0" r="27">
      <c r="A27" s="863" t="s">
        <v>2191</v>
      </c>
    </row>
    <row collapsed="false" customFormat="false" customHeight="true" hidden="false" ht="15" outlineLevel="0" r="28">
      <c r="A28" s="863" t="s">
        <v>2192</v>
      </c>
    </row>
    <row collapsed="false" customFormat="false" customHeight="true" hidden="false" ht="15" outlineLevel="0" r="29">
      <c r="A29" s="863" t="s">
        <v>2193</v>
      </c>
    </row>
    <row collapsed="false" customFormat="false" customHeight="true" hidden="false" ht="15" outlineLevel="0" r="30">
      <c r="A30" s="863" t="s">
        <v>2194</v>
      </c>
    </row>
    <row collapsed="false" customFormat="false" customHeight="true" hidden="false" ht="15" outlineLevel="0" r="31">
      <c r="A31" s="863" t="s">
        <v>2195</v>
      </c>
    </row>
    <row collapsed="false" customFormat="false" customHeight="true" hidden="false" ht="15" outlineLevel="0" r="32">
      <c r="A32" s="863" t="s">
        <v>2196</v>
      </c>
    </row>
    <row collapsed="false" customFormat="false" customHeight="true" hidden="false" ht="15" outlineLevel="0" r="33">
      <c r="A33" s="863" t="s">
        <v>2197</v>
      </c>
    </row>
    <row collapsed="false" customFormat="false" customHeight="true" hidden="false" ht="15" outlineLevel="0" r="34">
      <c r="A34" s="863" t="s">
        <v>2198</v>
      </c>
    </row>
    <row collapsed="false" customFormat="false" customHeight="true" hidden="false" ht="15" outlineLevel="0" r="35">
      <c r="A35" s="863" t="s">
        <v>2199</v>
      </c>
    </row>
    <row collapsed="false" customFormat="false" customHeight="true" hidden="false" ht="15" outlineLevel="0" r="36">
      <c r="A36" s="863" t="s">
        <v>2200</v>
      </c>
    </row>
  </sheetData>
  <printOptions headings="false" gridLines="false" gridLinesSet="true" horizontalCentered="false" verticalCentered="false"/>
  <pageMargins left="0.7" right="0.7" top="0.7875" bottom="0.7875" header="0.511805555555555" footer="0.511805555555555"/>
  <pageSetup blackAndWhite="false" cellComments="none" copies="1" draft="false" firstPageNumber="0" fitToHeight="1" fitToWidth="1" horizontalDpi="300" orientation="portrait" pageOrder="downThenOver" paperSize="9" scale="100" useFirstPageNumber="false" usePrinterDefaults="false" verticalDpi="300"/>
  <headerFooter differentFirst="false" differentOddEven="false">
    <oddHeader/>
    <oddFooter/>
  </headerFooter>
</worksheet>
</file>

<file path=xl/worksheets/sheet3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8"/>
  <sheetViews>
    <sheetView colorId="64" defaultGridColor="true" rightToLeft="false" showFormulas="false" showGridLines="true" showOutlineSymbols="true" showRowColHeaders="true" showZeros="fals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sheetFormatPr defaultRowHeight="11.25"/>
  <cols>
    <col collapsed="false" hidden="false" max="1" min="1" style="864" width="6.57142857142857"/>
    <col collapsed="false" hidden="true" max="2" min="2" style="864" width="0"/>
    <col collapsed="false" hidden="false" max="3" min="3" style="865" width="57.8571428571429"/>
    <col collapsed="false" hidden="false" max="4" min="4" style="866" width="7.85714285714286"/>
    <col collapsed="false" hidden="false" max="1025" min="5" style="865" width="9.14285714285714"/>
  </cols>
  <sheetData>
    <row collapsed="false" customFormat="false" customHeight="true" hidden="false" ht="11.25" outlineLevel="0" r="1">
      <c r="A1" s="867" t="s">
        <v>1468</v>
      </c>
      <c r="B1" s="867"/>
      <c r="C1" s="868"/>
      <c r="D1" s="869" t="s">
        <v>785</v>
      </c>
      <c r="E1" s="868"/>
    </row>
    <row collapsed="false" customFormat="false" customHeight="true" hidden="false" ht="11.25" outlineLevel="0" r="2">
      <c r="A2" s="867" t="s">
        <v>2201</v>
      </c>
      <c r="D2" s="868"/>
    </row>
    <row collapsed="false" customFormat="false" customHeight="true" hidden="false" ht="11.25" outlineLevel="0" r="3">
      <c r="A3" s="867" t="s">
        <v>2202</v>
      </c>
      <c r="C3" s="868" t="s">
        <v>498</v>
      </c>
      <c r="D3" s="868" t="s">
        <v>2203</v>
      </c>
      <c r="E3" s="868" t="s">
        <v>2204</v>
      </c>
    </row>
    <row collapsed="false" customFormat="false" customHeight="true" hidden="false" ht="11.25" outlineLevel="0" r="4">
      <c r="A4" s="867" t="s">
        <v>2205</v>
      </c>
      <c r="C4" s="868" t="s">
        <v>1477</v>
      </c>
      <c r="D4" s="868" t="s">
        <v>2203</v>
      </c>
      <c r="E4" s="868" t="s">
        <v>2204</v>
      </c>
    </row>
    <row collapsed="false" customFormat="false" customHeight="true" hidden="false" ht="11.25" outlineLevel="0" r="5">
      <c r="A5" s="867" t="s">
        <v>107</v>
      </c>
      <c r="C5" s="868" t="s">
        <v>2206</v>
      </c>
      <c r="D5" s="868" t="s">
        <v>2203</v>
      </c>
      <c r="E5" s="868" t="s">
        <v>2204</v>
      </c>
    </row>
    <row collapsed="false" customFormat="false" customHeight="true" hidden="false" ht="11.25" outlineLevel="0" r="6">
      <c r="A6" s="867" t="s">
        <v>2207</v>
      </c>
      <c r="C6" s="868" t="s">
        <v>1480</v>
      </c>
      <c r="D6" s="868" t="s">
        <v>2203</v>
      </c>
      <c r="E6" s="868" t="s">
        <v>2204</v>
      </c>
    </row>
    <row collapsed="false" customFormat="false" customHeight="true" hidden="false" ht="11.25" outlineLevel="0" r="7">
      <c r="A7" s="867" t="s">
        <v>2208</v>
      </c>
      <c r="C7" s="868" t="s">
        <v>458</v>
      </c>
      <c r="D7" s="868" t="s">
        <v>2203</v>
      </c>
      <c r="E7" s="868" t="s">
        <v>2204</v>
      </c>
    </row>
    <row collapsed="false" customFormat="false" customHeight="true" hidden="false" ht="11.25" outlineLevel="0" r="8">
      <c r="A8" s="867" t="s">
        <v>2209</v>
      </c>
      <c r="C8" s="868" t="s">
        <v>1485</v>
      </c>
      <c r="D8" s="868" t="s">
        <v>2203</v>
      </c>
      <c r="E8" s="868" t="s">
        <v>2204</v>
      </c>
    </row>
    <row collapsed="false" customFormat="false" customHeight="true" hidden="false" ht="11.25" outlineLevel="0" r="9">
      <c r="A9" s="867" t="s">
        <v>2210</v>
      </c>
      <c r="C9" s="868" t="s">
        <v>2211</v>
      </c>
      <c r="D9" s="868" t="s">
        <v>2203</v>
      </c>
      <c r="E9" s="868" t="s">
        <v>2204</v>
      </c>
    </row>
    <row collapsed="false" customFormat="false" customHeight="true" hidden="false" ht="11.25" outlineLevel="0" r="10">
      <c r="A10" s="867" t="s">
        <v>2212</v>
      </c>
      <c r="C10" s="868" t="s">
        <v>513</v>
      </c>
      <c r="D10" s="868" t="s">
        <v>2203</v>
      </c>
      <c r="E10" s="868" t="s">
        <v>2204</v>
      </c>
    </row>
    <row collapsed="false" customFormat="false" customHeight="true" hidden="false" ht="11.25" outlineLevel="0" r="11">
      <c r="A11" s="867" t="s">
        <v>2213</v>
      </c>
      <c r="C11" s="868" t="s">
        <v>1489</v>
      </c>
      <c r="D11" s="868" t="s">
        <v>2203</v>
      </c>
      <c r="E11" s="868" t="s">
        <v>2204</v>
      </c>
    </row>
    <row collapsed="false" customFormat="false" customHeight="true" hidden="false" ht="11.25" outlineLevel="0" r="12">
      <c r="A12" s="867" t="s">
        <v>2214</v>
      </c>
      <c r="C12" s="868" t="s">
        <v>1495</v>
      </c>
      <c r="D12" s="868" t="s">
        <v>2203</v>
      </c>
      <c r="E12" s="868" t="s">
        <v>2204</v>
      </c>
    </row>
    <row collapsed="false" customFormat="false" customHeight="true" hidden="false" ht="11.25" outlineLevel="0" r="13">
      <c r="A13" s="867" t="s">
        <v>2215</v>
      </c>
      <c r="C13" s="868" t="s">
        <v>1497</v>
      </c>
      <c r="D13" s="868" t="s">
        <v>2203</v>
      </c>
      <c r="E13" s="868" t="s">
        <v>2204</v>
      </c>
    </row>
    <row collapsed="false" customFormat="false" customHeight="true" hidden="false" ht="11.25" outlineLevel="0" r="14">
      <c r="A14" s="867" t="s">
        <v>2216</v>
      </c>
      <c r="C14" s="868" t="s">
        <v>1501</v>
      </c>
      <c r="D14" s="868" t="s">
        <v>2203</v>
      </c>
      <c r="E14" s="868" t="s">
        <v>2204</v>
      </c>
    </row>
    <row collapsed="false" customFormat="false" customHeight="true" hidden="false" ht="11.25" outlineLevel="0" r="15">
      <c r="A15" s="867" t="s">
        <v>2217</v>
      </c>
      <c r="C15" s="868" t="s">
        <v>2218</v>
      </c>
      <c r="D15" s="868" t="s">
        <v>2203</v>
      </c>
      <c r="E15" s="868" t="s">
        <v>2204</v>
      </c>
    </row>
    <row collapsed="false" customFormat="false" customHeight="true" hidden="false" ht="11.25" outlineLevel="0" r="16">
      <c r="A16" s="867" t="s">
        <v>2219</v>
      </c>
      <c r="C16" s="868" t="s">
        <v>512</v>
      </c>
      <c r="D16" s="868" t="s">
        <v>2203</v>
      </c>
      <c r="E16" s="868" t="s">
        <v>2204</v>
      </c>
    </row>
    <row collapsed="false" customFormat="false" customHeight="true" hidden="false" ht="11.25" outlineLevel="0" r="17">
      <c r="A17" s="867" t="s">
        <v>2220</v>
      </c>
      <c r="C17" s="868" t="s">
        <v>1505</v>
      </c>
      <c r="D17" s="868" t="s">
        <v>2203</v>
      </c>
      <c r="E17" s="868" t="s">
        <v>2204</v>
      </c>
    </row>
    <row collapsed="false" customFormat="false" customHeight="true" hidden="false" ht="11.25" outlineLevel="0" r="18">
      <c r="A18" s="867" t="s">
        <v>1507</v>
      </c>
      <c r="C18" s="868" t="s">
        <v>1506</v>
      </c>
      <c r="D18" s="868" t="s">
        <v>2203</v>
      </c>
      <c r="E18" s="868" t="s">
        <v>2204</v>
      </c>
    </row>
    <row collapsed="false" customFormat="false" customHeight="true" hidden="false" ht="11.25" outlineLevel="0" r="19">
      <c r="A19" s="867" t="s">
        <v>2221</v>
      </c>
      <c r="C19" s="868" t="s">
        <v>1510</v>
      </c>
      <c r="D19" s="868" t="s">
        <v>2203</v>
      </c>
      <c r="E19" s="868" t="s">
        <v>2204</v>
      </c>
    </row>
    <row collapsed="false" customFormat="false" customHeight="true" hidden="false" ht="11.25" outlineLevel="0" r="20">
      <c r="A20" s="867" t="s">
        <v>1073</v>
      </c>
      <c r="C20" s="868" t="s">
        <v>1512</v>
      </c>
      <c r="D20" s="868" t="s">
        <v>2203</v>
      </c>
      <c r="E20" s="868" t="s">
        <v>2204</v>
      </c>
    </row>
    <row collapsed="false" customFormat="false" customHeight="true" hidden="false" ht="11.25" outlineLevel="0" r="21">
      <c r="A21" s="867" t="s">
        <v>1075</v>
      </c>
      <c r="C21" s="868" t="s">
        <v>1514</v>
      </c>
      <c r="D21" s="868" t="s">
        <v>2203</v>
      </c>
      <c r="E21" s="868" t="s">
        <v>2204</v>
      </c>
    </row>
    <row collapsed="false" customFormat="false" customHeight="true" hidden="false" ht="11.25" outlineLevel="0" r="22">
      <c r="A22" s="867" t="s">
        <v>1516</v>
      </c>
      <c r="C22" s="868" t="s">
        <v>2222</v>
      </c>
      <c r="D22" s="868" t="s">
        <v>2203</v>
      </c>
      <c r="E22" s="868" t="s">
        <v>2204</v>
      </c>
    </row>
    <row collapsed="false" customFormat="false" customHeight="true" hidden="false" ht="11.25" outlineLevel="0" r="23">
      <c r="A23" s="867" t="s">
        <v>2223</v>
      </c>
      <c r="C23" s="868" t="s">
        <v>1519</v>
      </c>
      <c r="D23" s="868" t="s">
        <v>2203</v>
      </c>
      <c r="E23" s="868" t="s">
        <v>2204</v>
      </c>
    </row>
    <row collapsed="false" customFormat="false" customHeight="true" hidden="false" ht="11.25" outlineLevel="0" r="24">
      <c r="A24" s="867" t="s">
        <v>1074</v>
      </c>
      <c r="C24" s="868" t="s">
        <v>1521</v>
      </c>
      <c r="D24" s="868" t="s">
        <v>2203</v>
      </c>
      <c r="E24" s="868" t="s">
        <v>2204</v>
      </c>
    </row>
    <row collapsed="false" customFormat="false" customHeight="true" hidden="false" ht="11.25" outlineLevel="0" r="25">
      <c r="A25" s="867" t="s">
        <v>1076</v>
      </c>
      <c r="C25" s="868" t="s">
        <v>1523</v>
      </c>
      <c r="D25" s="868" t="s">
        <v>2203</v>
      </c>
      <c r="E25" s="868" t="s">
        <v>2204</v>
      </c>
    </row>
    <row collapsed="false" customFormat="false" customHeight="true" hidden="false" ht="11.25" outlineLevel="0" r="26">
      <c r="A26" s="867" t="s">
        <v>2224</v>
      </c>
      <c r="C26" s="868" t="s">
        <v>571</v>
      </c>
      <c r="D26" s="868" t="s">
        <v>2203</v>
      </c>
      <c r="E26" s="868" t="s">
        <v>2204</v>
      </c>
    </row>
    <row collapsed="false" customFormat="false" customHeight="true" hidden="false" ht="11.25" outlineLevel="0" r="27">
      <c r="A27" s="867" t="s">
        <v>2225</v>
      </c>
      <c r="C27" s="868" t="s">
        <v>2226</v>
      </c>
      <c r="D27" s="868" t="s">
        <v>2203</v>
      </c>
      <c r="E27" s="868" t="s">
        <v>2204</v>
      </c>
    </row>
    <row collapsed="false" customFormat="false" customHeight="true" hidden="false" ht="11.25" outlineLevel="0" r="28">
      <c r="A28" s="867" t="s">
        <v>114</v>
      </c>
      <c r="C28" s="868" t="s">
        <v>2227</v>
      </c>
      <c r="D28" s="868" t="s">
        <v>2203</v>
      </c>
      <c r="E28" s="868" t="s">
        <v>2204</v>
      </c>
    </row>
    <row collapsed="false" customFormat="false" customHeight="true" hidden="false" ht="11.25" outlineLevel="0" r="29">
      <c r="A29" s="867" t="s">
        <v>120</v>
      </c>
      <c r="C29" s="868" t="s">
        <v>1529</v>
      </c>
      <c r="D29" s="868" t="s">
        <v>2203</v>
      </c>
      <c r="E29" s="868" t="s">
        <v>2204</v>
      </c>
    </row>
    <row collapsed="false" customFormat="false" customHeight="true" hidden="false" ht="11.25" outlineLevel="0" r="30">
      <c r="A30" s="867" t="s">
        <v>1077</v>
      </c>
      <c r="C30" s="868" t="s">
        <v>1531</v>
      </c>
      <c r="D30" s="868" t="s">
        <v>2203</v>
      </c>
      <c r="E30" s="868" t="s">
        <v>2204</v>
      </c>
    </row>
    <row collapsed="false" customFormat="false" customHeight="true" hidden="false" ht="11.25" outlineLevel="0" r="31">
      <c r="A31" s="867" t="s">
        <v>126</v>
      </c>
      <c r="C31" s="868" t="s">
        <v>2228</v>
      </c>
      <c r="D31" s="868" t="s">
        <v>2203</v>
      </c>
      <c r="E31" s="868" t="s">
        <v>2204</v>
      </c>
    </row>
    <row collapsed="false" customFormat="false" customHeight="true" hidden="false" ht="11.25" outlineLevel="0" r="32">
      <c r="A32" s="867" t="s">
        <v>133</v>
      </c>
      <c r="C32" s="868" t="s">
        <v>551</v>
      </c>
      <c r="D32" s="868" t="s">
        <v>2203</v>
      </c>
      <c r="E32" s="868" t="s">
        <v>2204</v>
      </c>
    </row>
    <row collapsed="false" customFormat="false" customHeight="true" hidden="false" ht="11.25" outlineLevel="0" r="33">
      <c r="A33" s="867" t="s">
        <v>136</v>
      </c>
      <c r="C33" s="868" t="s">
        <v>1536</v>
      </c>
      <c r="D33" s="868" t="s">
        <v>2203</v>
      </c>
      <c r="E33" s="868" t="s">
        <v>2204</v>
      </c>
    </row>
    <row collapsed="false" customFormat="false" customHeight="true" hidden="false" ht="11.25" outlineLevel="0" r="34">
      <c r="A34" s="867" t="s">
        <v>1538</v>
      </c>
      <c r="C34" s="868" t="s">
        <v>2229</v>
      </c>
      <c r="D34" s="868" t="s">
        <v>2230</v>
      </c>
      <c r="E34" s="868" t="s">
        <v>2204</v>
      </c>
    </row>
    <row collapsed="false" customFormat="false" customHeight="true" hidden="false" ht="11.25" outlineLevel="0" r="35">
      <c r="A35" s="867" t="s">
        <v>2231</v>
      </c>
      <c r="C35" s="868" t="s">
        <v>1543</v>
      </c>
      <c r="D35" s="868" t="s">
        <v>2230</v>
      </c>
      <c r="E35" s="868" t="s">
        <v>2204</v>
      </c>
    </row>
    <row collapsed="false" customFormat="false" customHeight="true" hidden="false" ht="11.25" outlineLevel="0" r="36">
      <c r="A36" s="867" t="s">
        <v>108</v>
      </c>
      <c r="C36" s="868" t="s">
        <v>2232</v>
      </c>
      <c r="D36" s="868" t="s">
        <v>2230</v>
      </c>
      <c r="E36" s="868" t="s">
        <v>2204</v>
      </c>
    </row>
    <row collapsed="false" customFormat="false" customHeight="true" hidden="false" ht="11.25" outlineLevel="0" r="37">
      <c r="A37" s="867" t="s">
        <v>2233</v>
      </c>
      <c r="C37" s="868" t="s">
        <v>1547</v>
      </c>
      <c r="D37" s="868" t="s">
        <v>2230</v>
      </c>
      <c r="E37" s="868" t="s">
        <v>2204</v>
      </c>
    </row>
    <row collapsed="false" customFormat="false" customHeight="true" hidden="false" ht="11.25" outlineLevel="0" r="38">
      <c r="A38" s="867" t="s">
        <v>2234</v>
      </c>
      <c r="C38" s="868" t="s">
        <v>1549</v>
      </c>
      <c r="D38" s="868" t="s">
        <v>2230</v>
      </c>
      <c r="E38" s="868" t="s">
        <v>2204</v>
      </c>
    </row>
    <row collapsed="false" customFormat="false" customHeight="true" hidden="false" ht="11.25" outlineLevel="0" r="39">
      <c r="A39" s="867" t="s">
        <v>2235</v>
      </c>
      <c r="C39" s="868" t="s">
        <v>1553</v>
      </c>
      <c r="D39" s="868" t="s">
        <v>2230</v>
      </c>
      <c r="E39" s="868" t="s">
        <v>2204</v>
      </c>
    </row>
    <row collapsed="false" customFormat="false" customHeight="true" hidden="false" ht="11.25" outlineLevel="0" r="40">
      <c r="A40" s="867" t="s">
        <v>2236</v>
      </c>
      <c r="C40" s="868" t="s">
        <v>2237</v>
      </c>
      <c r="D40" s="868" t="s">
        <v>2230</v>
      </c>
      <c r="E40" s="868" t="s">
        <v>2204</v>
      </c>
    </row>
    <row collapsed="false" customFormat="false" customHeight="true" hidden="false" ht="11.25" outlineLevel="0" r="41">
      <c r="A41" s="867" t="s">
        <v>2238</v>
      </c>
      <c r="C41" s="868" t="s">
        <v>1556</v>
      </c>
      <c r="D41" s="868" t="s">
        <v>2230</v>
      </c>
      <c r="E41" s="868" t="s">
        <v>2204</v>
      </c>
    </row>
    <row collapsed="false" customFormat="false" customHeight="true" hidden="false" ht="11.25" outlineLevel="0" r="42">
      <c r="A42" s="867" t="s">
        <v>2239</v>
      </c>
      <c r="C42" s="868" t="s">
        <v>2240</v>
      </c>
      <c r="D42" s="868" t="s">
        <v>2230</v>
      </c>
      <c r="E42" s="868" t="s">
        <v>2204</v>
      </c>
    </row>
    <row collapsed="false" customFormat="false" customHeight="true" hidden="false" ht="11.25" outlineLevel="0" r="43">
      <c r="A43" s="867" t="s">
        <v>2241</v>
      </c>
      <c r="C43" s="868" t="s">
        <v>2242</v>
      </c>
      <c r="D43" s="868" t="s">
        <v>2230</v>
      </c>
      <c r="E43" s="868" t="s">
        <v>2204</v>
      </c>
    </row>
    <row collapsed="false" customFormat="false" customHeight="true" hidden="false" ht="11.25" outlineLevel="0" r="44">
      <c r="A44" s="867" t="s">
        <v>2243</v>
      </c>
      <c r="C44" s="868" t="s">
        <v>2244</v>
      </c>
      <c r="D44" s="868" t="s">
        <v>2230</v>
      </c>
      <c r="E44" s="868" t="s">
        <v>2204</v>
      </c>
    </row>
    <row collapsed="false" customFormat="false" customHeight="true" hidden="false" ht="11.25" outlineLevel="0" r="45">
      <c r="A45" s="867" t="s">
        <v>2245</v>
      </c>
      <c r="C45" s="868" t="s">
        <v>1570</v>
      </c>
      <c r="D45" s="868" t="s">
        <v>2230</v>
      </c>
      <c r="E45" s="868" t="s">
        <v>2204</v>
      </c>
    </row>
    <row collapsed="false" customFormat="false" customHeight="true" hidden="false" ht="11.25" outlineLevel="0" r="46">
      <c r="A46" s="867" t="s">
        <v>2246</v>
      </c>
      <c r="C46" s="868" t="s">
        <v>1571</v>
      </c>
      <c r="D46" s="868" t="s">
        <v>2230</v>
      </c>
      <c r="E46" s="868" t="s">
        <v>2204</v>
      </c>
    </row>
    <row collapsed="false" customFormat="false" customHeight="true" hidden="false" ht="11.25" outlineLevel="0" r="47">
      <c r="A47" s="867" t="s">
        <v>139</v>
      </c>
      <c r="C47" s="868" t="s">
        <v>2247</v>
      </c>
      <c r="D47" s="868" t="s">
        <v>2230</v>
      </c>
      <c r="E47" s="868" t="s">
        <v>2204</v>
      </c>
    </row>
    <row collapsed="false" customFormat="false" customHeight="true" hidden="false" ht="11.25" outlineLevel="0" r="48">
      <c r="A48" s="867" t="s">
        <v>147</v>
      </c>
      <c r="C48" s="868" t="s">
        <v>2248</v>
      </c>
      <c r="D48" s="868" t="s">
        <v>2230</v>
      </c>
      <c r="E48" s="868" t="s">
        <v>2204</v>
      </c>
    </row>
    <row collapsed="false" customFormat="false" customHeight="true" hidden="false" ht="11.25" outlineLevel="0" r="49">
      <c r="A49" s="867" t="s">
        <v>2249</v>
      </c>
      <c r="C49" s="868" t="s">
        <v>2250</v>
      </c>
      <c r="D49" s="868" t="s">
        <v>2230</v>
      </c>
      <c r="E49" s="868" t="s">
        <v>2204</v>
      </c>
    </row>
    <row collapsed="false" customFormat="false" customHeight="true" hidden="false" ht="11.25" outlineLevel="0" r="50">
      <c r="A50" s="867" t="s">
        <v>1078</v>
      </c>
      <c r="C50" s="868" t="s">
        <v>2251</v>
      </c>
      <c r="D50" s="868" t="s">
        <v>2230</v>
      </c>
      <c r="E50" s="868" t="s">
        <v>2204</v>
      </c>
    </row>
    <row collapsed="false" customFormat="false" customHeight="true" hidden="false" ht="11.25" outlineLevel="0" r="51">
      <c r="A51" s="867" t="s">
        <v>157</v>
      </c>
      <c r="C51" s="868" t="s">
        <v>2252</v>
      </c>
      <c r="D51" s="868" t="s">
        <v>2230</v>
      </c>
      <c r="E51" s="868" t="s">
        <v>2204</v>
      </c>
    </row>
    <row collapsed="false" customFormat="false" customHeight="true" hidden="false" ht="11.25" outlineLevel="0" r="52">
      <c r="A52" s="867" t="s">
        <v>163</v>
      </c>
      <c r="C52" s="868" t="s">
        <v>2253</v>
      </c>
      <c r="D52" s="868" t="s">
        <v>2230</v>
      </c>
      <c r="E52" s="868" t="s">
        <v>2204</v>
      </c>
    </row>
    <row collapsed="false" customFormat="false" customHeight="true" hidden="false" ht="11.25" outlineLevel="0" r="53">
      <c r="A53" s="867" t="s">
        <v>2254</v>
      </c>
      <c r="C53" s="868" t="s">
        <v>2255</v>
      </c>
      <c r="D53" s="868" t="s">
        <v>2230</v>
      </c>
      <c r="E53" s="868" t="s">
        <v>2204</v>
      </c>
    </row>
    <row collapsed="false" customFormat="false" customHeight="true" hidden="false" ht="11.25" outlineLevel="0" r="54">
      <c r="A54" s="867" t="s">
        <v>2256</v>
      </c>
      <c r="C54" s="868" t="s">
        <v>1587</v>
      </c>
      <c r="D54" s="868" t="s">
        <v>2230</v>
      </c>
      <c r="E54" s="868" t="s">
        <v>2204</v>
      </c>
    </row>
    <row collapsed="false" customFormat="false" customHeight="true" hidden="false" ht="11.25" outlineLevel="0" r="55">
      <c r="B55" s="868"/>
      <c r="D55" s="868"/>
    </row>
    <row collapsed="false" customFormat="false" customHeight="true" hidden="false" ht="11.25" outlineLevel="0" r="56">
      <c r="A56" s="867" t="s">
        <v>2257</v>
      </c>
      <c r="D56" s="868"/>
    </row>
    <row collapsed="false" customFormat="false" customHeight="true" hidden="false" ht="11.25" outlineLevel="0" r="57">
      <c r="A57" s="867" t="s">
        <v>342</v>
      </c>
      <c r="C57" s="868" t="s">
        <v>648</v>
      </c>
      <c r="D57" s="868" t="s">
        <v>2203</v>
      </c>
      <c r="E57" s="868" t="s">
        <v>2204</v>
      </c>
    </row>
    <row collapsed="false" customFormat="false" customHeight="true" hidden="false" ht="11.25" outlineLevel="0" r="58">
      <c r="A58" s="867" t="s">
        <v>343</v>
      </c>
      <c r="C58" s="868" t="s">
        <v>2258</v>
      </c>
      <c r="D58" s="868" t="s">
        <v>2203</v>
      </c>
      <c r="E58" s="868" t="s">
        <v>2204</v>
      </c>
    </row>
    <row collapsed="false" customFormat="false" customHeight="true" hidden="false" ht="11.25" outlineLevel="0" r="59">
      <c r="A59" s="867" t="s">
        <v>344</v>
      </c>
      <c r="C59" s="868" t="s">
        <v>1591</v>
      </c>
      <c r="D59" s="868" t="s">
        <v>2203</v>
      </c>
      <c r="E59" s="868" t="s">
        <v>2204</v>
      </c>
    </row>
    <row collapsed="false" customFormat="false" customHeight="true" hidden="false" ht="11.25" outlineLevel="0" r="60">
      <c r="A60" s="867" t="s">
        <v>349</v>
      </c>
      <c r="C60" s="868" t="s">
        <v>1593</v>
      </c>
      <c r="D60" s="868" t="s">
        <v>2203</v>
      </c>
      <c r="E60" s="868" t="s">
        <v>2204</v>
      </c>
    </row>
    <row collapsed="false" customFormat="false" customHeight="true" hidden="false" ht="11.25" outlineLevel="0" r="61">
      <c r="A61" s="867" t="s">
        <v>350</v>
      </c>
      <c r="C61" s="868" t="s">
        <v>1594</v>
      </c>
      <c r="D61" s="868" t="s">
        <v>2203</v>
      </c>
      <c r="E61" s="868" t="s">
        <v>2204</v>
      </c>
    </row>
    <row collapsed="false" customFormat="false" customHeight="true" hidden="false" ht="11.25" outlineLevel="0" r="62">
      <c r="A62" s="867" t="s">
        <v>351</v>
      </c>
      <c r="C62" s="868" t="s">
        <v>945</v>
      </c>
      <c r="D62" s="868" t="s">
        <v>2203</v>
      </c>
      <c r="E62" s="868" t="s">
        <v>2204</v>
      </c>
    </row>
    <row collapsed="false" customFormat="false" customHeight="true" hidden="false" ht="11.25" outlineLevel="0" r="63">
      <c r="A63" s="867" t="s">
        <v>352</v>
      </c>
      <c r="C63" s="868" t="s">
        <v>1597</v>
      </c>
      <c r="D63" s="868" t="s">
        <v>2203</v>
      </c>
      <c r="E63" s="868" t="s">
        <v>2204</v>
      </c>
    </row>
    <row collapsed="false" customFormat="false" customHeight="true" hidden="false" ht="11.25" outlineLevel="0" r="64">
      <c r="A64" s="867" t="s">
        <v>353</v>
      </c>
      <c r="C64" s="868" t="s">
        <v>651</v>
      </c>
      <c r="D64" s="868" t="s">
        <v>2203</v>
      </c>
      <c r="E64" s="868" t="s">
        <v>2204</v>
      </c>
    </row>
    <row collapsed="false" customFormat="false" customHeight="true" hidden="false" ht="11.25" outlineLevel="0" r="65">
      <c r="A65" s="867" t="s">
        <v>354</v>
      </c>
      <c r="C65" s="868" t="s">
        <v>652</v>
      </c>
      <c r="D65" s="868" t="s">
        <v>2203</v>
      </c>
      <c r="E65" s="868" t="s">
        <v>2204</v>
      </c>
    </row>
    <row collapsed="false" customFormat="false" customHeight="true" hidden="false" ht="11.25" outlineLevel="0" r="66">
      <c r="A66" s="867" t="s">
        <v>360</v>
      </c>
      <c r="C66" s="868" t="s">
        <v>653</v>
      </c>
      <c r="D66" s="868" t="s">
        <v>2203</v>
      </c>
      <c r="E66" s="868" t="s">
        <v>2204</v>
      </c>
    </row>
    <row collapsed="false" customFormat="false" customHeight="true" hidden="false" ht="11.25" outlineLevel="0" r="67">
      <c r="A67" s="867" t="s">
        <v>361</v>
      </c>
      <c r="C67" s="868" t="s">
        <v>1601</v>
      </c>
      <c r="D67" s="868" t="s">
        <v>2203</v>
      </c>
      <c r="E67" s="868" t="s">
        <v>2204</v>
      </c>
    </row>
    <row collapsed="false" customFormat="false" customHeight="true" hidden="false" ht="11.25" outlineLevel="0" r="68">
      <c r="A68" s="867" t="s">
        <v>362</v>
      </c>
      <c r="C68" s="868" t="s">
        <v>1603</v>
      </c>
      <c r="D68" s="868" t="s">
        <v>2203</v>
      </c>
      <c r="E68" s="868" t="s">
        <v>2204</v>
      </c>
    </row>
    <row collapsed="false" customFormat="false" customHeight="true" hidden="false" ht="11.25" outlineLevel="0" r="69">
      <c r="A69" s="867" t="s">
        <v>363</v>
      </c>
      <c r="C69" s="868" t="s">
        <v>1604</v>
      </c>
      <c r="D69" s="868" t="s">
        <v>2203</v>
      </c>
      <c r="E69" s="868" t="s">
        <v>2204</v>
      </c>
    </row>
    <row collapsed="false" customFormat="false" customHeight="true" hidden="false" ht="11.25" outlineLevel="0" r="70">
      <c r="A70" s="867" t="s">
        <v>370</v>
      </c>
      <c r="C70" s="868" t="s">
        <v>1606</v>
      </c>
      <c r="D70" s="868" t="s">
        <v>2203</v>
      </c>
      <c r="E70" s="868" t="s">
        <v>2204</v>
      </c>
    </row>
    <row collapsed="false" customFormat="false" customHeight="true" hidden="false" ht="11.25" outlineLevel="0" r="71">
      <c r="A71" s="867" t="s">
        <v>2259</v>
      </c>
      <c r="C71" s="868" t="s">
        <v>2260</v>
      </c>
      <c r="D71" s="868" t="s">
        <v>2230</v>
      </c>
      <c r="E71" s="868" t="s">
        <v>2204</v>
      </c>
    </row>
    <row collapsed="false" customFormat="false" customHeight="true" hidden="false" ht="11.25" outlineLevel="0" r="72">
      <c r="A72" s="867" t="s">
        <v>2261</v>
      </c>
      <c r="C72" s="868" t="s">
        <v>2262</v>
      </c>
      <c r="D72" s="868" t="s">
        <v>2230</v>
      </c>
      <c r="E72" s="868" t="s">
        <v>2204</v>
      </c>
    </row>
    <row collapsed="false" customFormat="false" customHeight="true" hidden="false" ht="11.25" outlineLevel="0" r="73">
      <c r="A73" s="867" t="s">
        <v>2263</v>
      </c>
      <c r="C73" s="868" t="s">
        <v>2264</v>
      </c>
      <c r="D73" s="868" t="s">
        <v>2230</v>
      </c>
      <c r="E73" s="868" t="s">
        <v>2204</v>
      </c>
    </row>
    <row collapsed="false" customFormat="false" customHeight="true" hidden="false" ht="11.25" outlineLevel="0" r="74">
      <c r="A74" s="867" t="s">
        <v>2265</v>
      </c>
      <c r="C74" s="868" t="s">
        <v>2266</v>
      </c>
      <c r="D74" s="868" t="s">
        <v>2230</v>
      </c>
      <c r="E74" s="868" t="s">
        <v>2204</v>
      </c>
    </row>
    <row collapsed="false" customFormat="false" customHeight="true" hidden="false" ht="11.25" outlineLevel="0" r="75">
      <c r="A75" s="867" t="s">
        <v>2267</v>
      </c>
      <c r="C75" s="868" t="s">
        <v>2268</v>
      </c>
      <c r="D75" s="868" t="s">
        <v>2230</v>
      </c>
      <c r="E75" s="868" t="s">
        <v>2204</v>
      </c>
    </row>
    <row collapsed="false" customFormat="false" customHeight="true" hidden="false" ht="11.25" outlineLevel="0" r="76">
      <c r="A76" s="867" t="s">
        <v>2269</v>
      </c>
      <c r="C76" s="868" t="s">
        <v>2270</v>
      </c>
      <c r="D76" s="868" t="s">
        <v>2230</v>
      </c>
      <c r="E76" s="868" t="s">
        <v>2204</v>
      </c>
    </row>
    <row collapsed="false" customFormat="false" customHeight="true" hidden="false" ht="11.25" outlineLevel="0" r="77">
      <c r="A77" s="867" t="s">
        <v>2271</v>
      </c>
      <c r="C77" s="868" t="s">
        <v>2272</v>
      </c>
      <c r="D77" s="868" t="s">
        <v>2230</v>
      </c>
      <c r="E77" s="868" t="s">
        <v>2204</v>
      </c>
    </row>
    <row collapsed="false" customFormat="false" customHeight="true" hidden="false" ht="11.25" outlineLevel="0" r="78">
      <c r="B78" s="868"/>
      <c r="D78" s="868"/>
    </row>
    <row collapsed="false" customFormat="false" customHeight="true" hidden="false" ht="11.25" outlineLevel="0" r="79">
      <c r="A79" s="867" t="s">
        <v>2273</v>
      </c>
      <c r="D79" s="868"/>
    </row>
    <row collapsed="false" customFormat="false" customHeight="true" hidden="false" ht="11.25" outlineLevel="0" r="80">
      <c r="A80" s="867" t="s">
        <v>1621</v>
      </c>
      <c r="C80" s="868" t="s">
        <v>1620</v>
      </c>
      <c r="D80" s="868" t="s">
        <v>2203</v>
      </c>
      <c r="E80" s="868" t="s">
        <v>2204</v>
      </c>
    </row>
    <row collapsed="false" customFormat="false" customHeight="true" hidden="false" ht="11.25" outlineLevel="0" r="81">
      <c r="A81" s="867" t="s">
        <v>2274</v>
      </c>
      <c r="C81" s="868" t="s">
        <v>1623</v>
      </c>
      <c r="D81" s="868" t="s">
        <v>2203</v>
      </c>
      <c r="E81" s="868" t="s">
        <v>2204</v>
      </c>
    </row>
    <row collapsed="false" customFormat="false" customHeight="true" hidden="false" ht="11.25" outlineLevel="0" r="82">
      <c r="A82" s="867" t="s">
        <v>2275</v>
      </c>
      <c r="C82" s="868" t="s">
        <v>1625</v>
      </c>
      <c r="D82" s="868" t="s">
        <v>2203</v>
      </c>
      <c r="E82" s="868" t="s">
        <v>2204</v>
      </c>
    </row>
    <row collapsed="false" customFormat="false" customHeight="true" hidden="false" ht="11.25" outlineLevel="0" r="83">
      <c r="A83" s="867" t="s">
        <v>2276</v>
      </c>
      <c r="C83" s="868" t="s">
        <v>745</v>
      </c>
      <c r="D83" s="868" t="s">
        <v>2203</v>
      </c>
      <c r="E83" s="868" t="s">
        <v>2204</v>
      </c>
    </row>
    <row collapsed="false" customFormat="false" customHeight="true" hidden="false" ht="11.25" outlineLevel="0" r="84">
      <c r="A84" s="867" t="s">
        <v>190</v>
      </c>
      <c r="C84" s="868" t="s">
        <v>1627</v>
      </c>
      <c r="D84" s="868" t="s">
        <v>2203</v>
      </c>
      <c r="E84" s="868" t="s">
        <v>2204</v>
      </c>
    </row>
    <row collapsed="false" customFormat="false" customHeight="true" hidden="false" ht="11.25" outlineLevel="0" r="85">
      <c r="A85" s="867" t="s">
        <v>2277</v>
      </c>
      <c r="C85" s="868" t="s">
        <v>908</v>
      </c>
      <c r="D85" s="868" t="s">
        <v>2230</v>
      </c>
      <c r="E85" s="868" t="s">
        <v>2204</v>
      </c>
    </row>
    <row collapsed="false" customFormat="false" customHeight="true" hidden="false" ht="11.25" outlineLevel="0" r="86">
      <c r="A86" s="867" t="s">
        <v>2278</v>
      </c>
      <c r="C86" s="868" t="s">
        <v>1631</v>
      </c>
      <c r="D86" s="868" t="s">
        <v>2230</v>
      </c>
      <c r="E86" s="868" t="s">
        <v>2204</v>
      </c>
    </row>
    <row collapsed="false" customFormat="false" customHeight="true" hidden="false" ht="11.25" outlineLevel="0" r="87">
      <c r="A87" s="867" t="s">
        <v>2279</v>
      </c>
      <c r="C87" s="868" t="s">
        <v>1633</v>
      </c>
      <c r="D87" s="868" t="s">
        <v>2230</v>
      </c>
      <c r="E87" s="868" t="s">
        <v>2204</v>
      </c>
    </row>
    <row collapsed="false" customFormat="false" customHeight="true" hidden="false" ht="11.25" outlineLevel="0" r="88">
      <c r="A88" s="867" t="s">
        <v>2280</v>
      </c>
      <c r="C88" s="868" t="s">
        <v>1634</v>
      </c>
      <c r="D88" s="868" t="s">
        <v>2230</v>
      </c>
      <c r="E88" s="868" t="s">
        <v>2204</v>
      </c>
    </row>
    <row collapsed="false" customFormat="false" customHeight="true" hidden="false" ht="11.25" outlineLevel="0" r="89">
      <c r="A89" s="867" t="s">
        <v>2281</v>
      </c>
      <c r="C89" s="868" t="s">
        <v>1636</v>
      </c>
      <c r="D89" s="868" t="s">
        <v>2230</v>
      </c>
      <c r="E89" s="868" t="s">
        <v>2204</v>
      </c>
    </row>
    <row collapsed="false" customFormat="false" customHeight="true" hidden="false" ht="11.25" outlineLevel="0" r="90">
      <c r="A90" s="867" t="s">
        <v>2282</v>
      </c>
      <c r="C90" s="868" t="s">
        <v>1638</v>
      </c>
      <c r="D90" s="868" t="s">
        <v>2230</v>
      </c>
      <c r="E90" s="868" t="s">
        <v>2204</v>
      </c>
    </row>
    <row collapsed="false" customFormat="false" customHeight="true" hidden="false" ht="11.25" outlineLevel="0" r="91">
      <c r="A91" s="867" t="s">
        <v>2283</v>
      </c>
      <c r="C91" s="868" t="s">
        <v>746</v>
      </c>
      <c r="D91" s="868" t="s">
        <v>2203</v>
      </c>
      <c r="E91" s="868" t="s">
        <v>2204</v>
      </c>
    </row>
    <row collapsed="false" customFormat="false" customHeight="true" hidden="false" ht="11.25" outlineLevel="0" r="92">
      <c r="A92" s="867" t="s">
        <v>168</v>
      </c>
      <c r="C92" s="868" t="s">
        <v>1640</v>
      </c>
      <c r="D92" s="868" t="s">
        <v>2203</v>
      </c>
      <c r="E92" s="868" t="s">
        <v>2204</v>
      </c>
    </row>
    <row collapsed="false" customFormat="false" customHeight="true" hidden="false" ht="11.25" outlineLevel="0" r="93">
      <c r="A93" s="867" t="s">
        <v>2284</v>
      </c>
      <c r="C93" s="868" t="s">
        <v>749</v>
      </c>
      <c r="D93" s="868" t="s">
        <v>2203</v>
      </c>
      <c r="E93" s="868" t="s">
        <v>2204</v>
      </c>
    </row>
    <row collapsed="false" customFormat="false" customHeight="true" hidden="false" ht="11.25" outlineLevel="0" r="94">
      <c r="A94" s="867" t="s">
        <v>170</v>
      </c>
      <c r="C94" s="868" t="s">
        <v>1643</v>
      </c>
      <c r="D94" s="868" t="s">
        <v>2203</v>
      </c>
      <c r="E94" s="868" t="s">
        <v>2204</v>
      </c>
    </row>
    <row collapsed="false" customFormat="false" customHeight="true" hidden="false" ht="11.25" outlineLevel="0" r="95">
      <c r="A95" s="867" t="s">
        <v>210</v>
      </c>
      <c r="C95" s="868" t="s">
        <v>1645</v>
      </c>
      <c r="D95" s="868" t="s">
        <v>2203</v>
      </c>
      <c r="E95" s="868" t="s">
        <v>2204</v>
      </c>
    </row>
    <row collapsed="false" customFormat="false" customHeight="true" hidden="false" ht="11.25" outlineLevel="0" r="96">
      <c r="A96" s="867" t="s">
        <v>175</v>
      </c>
      <c r="C96" s="868" t="s">
        <v>1647</v>
      </c>
      <c r="D96" s="868" t="s">
        <v>2203</v>
      </c>
      <c r="E96" s="868" t="s">
        <v>2204</v>
      </c>
    </row>
    <row collapsed="false" customFormat="false" customHeight="true" hidden="false" ht="11.25" outlineLevel="0" r="97">
      <c r="A97" s="867" t="s">
        <v>176</v>
      </c>
      <c r="C97" s="868" t="s">
        <v>1649</v>
      </c>
      <c r="D97" s="868" t="s">
        <v>2203</v>
      </c>
      <c r="E97" s="868" t="s">
        <v>2204</v>
      </c>
    </row>
    <row collapsed="false" customFormat="false" customHeight="true" hidden="false" ht="11.25" outlineLevel="0" r="98">
      <c r="A98" s="867" t="s">
        <v>2285</v>
      </c>
      <c r="C98" s="868" t="s">
        <v>1651</v>
      </c>
      <c r="D98" s="868" t="s">
        <v>2203</v>
      </c>
      <c r="E98" s="868" t="s">
        <v>2204</v>
      </c>
    </row>
    <row collapsed="false" customFormat="false" customHeight="true" hidden="false" ht="11.25" outlineLevel="0" r="99">
      <c r="A99" s="867" t="s">
        <v>2286</v>
      </c>
      <c r="C99" s="868" t="s">
        <v>1652</v>
      </c>
      <c r="D99" s="868" t="s">
        <v>2203</v>
      </c>
      <c r="E99" s="868" t="s">
        <v>2204</v>
      </c>
    </row>
    <row collapsed="false" customFormat="false" customHeight="true" hidden="false" ht="11.25" outlineLevel="0" r="100">
      <c r="A100" s="867" t="s">
        <v>2287</v>
      </c>
      <c r="C100" s="868" t="s">
        <v>1654</v>
      </c>
      <c r="D100" s="868" t="s">
        <v>2203</v>
      </c>
      <c r="E100" s="868" t="s">
        <v>2204</v>
      </c>
    </row>
    <row collapsed="false" customFormat="false" customHeight="true" hidden="false" ht="11.25" outlineLevel="0" r="101">
      <c r="A101" s="867" t="s">
        <v>2288</v>
      </c>
      <c r="C101" s="868" t="s">
        <v>1655</v>
      </c>
      <c r="D101" s="868" t="s">
        <v>2230</v>
      </c>
      <c r="E101" s="868" t="s">
        <v>2204</v>
      </c>
    </row>
    <row collapsed="false" customFormat="false" customHeight="true" hidden="false" ht="11.25" outlineLevel="0" r="102">
      <c r="A102" s="867" t="s">
        <v>180</v>
      </c>
      <c r="C102" s="868" t="s">
        <v>1655</v>
      </c>
      <c r="D102" s="868" t="s">
        <v>2230</v>
      </c>
      <c r="E102" s="868" t="s">
        <v>2204</v>
      </c>
    </row>
    <row collapsed="false" customFormat="false" customHeight="true" hidden="false" ht="11.25" outlineLevel="0" r="103">
      <c r="B103" s="868"/>
      <c r="D103" s="868"/>
    </row>
    <row collapsed="false" customFormat="false" customHeight="true" hidden="false" ht="11.25" outlineLevel="0" r="104">
      <c r="A104" s="867" t="s">
        <v>2289</v>
      </c>
      <c r="D104" s="868"/>
    </row>
    <row collapsed="false" customFormat="false" customHeight="true" hidden="false" ht="11.25" outlineLevel="0" r="105">
      <c r="A105" s="867" t="s">
        <v>2290</v>
      </c>
      <c r="C105" s="868" t="s">
        <v>701</v>
      </c>
      <c r="D105" s="868" t="s">
        <v>2203</v>
      </c>
      <c r="E105" s="868" t="s">
        <v>2204</v>
      </c>
    </row>
    <row collapsed="false" customFormat="false" customHeight="true" hidden="false" ht="11.25" outlineLevel="0" r="106">
      <c r="A106" s="867" t="s">
        <v>184</v>
      </c>
      <c r="C106" s="868" t="s">
        <v>1661</v>
      </c>
      <c r="D106" s="868" t="s">
        <v>2203</v>
      </c>
      <c r="E106" s="868" t="s">
        <v>2204</v>
      </c>
    </row>
    <row collapsed="false" customFormat="false" customHeight="true" hidden="false" ht="11.25" outlineLevel="0" r="107">
      <c r="A107" s="867" t="s">
        <v>186</v>
      </c>
      <c r="C107" s="868" t="s">
        <v>1663</v>
      </c>
      <c r="D107" s="868" t="s">
        <v>2203</v>
      </c>
      <c r="E107" s="868" t="s">
        <v>2204</v>
      </c>
    </row>
    <row collapsed="false" customFormat="false" customHeight="true" hidden="false" ht="11.25" outlineLevel="0" r="108">
      <c r="A108" s="867" t="s">
        <v>185</v>
      </c>
      <c r="C108" s="868" t="s">
        <v>1665</v>
      </c>
      <c r="D108" s="868" t="s">
        <v>2203</v>
      </c>
      <c r="E108" s="868" t="s">
        <v>2204</v>
      </c>
    </row>
    <row collapsed="false" customFormat="false" customHeight="true" hidden="false" ht="11.25" outlineLevel="0" r="109">
      <c r="A109" s="867" t="s">
        <v>187</v>
      </c>
      <c r="C109" s="868" t="s">
        <v>1667</v>
      </c>
      <c r="D109" s="868" t="s">
        <v>2203</v>
      </c>
      <c r="E109" s="868" t="s">
        <v>2204</v>
      </c>
    </row>
    <row collapsed="false" customFormat="false" customHeight="true" hidden="false" ht="11.25" outlineLevel="0" r="110">
      <c r="A110" s="867" t="s">
        <v>188</v>
      </c>
      <c r="C110" s="868" t="s">
        <v>1669</v>
      </c>
      <c r="D110" s="868" t="s">
        <v>2203</v>
      </c>
      <c r="E110" s="868" t="s">
        <v>2204</v>
      </c>
    </row>
    <row collapsed="false" customFormat="false" customHeight="true" hidden="false" ht="11.25" outlineLevel="0" r="111">
      <c r="A111" s="867" t="s">
        <v>194</v>
      </c>
      <c r="C111" s="868" t="s">
        <v>720</v>
      </c>
      <c r="D111" s="868" t="s">
        <v>2203</v>
      </c>
      <c r="E111" s="868" t="s">
        <v>2204</v>
      </c>
    </row>
    <row collapsed="false" customFormat="false" customHeight="true" hidden="false" ht="11.25" outlineLevel="0" r="112">
      <c r="A112" s="867" t="s">
        <v>2291</v>
      </c>
      <c r="C112" s="868" t="s">
        <v>1670</v>
      </c>
      <c r="D112" s="868" t="s">
        <v>2230</v>
      </c>
      <c r="E112" s="868" t="s">
        <v>2204</v>
      </c>
    </row>
    <row collapsed="false" customFormat="false" customHeight="true" hidden="false" ht="11.25" outlineLevel="0" r="113">
      <c r="A113" s="867" t="s">
        <v>212</v>
      </c>
      <c r="C113" s="868" t="s">
        <v>1672</v>
      </c>
      <c r="D113" s="868" t="s">
        <v>2230</v>
      </c>
      <c r="E113" s="868" t="s">
        <v>2204</v>
      </c>
    </row>
    <row collapsed="false" customFormat="false" customHeight="true" hidden="false" ht="11.25" outlineLevel="0" r="114">
      <c r="A114" s="867" t="s">
        <v>215</v>
      </c>
      <c r="C114" s="868" t="s">
        <v>1674</v>
      </c>
      <c r="D114" s="868" t="s">
        <v>2230</v>
      </c>
      <c r="E114" s="868" t="s">
        <v>2204</v>
      </c>
    </row>
    <row collapsed="false" customFormat="false" customHeight="true" hidden="false" ht="11.25" outlineLevel="0" r="115">
      <c r="A115" s="867" t="s">
        <v>218</v>
      </c>
      <c r="C115" s="868" t="s">
        <v>1676</v>
      </c>
      <c r="D115" s="868" t="s">
        <v>2230</v>
      </c>
      <c r="E115" s="868" t="s">
        <v>2204</v>
      </c>
    </row>
    <row collapsed="false" customFormat="false" customHeight="true" hidden="false" ht="11.25" outlineLevel="0" r="116">
      <c r="A116" s="867" t="s">
        <v>220</v>
      </c>
      <c r="C116" s="868" t="s">
        <v>1678</v>
      </c>
      <c r="D116" s="868" t="s">
        <v>2230</v>
      </c>
      <c r="E116" s="868" t="s">
        <v>2204</v>
      </c>
    </row>
    <row collapsed="false" customFormat="false" customHeight="true" hidden="false" ht="11.25" outlineLevel="0" r="117">
      <c r="A117" s="867" t="s">
        <v>221</v>
      </c>
      <c r="C117" s="868" t="s">
        <v>1680</v>
      </c>
      <c r="D117" s="868" t="s">
        <v>2230</v>
      </c>
      <c r="E117" s="868" t="s">
        <v>2204</v>
      </c>
    </row>
    <row collapsed="false" customFormat="false" customHeight="true" hidden="false" ht="11.25" outlineLevel="0" r="118">
      <c r="A118" s="867" t="s">
        <v>224</v>
      </c>
      <c r="C118" s="868" t="s">
        <v>1682</v>
      </c>
      <c r="D118" s="868" t="s">
        <v>2230</v>
      </c>
      <c r="E118" s="868" t="s">
        <v>2204</v>
      </c>
    </row>
    <row collapsed="false" customFormat="false" customHeight="true" hidden="false" ht="11.25" outlineLevel="0" r="119">
      <c r="A119" s="867" t="s">
        <v>2292</v>
      </c>
      <c r="C119" s="868" t="s">
        <v>2293</v>
      </c>
      <c r="D119" s="868" t="s">
        <v>2230</v>
      </c>
      <c r="E119" s="868" t="s">
        <v>2204</v>
      </c>
    </row>
    <row collapsed="false" customFormat="false" customHeight="true" hidden="false" ht="11.25" outlineLevel="0" r="120">
      <c r="A120" s="867" t="s">
        <v>2294</v>
      </c>
      <c r="C120" s="868" t="s">
        <v>1687</v>
      </c>
      <c r="D120" s="868" t="s">
        <v>2230</v>
      </c>
      <c r="E120" s="868" t="s">
        <v>2204</v>
      </c>
    </row>
    <row collapsed="false" customFormat="false" customHeight="true" hidden="false" ht="11.25" outlineLevel="0" r="121">
      <c r="A121" s="867" t="s">
        <v>2295</v>
      </c>
      <c r="C121" s="868" t="s">
        <v>1689</v>
      </c>
      <c r="D121" s="868" t="s">
        <v>2230</v>
      </c>
      <c r="E121" s="868" t="s">
        <v>2204</v>
      </c>
    </row>
    <row collapsed="false" customFormat="false" customHeight="true" hidden="false" ht="11.25" outlineLevel="0" r="122">
      <c r="A122" s="867" t="s">
        <v>112</v>
      </c>
      <c r="C122" s="868" t="s">
        <v>1691</v>
      </c>
      <c r="D122" s="868" t="s">
        <v>2203</v>
      </c>
      <c r="E122" s="868" t="s">
        <v>2204</v>
      </c>
    </row>
    <row collapsed="false" customFormat="false" customHeight="true" hidden="false" ht="11.25" outlineLevel="0" r="123">
      <c r="A123" s="867" t="s">
        <v>200</v>
      </c>
      <c r="C123" s="868" t="s">
        <v>2296</v>
      </c>
      <c r="D123" s="868" t="s">
        <v>2230</v>
      </c>
      <c r="E123" s="868" t="s">
        <v>2204</v>
      </c>
    </row>
    <row collapsed="false" customFormat="false" customHeight="true" hidden="false" ht="11.25" outlineLevel="0" r="124">
      <c r="A124" s="867" t="s">
        <v>2297</v>
      </c>
      <c r="C124" s="868" t="s">
        <v>1694</v>
      </c>
      <c r="D124" s="868" t="s">
        <v>2230</v>
      </c>
      <c r="E124" s="868" t="s">
        <v>2204</v>
      </c>
    </row>
    <row collapsed="false" customFormat="false" customHeight="true" hidden="false" ht="11.25" outlineLevel="0" r="125">
      <c r="A125" s="867" t="s">
        <v>191</v>
      </c>
      <c r="C125" s="868" t="s">
        <v>1696</v>
      </c>
      <c r="D125" s="868" t="s">
        <v>2230</v>
      </c>
      <c r="E125" s="868" t="s">
        <v>2204</v>
      </c>
    </row>
    <row collapsed="false" customFormat="false" customHeight="true" hidden="false" ht="11.25" outlineLevel="0" r="126">
      <c r="A126" s="867" t="s">
        <v>193</v>
      </c>
      <c r="C126" s="868" t="s">
        <v>1698</v>
      </c>
      <c r="D126" s="868" t="s">
        <v>2230</v>
      </c>
      <c r="E126" s="868" t="s">
        <v>2204</v>
      </c>
    </row>
    <row collapsed="false" customFormat="false" customHeight="true" hidden="false" ht="11.25" outlineLevel="0" r="127">
      <c r="A127" s="867" t="s">
        <v>196</v>
      </c>
      <c r="C127" s="868" t="s">
        <v>1700</v>
      </c>
      <c r="D127" s="868" t="s">
        <v>2230</v>
      </c>
      <c r="E127" s="868" t="s">
        <v>2204</v>
      </c>
    </row>
    <row collapsed="false" customFormat="false" customHeight="true" hidden="false" ht="11.25" outlineLevel="0" r="128">
      <c r="A128" s="867" t="s">
        <v>199</v>
      </c>
      <c r="C128" s="868" t="s">
        <v>1702</v>
      </c>
      <c r="D128" s="868" t="s">
        <v>2230</v>
      </c>
      <c r="E128" s="868" t="s">
        <v>2204</v>
      </c>
    </row>
    <row collapsed="false" customFormat="false" customHeight="true" hidden="false" ht="11.25" outlineLevel="0" r="129">
      <c r="A129" s="867" t="s">
        <v>201</v>
      </c>
      <c r="C129" s="868" t="s">
        <v>1704</v>
      </c>
      <c r="D129" s="868" t="s">
        <v>2230</v>
      </c>
      <c r="E129" s="868" t="s">
        <v>2204</v>
      </c>
    </row>
    <row collapsed="false" customFormat="false" customHeight="true" hidden="false" ht="11.25" outlineLevel="0" r="130">
      <c r="A130" s="867" t="s">
        <v>203</v>
      </c>
      <c r="C130" s="868" t="s">
        <v>1706</v>
      </c>
      <c r="D130" s="868" t="s">
        <v>2230</v>
      </c>
      <c r="E130" s="868" t="s">
        <v>2204</v>
      </c>
    </row>
    <row collapsed="false" customFormat="false" customHeight="true" hidden="false" ht="11.25" outlineLevel="0" r="131">
      <c r="A131" s="867" t="s">
        <v>2298</v>
      </c>
      <c r="C131" s="868" t="s">
        <v>2299</v>
      </c>
      <c r="D131" s="868" t="s">
        <v>2203</v>
      </c>
      <c r="E131" s="868" t="s">
        <v>2204</v>
      </c>
    </row>
    <row collapsed="false" customFormat="false" customHeight="true" hidden="false" ht="11.25" outlineLevel="0" r="132">
      <c r="A132" s="867" t="s">
        <v>119</v>
      </c>
      <c r="C132" s="868" t="s">
        <v>1709</v>
      </c>
      <c r="D132" s="868" t="s">
        <v>2203</v>
      </c>
      <c r="E132" s="868" t="s">
        <v>2204</v>
      </c>
    </row>
    <row collapsed="false" customFormat="false" customHeight="true" hidden="false" ht="11.25" outlineLevel="0" r="133">
      <c r="A133" s="867" t="s">
        <v>2300</v>
      </c>
      <c r="C133" s="868" t="s">
        <v>1711</v>
      </c>
      <c r="D133" s="868" t="s">
        <v>2203</v>
      </c>
      <c r="E133" s="868" t="s">
        <v>2204</v>
      </c>
    </row>
    <row collapsed="false" customFormat="false" customHeight="true" hidden="false" ht="11.25" outlineLevel="0" r="134">
      <c r="A134" s="867" t="s">
        <v>129</v>
      </c>
      <c r="C134" s="868" t="s">
        <v>1713</v>
      </c>
      <c r="D134" s="868" t="s">
        <v>2203</v>
      </c>
      <c r="E134" s="868" t="s">
        <v>2204</v>
      </c>
    </row>
    <row collapsed="false" customFormat="false" customHeight="true" hidden="false" ht="11.25" outlineLevel="0" r="135">
      <c r="A135" s="867" t="s">
        <v>135</v>
      </c>
      <c r="C135" s="868" t="s">
        <v>1715</v>
      </c>
      <c r="D135" s="868" t="s">
        <v>2203</v>
      </c>
      <c r="E135" s="868" t="s">
        <v>2204</v>
      </c>
    </row>
    <row collapsed="false" customFormat="false" customHeight="true" hidden="false" ht="11.25" outlineLevel="0" r="136">
      <c r="A136" s="867" t="s">
        <v>138</v>
      </c>
      <c r="C136" s="868" t="s">
        <v>1717</v>
      </c>
      <c r="D136" s="868" t="s">
        <v>2203</v>
      </c>
      <c r="E136" s="868" t="s">
        <v>2204</v>
      </c>
    </row>
    <row collapsed="false" customFormat="false" customHeight="true" hidden="false" ht="11.25" outlineLevel="0" r="137">
      <c r="A137" s="867" t="s">
        <v>2301</v>
      </c>
      <c r="C137" s="868" t="s">
        <v>1718</v>
      </c>
      <c r="D137" s="868" t="s">
        <v>2230</v>
      </c>
      <c r="E137" s="868" t="s">
        <v>2204</v>
      </c>
    </row>
    <row collapsed="false" customFormat="false" customHeight="true" hidden="false" ht="11.25" outlineLevel="0" r="138">
      <c r="A138" s="867" t="s">
        <v>2302</v>
      </c>
      <c r="C138" s="868" t="s">
        <v>1720</v>
      </c>
      <c r="D138" s="868" t="s">
        <v>2230</v>
      </c>
      <c r="E138" s="868" t="s">
        <v>2204</v>
      </c>
    </row>
    <row collapsed="false" customFormat="false" customHeight="true" hidden="false" ht="11.25" outlineLevel="0" r="139">
      <c r="A139" s="867" t="s">
        <v>2303</v>
      </c>
      <c r="C139" s="868" t="s">
        <v>2304</v>
      </c>
      <c r="D139" s="868" t="s">
        <v>2230</v>
      </c>
      <c r="E139" s="868" t="s">
        <v>2204</v>
      </c>
    </row>
    <row collapsed="false" customFormat="false" customHeight="true" hidden="false" ht="11.25" outlineLevel="0" r="140">
      <c r="A140" s="867" t="s">
        <v>2305</v>
      </c>
      <c r="C140" s="868" t="s">
        <v>1724</v>
      </c>
      <c r="D140" s="868" t="s">
        <v>2230</v>
      </c>
      <c r="E140" s="868" t="s">
        <v>2204</v>
      </c>
    </row>
    <row collapsed="false" customFormat="false" customHeight="true" hidden="false" ht="11.25" outlineLevel="0" r="141">
      <c r="A141" s="867" t="s">
        <v>2306</v>
      </c>
      <c r="C141" s="868" t="s">
        <v>1726</v>
      </c>
      <c r="D141" s="868" t="s">
        <v>2230</v>
      </c>
      <c r="E141" s="868" t="s">
        <v>2204</v>
      </c>
    </row>
    <row collapsed="false" customFormat="false" customHeight="true" hidden="false" ht="11.25" outlineLevel="0" r="142">
      <c r="A142" s="867" t="s">
        <v>2307</v>
      </c>
      <c r="C142" s="868" t="s">
        <v>2308</v>
      </c>
      <c r="D142" s="868" t="s">
        <v>2230</v>
      </c>
      <c r="E142" s="868" t="s">
        <v>2204</v>
      </c>
    </row>
    <row collapsed="false" customFormat="false" customHeight="true" hidden="false" ht="11.25" outlineLevel="0" r="143">
      <c r="A143" s="867" t="s">
        <v>2309</v>
      </c>
      <c r="C143" s="868" t="s">
        <v>1730</v>
      </c>
      <c r="D143" s="868" t="s">
        <v>2230</v>
      </c>
      <c r="E143" s="868" t="s">
        <v>2204</v>
      </c>
    </row>
    <row collapsed="false" customFormat="false" customHeight="true" hidden="false" ht="11.25" outlineLevel="0" r="144">
      <c r="A144" s="867" t="s">
        <v>2310</v>
      </c>
      <c r="C144" s="868" t="s">
        <v>2311</v>
      </c>
      <c r="D144" s="868" t="s">
        <v>2203</v>
      </c>
      <c r="E144" s="868" t="s">
        <v>2204</v>
      </c>
    </row>
    <row collapsed="false" customFormat="false" customHeight="true" hidden="false" ht="11.25" outlineLevel="0" r="145">
      <c r="A145" s="867" t="s">
        <v>141</v>
      </c>
      <c r="C145" s="868" t="s">
        <v>1733</v>
      </c>
      <c r="D145" s="868" t="s">
        <v>2203</v>
      </c>
      <c r="E145" s="868" t="s">
        <v>2204</v>
      </c>
    </row>
    <row collapsed="false" customFormat="false" customHeight="true" hidden="false" ht="11.25" outlineLevel="0" r="146">
      <c r="A146" s="867" t="s">
        <v>226</v>
      </c>
      <c r="C146" s="868" t="s">
        <v>1735</v>
      </c>
      <c r="D146" s="868" t="s">
        <v>2230</v>
      </c>
      <c r="E146" s="868" t="s">
        <v>2204</v>
      </c>
    </row>
    <row collapsed="false" customFormat="false" customHeight="true" hidden="false" ht="11.25" outlineLevel="0" r="147">
      <c r="A147" s="867" t="s">
        <v>204</v>
      </c>
      <c r="C147" s="868" t="s">
        <v>1737</v>
      </c>
      <c r="D147" s="868" t="s">
        <v>2203</v>
      </c>
      <c r="E147" s="868" t="s">
        <v>2204</v>
      </c>
    </row>
    <row collapsed="false" customFormat="false" customHeight="true" hidden="false" ht="11.25" outlineLevel="0" r="148">
      <c r="A148" s="867" t="s">
        <v>146</v>
      </c>
      <c r="C148" s="868" t="s">
        <v>2312</v>
      </c>
      <c r="D148" s="868" t="s">
        <v>2203</v>
      </c>
      <c r="E148" s="868" t="s">
        <v>2204</v>
      </c>
    </row>
    <row collapsed="false" customFormat="false" customHeight="true" hidden="false" ht="11.25" outlineLevel="0" r="149">
      <c r="A149" s="867" t="s">
        <v>150</v>
      </c>
      <c r="C149" s="868" t="s">
        <v>1741</v>
      </c>
      <c r="D149" s="868" t="s">
        <v>2203</v>
      </c>
      <c r="E149" s="868" t="s">
        <v>2204</v>
      </c>
    </row>
    <row collapsed="false" customFormat="false" customHeight="true" hidden="false" ht="11.25" outlineLevel="0" r="150">
      <c r="A150" s="867" t="s">
        <v>155</v>
      </c>
      <c r="C150" s="868" t="s">
        <v>1743</v>
      </c>
      <c r="D150" s="868" t="s">
        <v>2203</v>
      </c>
      <c r="E150" s="868" t="s">
        <v>2204</v>
      </c>
    </row>
    <row collapsed="false" customFormat="false" customHeight="true" hidden="false" ht="11.25" outlineLevel="0" r="151">
      <c r="A151" s="867" t="s">
        <v>227</v>
      </c>
      <c r="C151" s="868" t="s">
        <v>1745</v>
      </c>
      <c r="D151" s="868" t="s">
        <v>2230</v>
      </c>
      <c r="E151" s="868" t="s">
        <v>2204</v>
      </c>
    </row>
    <row collapsed="false" customFormat="false" customHeight="true" hidden="false" ht="11.25" outlineLevel="0" r="152">
      <c r="A152" s="867" t="s">
        <v>162</v>
      </c>
      <c r="C152" s="868" t="s">
        <v>710</v>
      </c>
      <c r="D152" s="868" t="s">
        <v>2203</v>
      </c>
      <c r="E152" s="868" t="s">
        <v>2204</v>
      </c>
    </row>
    <row collapsed="false" customFormat="false" customHeight="true" hidden="false" ht="11.25" outlineLevel="0" r="153">
      <c r="A153" s="867" t="s">
        <v>2313</v>
      </c>
      <c r="C153" s="868" t="s">
        <v>1748</v>
      </c>
      <c r="D153" s="868" t="s">
        <v>2230</v>
      </c>
      <c r="E153" s="868" t="s">
        <v>2204</v>
      </c>
    </row>
    <row collapsed="false" customFormat="false" customHeight="true" hidden="false" ht="11.25" outlineLevel="0" r="154">
      <c r="A154" s="867" t="s">
        <v>2314</v>
      </c>
      <c r="C154" s="868" t="s">
        <v>2315</v>
      </c>
      <c r="D154" s="868" t="s">
        <v>2203</v>
      </c>
      <c r="E154" s="868" t="s">
        <v>2204</v>
      </c>
    </row>
    <row collapsed="false" customFormat="false" customHeight="true" hidden="false" ht="11.25" outlineLevel="0" r="155">
      <c r="A155" s="867" t="s">
        <v>164</v>
      </c>
      <c r="C155" s="868" t="s">
        <v>1751</v>
      </c>
      <c r="D155" s="868" t="s">
        <v>2203</v>
      </c>
      <c r="E155" s="868" t="s">
        <v>2204</v>
      </c>
    </row>
    <row collapsed="false" customFormat="false" customHeight="true" hidden="false" ht="11.25" outlineLevel="0" r="156">
      <c r="A156" s="867" t="s">
        <v>165</v>
      </c>
      <c r="C156" s="868" t="s">
        <v>1753</v>
      </c>
      <c r="D156" s="868" t="s">
        <v>2203</v>
      </c>
      <c r="E156" s="868" t="s">
        <v>2204</v>
      </c>
    </row>
    <row collapsed="false" customFormat="false" customHeight="true" hidden="false" ht="11.25" outlineLevel="0" r="157">
      <c r="A157" s="867" t="s">
        <v>228</v>
      </c>
      <c r="C157" s="868" t="s">
        <v>1755</v>
      </c>
      <c r="D157" s="868" t="s">
        <v>2230</v>
      </c>
      <c r="E157" s="868" t="s">
        <v>2204</v>
      </c>
    </row>
    <row collapsed="false" customFormat="false" customHeight="true" hidden="false" ht="11.25" outlineLevel="0" r="158">
      <c r="A158" s="867" t="s">
        <v>230</v>
      </c>
      <c r="C158" s="868" t="s">
        <v>1757</v>
      </c>
      <c r="D158" s="868" t="s">
        <v>2230</v>
      </c>
      <c r="E158" s="868" t="s">
        <v>2204</v>
      </c>
    </row>
    <row collapsed="false" customFormat="false" customHeight="true" hidden="false" ht="11.25" outlineLevel="0" r="159">
      <c r="A159" s="867" t="s">
        <v>167</v>
      </c>
      <c r="C159" s="868" t="s">
        <v>1759</v>
      </c>
      <c r="D159" s="868" t="s">
        <v>2203</v>
      </c>
      <c r="E159" s="868" t="s">
        <v>2204</v>
      </c>
    </row>
    <row collapsed="false" customFormat="false" customHeight="true" hidden="false" ht="11.25" outlineLevel="0" r="160">
      <c r="A160" s="867" t="s">
        <v>2316</v>
      </c>
      <c r="C160" s="868" t="s">
        <v>1768</v>
      </c>
      <c r="D160" s="868" t="s">
        <v>2230</v>
      </c>
      <c r="E160" s="868" t="s">
        <v>2204</v>
      </c>
    </row>
    <row collapsed="false" customFormat="false" customHeight="true" hidden="false" ht="11.25" outlineLevel="0" r="161">
      <c r="A161" s="867" t="s">
        <v>169</v>
      </c>
      <c r="C161" s="868" t="s">
        <v>2317</v>
      </c>
      <c r="D161" s="868" t="s">
        <v>2230</v>
      </c>
      <c r="E161" s="868" t="s">
        <v>2204</v>
      </c>
    </row>
    <row collapsed="false" customFormat="false" customHeight="true" hidden="false" ht="11.25" outlineLevel="0" r="162">
      <c r="A162" s="867" t="s">
        <v>2318</v>
      </c>
      <c r="C162" s="868" t="s">
        <v>1772</v>
      </c>
      <c r="D162" s="868" t="s">
        <v>2203</v>
      </c>
      <c r="E162" s="868" t="s">
        <v>2204</v>
      </c>
    </row>
    <row collapsed="false" customFormat="false" customHeight="true" hidden="false" ht="11.25" outlineLevel="0" r="163">
      <c r="A163" s="867" t="s">
        <v>1079</v>
      </c>
      <c r="C163" s="868" t="s">
        <v>1774</v>
      </c>
      <c r="D163" s="868" t="s">
        <v>2203</v>
      </c>
      <c r="E163" s="868" t="s">
        <v>2204</v>
      </c>
    </row>
    <row collapsed="false" customFormat="false" customHeight="true" hidden="false" ht="11.25" outlineLevel="0" r="164">
      <c r="B164" s="868"/>
      <c r="D164" s="868"/>
    </row>
    <row collapsed="false" customFormat="false" customHeight="true" hidden="false" ht="11.25" outlineLevel="0" r="165">
      <c r="A165" s="867" t="s">
        <v>2319</v>
      </c>
      <c r="D165" s="868"/>
    </row>
    <row collapsed="false" customFormat="false" customHeight="true" hidden="false" ht="11.25" outlineLevel="0" r="166">
      <c r="A166" s="867" t="s">
        <v>2320</v>
      </c>
      <c r="C166" s="868" t="s">
        <v>1775</v>
      </c>
      <c r="D166" s="868" t="s">
        <v>2230</v>
      </c>
      <c r="E166" s="868" t="s">
        <v>2204</v>
      </c>
    </row>
    <row collapsed="false" customFormat="false" customHeight="true" hidden="false" ht="11.25" outlineLevel="0" r="167">
      <c r="A167" s="867" t="s">
        <v>2321</v>
      </c>
      <c r="C167" s="868" t="s">
        <v>1777</v>
      </c>
      <c r="D167" s="868" t="s">
        <v>2230</v>
      </c>
      <c r="E167" s="868" t="s">
        <v>2204</v>
      </c>
    </row>
    <row collapsed="false" customFormat="false" customHeight="true" hidden="false" ht="11.25" outlineLevel="0" r="168">
      <c r="A168" s="867" t="s">
        <v>2322</v>
      </c>
      <c r="C168" s="868" t="s">
        <v>1779</v>
      </c>
      <c r="D168" s="868" t="s">
        <v>2230</v>
      </c>
      <c r="E168" s="868" t="s">
        <v>2204</v>
      </c>
    </row>
    <row collapsed="false" customFormat="false" customHeight="true" hidden="false" ht="11.25" outlineLevel="0" r="169">
      <c r="A169" s="867" t="s">
        <v>2323</v>
      </c>
      <c r="C169" s="868" t="s">
        <v>1781</v>
      </c>
      <c r="D169" s="868" t="s">
        <v>2230</v>
      </c>
      <c r="E169" s="868" t="s">
        <v>2204</v>
      </c>
    </row>
    <row collapsed="false" customFormat="false" customHeight="true" hidden="false" ht="11.25" outlineLevel="0" r="170">
      <c r="A170" s="867" t="s">
        <v>2324</v>
      </c>
      <c r="C170" s="868" t="s">
        <v>1783</v>
      </c>
      <c r="D170" s="868" t="s">
        <v>2230</v>
      </c>
      <c r="E170" s="868" t="s">
        <v>2204</v>
      </c>
    </row>
    <row collapsed="false" customFormat="false" customHeight="true" hidden="false" ht="11.25" outlineLevel="0" r="171">
      <c r="A171" s="867" t="s">
        <v>2325</v>
      </c>
      <c r="C171" s="868" t="s">
        <v>2326</v>
      </c>
      <c r="D171" s="868" t="s">
        <v>2230</v>
      </c>
      <c r="E171" s="868" t="s">
        <v>2204</v>
      </c>
    </row>
    <row collapsed="false" customFormat="false" customHeight="true" hidden="false" ht="11.25" outlineLevel="0" r="172">
      <c r="A172" s="867" t="s">
        <v>2327</v>
      </c>
      <c r="C172" s="868" t="s">
        <v>2328</v>
      </c>
      <c r="D172" s="868" t="s">
        <v>2230</v>
      </c>
      <c r="E172" s="868" t="s">
        <v>2204</v>
      </c>
    </row>
    <row collapsed="false" customFormat="false" customHeight="true" hidden="false" ht="11.25" outlineLevel="0" r="173">
      <c r="A173" s="867" t="s">
        <v>211</v>
      </c>
      <c r="C173" s="868" t="s">
        <v>1789</v>
      </c>
      <c r="D173" s="868" t="s">
        <v>2230</v>
      </c>
      <c r="E173" s="868" t="s">
        <v>2204</v>
      </c>
    </row>
    <row collapsed="false" customFormat="false" customHeight="true" hidden="false" ht="11.25" outlineLevel="0" r="174">
      <c r="A174" s="867" t="s">
        <v>2329</v>
      </c>
      <c r="C174" s="868" t="s">
        <v>1791</v>
      </c>
      <c r="D174" s="868" t="s">
        <v>2230</v>
      </c>
      <c r="E174" s="868" t="s">
        <v>2204</v>
      </c>
    </row>
    <row collapsed="false" customFormat="false" customHeight="true" hidden="false" ht="11.25" outlineLevel="0" r="175">
      <c r="A175" s="867" t="s">
        <v>2330</v>
      </c>
      <c r="C175" s="868" t="s">
        <v>1793</v>
      </c>
      <c r="D175" s="868" t="s">
        <v>2230</v>
      </c>
      <c r="E175" s="868" t="s">
        <v>2204</v>
      </c>
    </row>
    <row collapsed="false" customFormat="false" customHeight="true" hidden="false" ht="11.25" outlineLevel="0" r="176">
      <c r="A176" s="867" t="s">
        <v>2331</v>
      </c>
      <c r="C176" s="868" t="s">
        <v>2332</v>
      </c>
      <c r="D176" s="868" t="s">
        <v>2230</v>
      </c>
      <c r="E176" s="868" t="s">
        <v>2204</v>
      </c>
    </row>
    <row collapsed="false" customFormat="false" customHeight="true" hidden="false" ht="11.25" outlineLevel="0" r="177">
      <c r="A177" s="867" t="s">
        <v>213</v>
      </c>
      <c r="C177" s="868" t="s">
        <v>1796</v>
      </c>
      <c r="D177" s="868" t="s">
        <v>2230</v>
      </c>
      <c r="E177" s="868" t="s">
        <v>2204</v>
      </c>
    </row>
    <row collapsed="false" customFormat="false" customHeight="true" hidden="false" ht="11.25" outlineLevel="0" r="178">
      <c r="A178" s="867" t="s">
        <v>2333</v>
      </c>
      <c r="C178" s="868" t="s">
        <v>1798</v>
      </c>
      <c r="D178" s="868" t="s">
        <v>2230</v>
      </c>
      <c r="E178" s="868" t="s">
        <v>2204</v>
      </c>
    </row>
    <row collapsed="false" customFormat="false" customHeight="true" hidden="false" ht="11.25" outlineLevel="0" r="179">
      <c r="A179" s="867" t="s">
        <v>2334</v>
      </c>
      <c r="C179" s="868" t="s">
        <v>1800</v>
      </c>
      <c r="D179" s="868" t="s">
        <v>2230</v>
      </c>
      <c r="E179" s="868" t="s">
        <v>2204</v>
      </c>
    </row>
    <row collapsed="false" customFormat="false" customHeight="true" hidden="false" ht="11.25" outlineLevel="0" r="180">
      <c r="A180" s="867" t="s">
        <v>2335</v>
      </c>
      <c r="C180" s="868" t="s">
        <v>1802</v>
      </c>
      <c r="D180" s="868" t="s">
        <v>2230</v>
      </c>
      <c r="E180" s="868" t="s">
        <v>2204</v>
      </c>
    </row>
    <row collapsed="false" customFormat="false" customHeight="true" hidden="false" ht="11.25" outlineLevel="0" r="181">
      <c r="A181" s="867" t="s">
        <v>2336</v>
      </c>
      <c r="C181" s="868" t="s">
        <v>1804</v>
      </c>
      <c r="D181" s="868" t="s">
        <v>2230</v>
      </c>
      <c r="E181" s="868" t="s">
        <v>2204</v>
      </c>
    </row>
    <row collapsed="false" customFormat="false" customHeight="true" hidden="false" ht="11.25" outlineLevel="0" r="182">
      <c r="A182" s="867" t="s">
        <v>2337</v>
      </c>
      <c r="C182" s="868" t="s">
        <v>1806</v>
      </c>
      <c r="D182" s="868" t="s">
        <v>2230</v>
      </c>
      <c r="E182" s="868" t="s">
        <v>2204</v>
      </c>
    </row>
    <row collapsed="false" customFormat="false" customHeight="true" hidden="false" ht="11.25" outlineLevel="0" r="183">
      <c r="A183" s="867" t="s">
        <v>2338</v>
      </c>
      <c r="C183" s="868" t="s">
        <v>995</v>
      </c>
      <c r="D183" s="868" t="s">
        <v>2230</v>
      </c>
      <c r="E183" s="868" t="s">
        <v>2204</v>
      </c>
    </row>
    <row collapsed="false" customFormat="false" customHeight="true" hidden="false" ht="11.25" outlineLevel="0" r="184">
      <c r="A184" s="867" t="s">
        <v>2339</v>
      </c>
      <c r="C184" s="868" t="s">
        <v>2340</v>
      </c>
      <c r="D184" s="868" t="s">
        <v>2230</v>
      </c>
      <c r="E184" s="868" t="s">
        <v>2204</v>
      </c>
    </row>
    <row collapsed="false" customFormat="false" customHeight="true" hidden="false" ht="11.25" outlineLevel="0" r="185">
      <c r="A185" s="867" t="s">
        <v>2341</v>
      </c>
      <c r="C185" s="868" t="s">
        <v>1811</v>
      </c>
      <c r="D185" s="868" t="s">
        <v>2230</v>
      </c>
      <c r="E185" s="868" t="s">
        <v>2204</v>
      </c>
    </row>
    <row collapsed="false" customFormat="false" customHeight="true" hidden="false" ht="11.25" outlineLevel="0" r="186">
      <c r="A186" s="867" t="s">
        <v>214</v>
      </c>
      <c r="C186" s="868" t="s">
        <v>1813</v>
      </c>
      <c r="D186" s="868" t="s">
        <v>2230</v>
      </c>
      <c r="E186" s="868" t="s">
        <v>2204</v>
      </c>
    </row>
    <row collapsed="false" customFormat="false" customHeight="true" hidden="false" ht="11.25" outlineLevel="0" r="187">
      <c r="A187" s="867" t="s">
        <v>216</v>
      </c>
      <c r="C187" s="868" t="s">
        <v>1817</v>
      </c>
      <c r="D187" s="868" t="s">
        <v>2230</v>
      </c>
      <c r="E187" s="868" t="s">
        <v>2204</v>
      </c>
    </row>
    <row collapsed="false" customFormat="false" customHeight="true" hidden="false" ht="11.25" outlineLevel="0" r="188">
      <c r="A188" s="867" t="s">
        <v>2342</v>
      </c>
      <c r="C188" s="868" t="s">
        <v>1818</v>
      </c>
      <c r="D188" s="868" t="s">
        <v>2230</v>
      </c>
      <c r="E188" s="868" t="s">
        <v>2204</v>
      </c>
    </row>
    <row collapsed="false" customFormat="false" customHeight="true" hidden="false" ht="11.25" outlineLevel="0" r="189">
      <c r="A189" s="867" t="s">
        <v>217</v>
      </c>
      <c r="C189" s="868" t="s">
        <v>1818</v>
      </c>
      <c r="D189" s="868" t="s">
        <v>2230</v>
      </c>
      <c r="E189" s="868" t="s">
        <v>2204</v>
      </c>
    </row>
    <row collapsed="false" customFormat="false" customHeight="true" hidden="false" ht="11.25" outlineLevel="0" r="190">
      <c r="A190" s="867" t="s">
        <v>2343</v>
      </c>
      <c r="C190" s="868" t="s">
        <v>1820</v>
      </c>
      <c r="D190" s="868" t="s">
        <v>2230</v>
      </c>
      <c r="E190" s="868" t="s">
        <v>2204</v>
      </c>
    </row>
    <row collapsed="false" customFormat="false" customHeight="true" hidden="false" ht="11.25" outlineLevel="0" r="191">
      <c r="A191" s="867" t="s">
        <v>219</v>
      </c>
      <c r="C191" s="868" t="s">
        <v>1822</v>
      </c>
      <c r="D191" s="868" t="s">
        <v>2230</v>
      </c>
      <c r="E191" s="868" t="s">
        <v>2204</v>
      </c>
    </row>
    <row collapsed="false" customFormat="false" customHeight="true" hidden="false" ht="11.25" outlineLevel="0" r="192">
      <c r="A192" s="867" t="s">
        <v>2344</v>
      </c>
      <c r="C192" s="868" t="s">
        <v>1824</v>
      </c>
      <c r="D192" s="868" t="s">
        <v>2230</v>
      </c>
      <c r="E192" s="868" t="s">
        <v>2204</v>
      </c>
    </row>
    <row collapsed="false" customFormat="false" customHeight="true" hidden="false" ht="11.25" outlineLevel="0" r="193">
      <c r="A193" s="867" t="s">
        <v>222</v>
      </c>
      <c r="C193" s="868" t="s">
        <v>2345</v>
      </c>
      <c r="D193" s="868" t="s">
        <v>2230</v>
      </c>
      <c r="E193" s="868" t="s">
        <v>2204</v>
      </c>
    </row>
    <row collapsed="false" customFormat="false" customHeight="true" hidden="false" ht="11.25" outlineLevel="0" r="194">
      <c r="A194" s="867" t="s">
        <v>223</v>
      </c>
      <c r="C194" s="868" t="s">
        <v>2346</v>
      </c>
      <c r="D194" s="868" t="s">
        <v>2230</v>
      </c>
      <c r="E194" s="868" t="s">
        <v>2204</v>
      </c>
    </row>
    <row collapsed="false" customFormat="false" customHeight="true" hidden="false" ht="11.25" outlineLevel="0" r="195">
      <c r="A195" s="867" t="s">
        <v>225</v>
      </c>
      <c r="C195" s="868" t="s">
        <v>1830</v>
      </c>
      <c r="D195" s="868" t="s">
        <v>2230</v>
      </c>
      <c r="E195" s="868" t="s">
        <v>2204</v>
      </c>
    </row>
    <row collapsed="false" customFormat="false" customHeight="true" hidden="false" ht="11.25" outlineLevel="0" r="196">
      <c r="A196" s="867" t="s">
        <v>229</v>
      </c>
      <c r="C196" s="868" t="s">
        <v>1832</v>
      </c>
      <c r="D196" s="868" t="s">
        <v>2230</v>
      </c>
      <c r="E196" s="868" t="s">
        <v>2204</v>
      </c>
    </row>
    <row collapsed="false" customFormat="false" customHeight="true" hidden="false" ht="11.25" outlineLevel="0" r="197">
      <c r="A197" s="867" t="s">
        <v>231</v>
      </c>
      <c r="C197" s="868" t="s">
        <v>1834</v>
      </c>
      <c r="D197" s="868" t="s">
        <v>2230</v>
      </c>
      <c r="E197" s="868" t="s">
        <v>2204</v>
      </c>
    </row>
    <row collapsed="false" customFormat="false" customHeight="true" hidden="false" ht="11.25" outlineLevel="0" r="198">
      <c r="A198" s="867" t="s">
        <v>232</v>
      </c>
      <c r="C198" s="868" t="s">
        <v>1836</v>
      </c>
      <c r="D198" s="868" t="s">
        <v>2230</v>
      </c>
      <c r="E198" s="868" t="s">
        <v>2204</v>
      </c>
    </row>
    <row collapsed="false" customFormat="false" customHeight="true" hidden="false" ht="11.25" outlineLevel="0" r="199">
      <c r="A199" s="867" t="s">
        <v>2347</v>
      </c>
      <c r="C199" s="868" t="s">
        <v>1839</v>
      </c>
      <c r="D199" s="868" t="s">
        <v>2230</v>
      </c>
      <c r="E199" s="868" t="s">
        <v>2204</v>
      </c>
    </row>
    <row collapsed="false" customFormat="false" customHeight="true" hidden="false" ht="11.25" outlineLevel="0" r="200">
      <c r="A200" s="867" t="s">
        <v>206</v>
      </c>
      <c r="C200" s="868" t="s">
        <v>1839</v>
      </c>
      <c r="D200" s="868" t="s">
        <v>2230</v>
      </c>
      <c r="E200" s="868" t="s">
        <v>2204</v>
      </c>
    </row>
    <row collapsed="false" customFormat="false" customHeight="true" hidden="false" ht="11.25" outlineLevel="0" r="201">
      <c r="A201" s="867" t="s">
        <v>2348</v>
      </c>
      <c r="C201" s="868" t="s">
        <v>1840</v>
      </c>
      <c r="D201" s="868" t="s">
        <v>2230</v>
      </c>
      <c r="E201" s="868" t="s">
        <v>2204</v>
      </c>
    </row>
    <row collapsed="false" customFormat="false" customHeight="true" hidden="false" ht="11.25" outlineLevel="0" r="202">
      <c r="A202" s="867" t="s">
        <v>2349</v>
      </c>
      <c r="C202" s="868" t="s">
        <v>1842</v>
      </c>
      <c r="D202" s="868" t="s">
        <v>2230</v>
      </c>
      <c r="E202" s="868" t="s">
        <v>2204</v>
      </c>
    </row>
    <row collapsed="false" customFormat="false" customHeight="true" hidden="false" ht="11.25" outlineLevel="0" r="203">
      <c r="B203" s="868"/>
      <c r="D203" s="868"/>
    </row>
    <row collapsed="false" customFormat="false" customHeight="true" hidden="false" ht="11.25" outlineLevel="0" r="204">
      <c r="A204" s="867" t="s">
        <v>2350</v>
      </c>
      <c r="D204" s="868"/>
    </row>
    <row collapsed="false" customFormat="false" customHeight="true" hidden="false" ht="11.25" outlineLevel="0" r="205">
      <c r="A205" s="867" t="s">
        <v>1844</v>
      </c>
      <c r="C205" s="868" t="s">
        <v>1843</v>
      </c>
      <c r="D205" s="868" t="s">
        <v>2351</v>
      </c>
      <c r="E205" s="868" t="s">
        <v>2352</v>
      </c>
    </row>
    <row collapsed="false" customFormat="false" customHeight="true" hidden="false" ht="11.25" outlineLevel="0" r="206">
      <c r="A206" s="867" t="s">
        <v>2353</v>
      </c>
      <c r="C206" s="868" t="s">
        <v>1846</v>
      </c>
      <c r="D206" s="868" t="s">
        <v>2351</v>
      </c>
      <c r="E206" s="868" t="s">
        <v>2352</v>
      </c>
    </row>
    <row collapsed="false" customFormat="false" customHeight="true" hidden="false" ht="11.25" outlineLevel="0" r="207">
      <c r="A207" s="867" t="s">
        <v>2354</v>
      </c>
      <c r="C207" s="868" t="s">
        <v>1848</v>
      </c>
      <c r="D207" s="868" t="s">
        <v>2351</v>
      </c>
      <c r="E207" s="868" t="s">
        <v>2352</v>
      </c>
    </row>
    <row collapsed="false" customFormat="false" customHeight="true" hidden="false" ht="11.25" outlineLevel="0" r="208">
      <c r="A208" s="867" t="s">
        <v>2355</v>
      </c>
      <c r="C208" s="868" t="s">
        <v>1850</v>
      </c>
      <c r="D208" s="868" t="s">
        <v>2351</v>
      </c>
      <c r="E208" s="868" t="s">
        <v>2352</v>
      </c>
    </row>
    <row collapsed="false" customFormat="false" customHeight="true" hidden="false" ht="11.25" outlineLevel="0" r="209">
      <c r="A209" s="867" t="s">
        <v>2356</v>
      </c>
      <c r="C209" s="868" t="s">
        <v>1852</v>
      </c>
      <c r="D209" s="868" t="s">
        <v>2351</v>
      </c>
      <c r="E209" s="868" t="s">
        <v>2352</v>
      </c>
    </row>
    <row collapsed="false" customFormat="false" customHeight="true" hidden="false" ht="11.25" outlineLevel="0" r="210">
      <c r="A210" s="867" t="s">
        <v>1080</v>
      </c>
      <c r="C210" s="868" t="s">
        <v>2357</v>
      </c>
      <c r="D210" s="868" t="s">
        <v>2351</v>
      </c>
      <c r="E210" s="868" t="s">
        <v>2352</v>
      </c>
    </row>
    <row collapsed="false" customFormat="false" customHeight="true" hidden="false" ht="11.25" outlineLevel="0" r="211">
      <c r="A211" s="867" t="s">
        <v>1853</v>
      </c>
      <c r="C211" s="868" t="s">
        <v>2358</v>
      </c>
      <c r="D211" s="868" t="s">
        <v>2351</v>
      </c>
      <c r="E211" s="868" t="s">
        <v>2352</v>
      </c>
    </row>
    <row collapsed="false" customFormat="false" customHeight="true" hidden="false" ht="11.25" outlineLevel="0" r="212">
      <c r="A212" s="867" t="s">
        <v>1855</v>
      </c>
      <c r="C212" s="868" t="s">
        <v>1854</v>
      </c>
      <c r="D212" s="868" t="s">
        <v>2351</v>
      </c>
      <c r="E212" s="868" t="s">
        <v>2352</v>
      </c>
    </row>
    <row collapsed="false" customFormat="false" customHeight="true" hidden="false" ht="11.25" outlineLevel="0" r="213">
      <c r="A213" s="867" t="s">
        <v>2359</v>
      </c>
      <c r="C213" s="868" t="s">
        <v>1857</v>
      </c>
      <c r="D213" s="868" t="s">
        <v>2351</v>
      </c>
      <c r="E213" s="868" t="s">
        <v>2352</v>
      </c>
    </row>
    <row collapsed="false" customFormat="false" customHeight="true" hidden="false" ht="11.25" outlineLevel="0" r="214">
      <c r="A214" s="867" t="s">
        <v>2360</v>
      </c>
      <c r="C214" s="868" t="s">
        <v>1859</v>
      </c>
      <c r="D214" s="868" t="s">
        <v>2351</v>
      </c>
      <c r="E214" s="868" t="s">
        <v>2352</v>
      </c>
    </row>
    <row collapsed="false" customFormat="false" customHeight="true" hidden="false" ht="11.25" outlineLevel="0" r="215">
      <c r="A215" s="867" t="s">
        <v>2361</v>
      </c>
      <c r="C215" s="868" t="s">
        <v>1861</v>
      </c>
      <c r="D215" s="868" t="s">
        <v>2351</v>
      </c>
      <c r="E215" s="868" t="s">
        <v>2352</v>
      </c>
    </row>
    <row collapsed="false" customFormat="false" customHeight="true" hidden="false" ht="11.25" outlineLevel="0" r="216">
      <c r="A216" s="867" t="s">
        <v>2362</v>
      </c>
      <c r="C216" s="868" t="s">
        <v>1863</v>
      </c>
      <c r="D216" s="868" t="s">
        <v>2351</v>
      </c>
      <c r="E216" s="868" t="s">
        <v>2352</v>
      </c>
    </row>
    <row collapsed="false" customFormat="false" customHeight="true" hidden="false" ht="11.25" outlineLevel="0" r="217">
      <c r="A217" s="867" t="s">
        <v>1865</v>
      </c>
      <c r="C217" s="868" t="s">
        <v>1864</v>
      </c>
      <c r="D217" s="868" t="s">
        <v>2351</v>
      </c>
      <c r="E217" s="868" t="s">
        <v>2352</v>
      </c>
    </row>
    <row collapsed="false" customFormat="false" customHeight="true" hidden="false" ht="11.25" outlineLevel="0" r="218">
      <c r="A218" s="867" t="s">
        <v>2363</v>
      </c>
      <c r="C218" s="868" t="s">
        <v>1867</v>
      </c>
      <c r="D218" s="868" t="s">
        <v>2351</v>
      </c>
      <c r="E218" s="868" t="s">
        <v>2352</v>
      </c>
    </row>
    <row collapsed="false" customFormat="false" customHeight="true" hidden="false" ht="11.25" outlineLevel="0" r="219">
      <c r="A219" s="867" t="s">
        <v>2364</v>
      </c>
      <c r="C219" s="868" t="s">
        <v>1869</v>
      </c>
      <c r="D219" s="868" t="s">
        <v>2351</v>
      </c>
      <c r="E219" s="868" t="s">
        <v>2352</v>
      </c>
    </row>
    <row collapsed="false" customFormat="false" customHeight="true" hidden="false" ht="11.25" outlineLevel="0" r="220">
      <c r="A220" s="867" t="s">
        <v>2365</v>
      </c>
      <c r="C220" s="868" t="s">
        <v>1871</v>
      </c>
      <c r="D220" s="868" t="s">
        <v>2351</v>
      </c>
      <c r="E220" s="868" t="s">
        <v>2352</v>
      </c>
    </row>
    <row collapsed="false" customFormat="false" customHeight="true" hidden="false" ht="11.25" outlineLevel="0" r="221">
      <c r="A221" s="867" t="s">
        <v>2366</v>
      </c>
      <c r="C221" s="868" t="s">
        <v>1873</v>
      </c>
      <c r="D221" s="868" t="s">
        <v>2351</v>
      </c>
      <c r="E221" s="868" t="s">
        <v>2352</v>
      </c>
    </row>
    <row collapsed="false" customFormat="false" customHeight="true" hidden="false" ht="11.25" outlineLevel="0" r="222">
      <c r="A222" s="867" t="s">
        <v>2367</v>
      </c>
      <c r="C222" s="868" t="s">
        <v>1875</v>
      </c>
      <c r="D222" s="868" t="s">
        <v>2351</v>
      </c>
      <c r="E222" s="868" t="s">
        <v>2352</v>
      </c>
    </row>
    <row collapsed="false" customFormat="false" customHeight="true" hidden="false" ht="11.25" outlineLevel="0" r="223">
      <c r="A223" s="867" t="s">
        <v>2368</v>
      </c>
      <c r="C223" s="868" t="s">
        <v>1877</v>
      </c>
      <c r="D223" s="868" t="s">
        <v>2351</v>
      </c>
      <c r="E223" s="868" t="s">
        <v>2352</v>
      </c>
    </row>
    <row collapsed="false" customFormat="false" customHeight="true" hidden="false" ht="11.25" outlineLevel="0" r="224">
      <c r="A224" s="867" t="s">
        <v>2369</v>
      </c>
      <c r="C224" s="868" t="s">
        <v>1879</v>
      </c>
      <c r="D224" s="868" t="s">
        <v>2351</v>
      </c>
      <c r="E224" s="868" t="s">
        <v>2352</v>
      </c>
    </row>
    <row collapsed="false" customFormat="false" customHeight="true" hidden="false" ht="11.25" outlineLevel="0" r="225">
      <c r="A225" s="867" t="s">
        <v>2370</v>
      </c>
      <c r="C225" s="868" t="s">
        <v>1881</v>
      </c>
      <c r="D225" s="868" t="s">
        <v>2351</v>
      </c>
      <c r="E225" s="868" t="s">
        <v>2352</v>
      </c>
    </row>
    <row collapsed="false" customFormat="false" customHeight="true" hidden="false" ht="11.25" outlineLevel="0" r="226">
      <c r="A226" s="867" t="s">
        <v>1883</v>
      </c>
      <c r="C226" s="868" t="s">
        <v>1882</v>
      </c>
      <c r="D226" s="868" t="s">
        <v>2351</v>
      </c>
      <c r="E226" s="868" t="s">
        <v>2352</v>
      </c>
    </row>
    <row collapsed="false" customFormat="false" customHeight="true" hidden="false" ht="11.25" outlineLevel="0" r="227">
      <c r="A227" s="867" t="s">
        <v>2371</v>
      </c>
      <c r="C227" s="868" t="s">
        <v>2372</v>
      </c>
      <c r="D227" s="868" t="s">
        <v>2351</v>
      </c>
      <c r="E227" s="868" t="s">
        <v>2352</v>
      </c>
    </row>
    <row collapsed="false" customFormat="false" customHeight="true" hidden="false" ht="11.25" outlineLevel="0" r="228">
      <c r="A228" s="867" t="s">
        <v>2373</v>
      </c>
      <c r="C228" s="868" t="s">
        <v>1887</v>
      </c>
      <c r="D228" s="868" t="s">
        <v>2351</v>
      </c>
      <c r="E228" s="868" t="s">
        <v>2352</v>
      </c>
    </row>
    <row collapsed="false" customFormat="false" customHeight="true" hidden="false" ht="11.25" outlineLevel="0" r="229">
      <c r="A229" s="867" t="s">
        <v>2374</v>
      </c>
      <c r="C229" s="868" t="s">
        <v>1702</v>
      </c>
      <c r="D229" s="868" t="s">
        <v>2351</v>
      </c>
      <c r="E229" s="868" t="s">
        <v>2352</v>
      </c>
    </row>
    <row collapsed="false" customFormat="false" customHeight="true" hidden="false" ht="11.25" outlineLevel="0" r="230">
      <c r="A230" s="867" t="s">
        <v>1890</v>
      </c>
      <c r="C230" s="868" t="s">
        <v>2375</v>
      </c>
      <c r="D230" s="868" t="s">
        <v>2351</v>
      </c>
      <c r="E230" s="868" t="s">
        <v>2352</v>
      </c>
    </row>
    <row collapsed="false" customFormat="false" customHeight="true" hidden="false" ht="11.25" outlineLevel="0" r="231">
      <c r="A231" s="867" t="s">
        <v>2376</v>
      </c>
      <c r="C231" s="868" t="s">
        <v>1893</v>
      </c>
      <c r="D231" s="868" t="s">
        <v>2351</v>
      </c>
      <c r="E231" s="868" t="s">
        <v>2352</v>
      </c>
    </row>
    <row collapsed="false" customFormat="false" customHeight="true" hidden="false" ht="11.25" outlineLevel="0" r="232">
      <c r="A232" s="867" t="s">
        <v>2377</v>
      </c>
      <c r="C232" s="868" t="s">
        <v>1895</v>
      </c>
      <c r="D232" s="868" t="s">
        <v>2351</v>
      </c>
      <c r="E232" s="868" t="s">
        <v>2352</v>
      </c>
    </row>
    <row collapsed="false" customFormat="false" customHeight="true" hidden="false" ht="11.25" outlineLevel="0" r="233">
      <c r="A233" s="867" t="s">
        <v>2378</v>
      </c>
      <c r="C233" s="868" t="s">
        <v>950</v>
      </c>
      <c r="D233" s="868" t="s">
        <v>2351</v>
      </c>
      <c r="E233" s="868" t="s">
        <v>2352</v>
      </c>
    </row>
    <row collapsed="false" customFormat="false" customHeight="true" hidden="false" ht="11.25" outlineLevel="0" r="234">
      <c r="A234" s="867" t="s">
        <v>2379</v>
      </c>
      <c r="C234" s="868" t="s">
        <v>1898</v>
      </c>
      <c r="D234" s="868" t="s">
        <v>2351</v>
      </c>
      <c r="E234" s="868" t="s">
        <v>2352</v>
      </c>
    </row>
    <row collapsed="false" customFormat="false" customHeight="true" hidden="false" ht="11.25" outlineLevel="0" r="235">
      <c r="A235" s="867" t="s">
        <v>2380</v>
      </c>
      <c r="C235" s="868" t="s">
        <v>1900</v>
      </c>
      <c r="D235" s="868" t="s">
        <v>2351</v>
      </c>
      <c r="E235" s="868" t="s">
        <v>2352</v>
      </c>
    </row>
    <row collapsed="false" customFormat="false" customHeight="true" hidden="false" ht="11.25" outlineLevel="0" r="236">
      <c r="A236" s="867" t="s">
        <v>2381</v>
      </c>
      <c r="C236" s="868" t="s">
        <v>1902</v>
      </c>
      <c r="D236" s="868" t="s">
        <v>2351</v>
      </c>
      <c r="E236" s="868" t="s">
        <v>2352</v>
      </c>
    </row>
    <row collapsed="false" customFormat="false" customHeight="true" hidden="false" ht="11.25" outlineLevel="0" r="237">
      <c r="A237" s="867" t="s">
        <v>1903</v>
      </c>
      <c r="C237" s="868" t="s">
        <v>1905</v>
      </c>
      <c r="D237" s="868" t="s">
        <v>2351</v>
      </c>
      <c r="E237" s="868" t="s">
        <v>2352</v>
      </c>
    </row>
    <row collapsed="false" customFormat="false" customHeight="true" hidden="false" ht="11.25" outlineLevel="0" r="238">
      <c r="A238" s="867" t="s">
        <v>1906</v>
      </c>
      <c r="C238" s="868" t="s">
        <v>1908</v>
      </c>
      <c r="D238" s="868" t="s">
        <v>2351</v>
      </c>
      <c r="E238" s="868" t="s">
        <v>2352</v>
      </c>
    </row>
    <row collapsed="false" customFormat="false" customHeight="true" hidden="false" ht="11.25" outlineLevel="0" r="239">
      <c r="A239" s="867" t="s">
        <v>1909</v>
      </c>
      <c r="C239" s="868" t="s">
        <v>948</v>
      </c>
      <c r="D239" s="868" t="s">
        <v>2351</v>
      </c>
      <c r="E239" s="868" t="s">
        <v>2352</v>
      </c>
    </row>
    <row collapsed="false" customFormat="false" customHeight="true" hidden="false" ht="11.25" outlineLevel="0" r="240">
      <c r="A240" s="867" t="s">
        <v>2382</v>
      </c>
      <c r="C240" s="868" t="s">
        <v>2383</v>
      </c>
      <c r="D240" s="868" t="s">
        <v>2351</v>
      </c>
      <c r="E240" s="868" t="s">
        <v>2352</v>
      </c>
    </row>
    <row collapsed="false" customFormat="false" customHeight="true" hidden="false" ht="11.25" outlineLevel="0" r="241">
      <c r="A241" s="867" t="s">
        <v>2384</v>
      </c>
      <c r="C241" s="868" t="s">
        <v>2385</v>
      </c>
      <c r="D241" s="868" t="s">
        <v>2351</v>
      </c>
      <c r="E241" s="868" t="s">
        <v>2352</v>
      </c>
    </row>
    <row collapsed="false" customFormat="false" customHeight="true" hidden="false" ht="11.25" outlineLevel="0" r="242">
      <c r="A242" s="867" t="s">
        <v>1915</v>
      </c>
      <c r="C242" s="868" t="s">
        <v>2386</v>
      </c>
      <c r="D242" s="868" t="s">
        <v>2351</v>
      </c>
      <c r="E242" s="868" t="s">
        <v>2352</v>
      </c>
    </row>
    <row collapsed="false" customFormat="false" customHeight="true" hidden="false" ht="11.25" outlineLevel="0" r="243">
      <c r="A243" s="867" t="s">
        <v>2387</v>
      </c>
      <c r="C243" s="868" t="s">
        <v>1919</v>
      </c>
      <c r="D243" s="868" t="s">
        <v>2351</v>
      </c>
      <c r="E243" s="868" t="s">
        <v>2352</v>
      </c>
    </row>
    <row collapsed="false" customFormat="false" customHeight="true" hidden="false" ht="11.25" outlineLevel="0" r="244">
      <c r="A244" s="867" t="s">
        <v>2388</v>
      </c>
      <c r="C244" s="868" t="s">
        <v>1921</v>
      </c>
      <c r="D244" s="868" t="s">
        <v>2351</v>
      </c>
      <c r="E244" s="868" t="s">
        <v>2352</v>
      </c>
    </row>
    <row collapsed="false" customFormat="false" customHeight="true" hidden="false" ht="11.25" outlineLevel="0" r="245">
      <c r="A245" s="867" t="s">
        <v>1927</v>
      </c>
      <c r="C245" s="868" t="s">
        <v>1926</v>
      </c>
      <c r="D245" s="868" t="s">
        <v>2351</v>
      </c>
      <c r="E245" s="868" t="s">
        <v>2352</v>
      </c>
    </row>
    <row collapsed="false" customFormat="false" customHeight="true" hidden="false" ht="11.25" outlineLevel="0" r="246">
      <c r="A246" s="867" t="s">
        <v>2389</v>
      </c>
      <c r="C246" s="868" t="s">
        <v>1929</v>
      </c>
      <c r="D246" s="868" t="s">
        <v>2351</v>
      </c>
      <c r="E246" s="868" t="s">
        <v>2352</v>
      </c>
    </row>
    <row collapsed="false" customFormat="false" customHeight="true" hidden="false" ht="11.25" outlineLevel="0" r="247">
      <c r="A247" s="867" t="s">
        <v>234</v>
      </c>
      <c r="C247" s="868" t="s">
        <v>1931</v>
      </c>
      <c r="D247" s="868" t="s">
        <v>2351</v>
      </c>
      <c r="E247" s="868" t="s">
        <v>2352</v>
      </c>
    </row>
    <row collapsed="false" customFormat="false" customHeight="true" hidden="false" ht="11.25" outlineLevel="0" r="248">
      <c r="A248" s="867" t="s">
        <v>2390</v>
      </c>
      <c r="C248" s="868" t="s">
        <v>1933</v>
      </c>
      <c r="D248" s="868" t="s">
        <v>2351</v>
      </c>
      <c r="E248" s="868" t="s">
        <v>2352</v>
      </c>
    </row>
    <row collapsed="false" customFormat="false" customHeight="true" hidden="false" ht="11.25" outlineLevel="0" r="249">
      <c r="A249" s="867" t="s">
        <v>2391</v>
      </c>
      <c r="C249" s="868" t="s">
        <v>1935</v>
      </c>
      <c r="D249" s="868" t="s">
        <v>2351</v>
      </c>
      <c r="E249" s="868" t="s">
        <v>2352</v>
      </c>
    </row>
    <row collapsed="false" customFormat="false" customHeight="true" hidden="false" ht="11.25" outlineLevel="0" r="250">
      <c r="A250" s="867" t="s">
        <v>1936</v>
      </c>
      <c r="C250" s="868" t="s">
        <v>2392</v>
      </c>
      <c r="D250" s="868" t="s">
        <v>2351</v>
      </c>
      <c r="E250" s="868" t="s">
        <v>2352</v>
      </c>
    </row>
    <row collapsed="false" customFormat="false" customHeight="true" hidden="false" ht="11.25" outlineLevel="0" r="251">
      <c r="A251" s="867" t="s">
        <v>2393</v>
      </c>
      <c r="C251" s="868" t="s">
        <v>1938</v>
      </c>
      <c r="D251" s="868" t="s">
        <v>2351</v>
      </c>
      <c r="E251" s="868" t="s">
        <v>2352</v>
      </c>
    </row>
    <row collapsed="false" customFormat="false" customHeight="true" hidden="false" ht="11.25" outlineLevel="0" r="252">
      <c r="A252" s="867" t="s">
        <v>2394</v>
      </c>
      <c r="C252" s="868" t="s">
        <v>1940</v>
      </c>
      <c r="D252" s="868" t="s">
        <v>2351</v>
      </c>
      <c r="E252" s="868" t="s">
        <v>2352</v>
      </c>
    </row>
    <row collapsed="false" customFormat="false" customHeight="true" hidden="false" ht="11.25" outlineLevel="0" r="253">
      <c r="A253" s="867" t="s">
        <v>2395</v>
      </c>
      <c r="C253" s="868" t="s">
        <v>1942</v>
      </c>
      <c r="D253" s="868" t="s">
        <v>2351</v>
      </c>
      <c r="E253" s="868" t="s">
        <v>2352</v>
      </c>
    </row>
    <row collapsed="false" customFormat="false" customHeight="true" hidden="false" ht="11.25" outlineLevel="0" r="254">
      <c r="A254" s="867" t="s">
        <v>2396</v>
      </c>
      <c r="C254" s="868" t="s">
        <v>1944</v>
      </c>
      <c r="D254" s="868" t="s">
        <v>2351</v>
      </c>
      <c r="E254" s="868" t="s">
        <v>2352</v>
      </c>
    </row>
    <row collapsed="false" customFormat="false" customHeight="true" hidden="false" ht="11.25" outlineLevel="0" r="255">
      <c r="A255" s="867" t="s">
        <v>2397</v>
      </c>
      <c r="C255" s="868" t="s">
        <v>2398</v>
      </c>
      <c r="D255" s="868" t="s">
        <v>2351</v>
      </c>
      <c r="E255" s="868" t="s">
        <v>2352</v>
      </c>
    </row>
    <row collapsed="false" customFormat="false" customHeight="true" hidden="false" ht="11.25" outlineLevel="0" r="256">
      <c r="A256" s="867" t="s">
        <v>2399</v>
      </c>
      <c r="C256" s="868" t="s">
        <v>2400</v>
      </c>
      <c r="D256" s="868" t="s">
        <v>2351</v>
      </c>
      <c r="E256" s="868" t="s">
        <v>2352</v>
      </c>
    </row>
    <row collapsed="false" customFormat="false" customHeight="true" hidden="false" ht="11.25" outlineLevel="0" r="257">
      <c r="A257" s="867" t="s">
        <v>1951</v>
      </c>
      <c r="C257" s="868" t="s">
        <v>1950</v>
      </c>
      <c r="D257" s="868" t="s">
        <v>2351</v>
      </c>
      <c r="E257" s="868" t="s">
        <v>2352</v>
      </c>
    </row>
    <row collapsed="false" customFormat="false" customHeight="true" hidden="false" ht="11.25" outlineLevel="0" r="258">
      <c r="A258" s="867" t="s">
        <v>2401</v>
      </c>
      <c r="C258" s="868" t="s">
        <v>1955</v>
      </c>
      <c r="D258" s="868" t="s">
        <v>2351</v>
      </c>
      <c r="E258" s="868" t="s">
        <v>2352</v>
      </c>
    </row>
    <row collapsed="false" customFormat="false" customHeight="true" hidden="false" ht="11.25" outlineLevel="0" r="259">
      <c r="A259" s="867" t="s">
        <v>2402</v>
      </c>
      <c r="C259" s="868" t="s">
        <v>1958</v>
      </c>
      <c r="D259" s="868" t="s">
        <v>2351</v>
      </c>
      <c r="E259" s="868" t="s">
        <v>2352</v>
      </c>
    </row>
    <row collapsed="false" customFormat="false" customHeight="true" hidden="false" ht="11.25" outlineLevel="0" r="260">
      <c r="A260" s="867" t="s">
        <v>2403</v>
      </c>
      <c r="C260" s="868" t="s">
        <v>1960</v>
      </c>
      <c r="D260" s="868" t="s">
        <v>2351</v>
      </c>
      <c r="E260" s="868" t="s">
        <v>2352</v>
      </c>
    </row>
    <row collapsed="false" customFormat="false" customHeight="true" hidden="false" ht="11.25" outlineLevel="0" r="261">
      <c r="A261" s="867" t="s">
        <v>2404</v>
      </c>
      <c r="C261" s="868" t="s">
        <v>2405</v>
      </c>
      <c r="D261" s="868" t="s">
        <v>2351</v>
      </c>
      <c r="E261" s="868" t="s">
        <v>2352</v>
      </c>
    </row>
    <row collapsed="false" customFormat="false" customHeight="true" hidden="false" ht="11.25" outlineLevel="0" r="262">
      <c r="A262" s="867" t="s">
        <v>2406</v>
      </c>
      <c r="C262" s="868" t="s">
        <v>2407</v>
      </c>
      <c r="D262" s="868" t="s">
        <v>2351</v>
      </c>
      <c r="E262" s="868" t="s">
        <v>2352</v>
      </c>
    </row>
    <row collapsed="false" customFormat="false" customHeight="true" hidden="false" ht="11.25" outlineLevel="0" r="263">
      <c r="A263" s="867" t="s">
        <v>2408</v>
      </c>
      <c r="C263" s="868" t="s">
        <v>1966</v>
      </c>
      <c r="D263" s="868" t="s">
        <v>2351</v>
      </c>
      <c r="E263" s="868" t="s">
        <v>2352</v>
      </c>
    </row>
    <row collapsed="false" customFormat="false" customHeight="true" hidden="false" ht="11.25" outlineLevel="0" r="264">
      <c r="A264" s="867" t="s">
        <v>2409</v>
      </c>
      <c r="C264" s="868" t="s">
        <v>1964</v>
      </c>
      <c r="D264" s="868" t="s">
        <v>2351</v>
      </c>
      <c r="E264" s="868" t="s">
        <v>2352</v>
      </c>
    </row>
    <row collapsed="false" customFormat="false" customHeight="true" hidden="false" ht="11.25" outlineLevel="0" r="265">
      <c r="A265" s="867" t="s">
        <v>2410</v>
      </c>
      <c r="C265" s="868" t="s">
        <v>1969</v>
      </c>
      <c r="D265" s="868" t="s">
        <v>2351</v>
      </c>
      <c r="E265" s="868" t="s">
        <v>2352</v>
      </c>
    </row>
    <row collapsed="false" customFormat="false" customHeight="true" hidden="false" ht="11.25" outlineLevel="0" r="266">
      <c r="A266" s="867" t="s">
        <v>2411</v>
      </c>
      <c r="C266" s="868" t="s">
        <v>1971</v>
      </c>
      <c r="D266" s="868" t="s">
        <v>2351</v>
      </c>
      <c r="E266" s="868" t="s">
        <v>2352</v>
      </c>
    </row>
    <row collapsed="false" customFormat="false" customHeight="true" hidden="false" ht="11.25" outlineLevel="0" r="267">
      <c r="A267" s="867" t="s">
        <v>2412</v>
      </c>
      <c r="C267" s="868" t="s">
        <v>2413</v>
      </c>
      <c r="D267" s="868" t="s">
        <v>2351</v>
      </c>
      <c r="E267" s="868" t="s">
        <v>2352</v>
      </c>
    </row>
    <row collapsed="false" customFormat="false" customHeight="true" hidden="false" ht="11.25" outlineLevel="0" r="268">
      <c r="A268" s="867" t="s">
        <v>2414</v>
      </c>
      <c r="C268" s="868" t="s">
        <v>1975</v>
      </c>
      <c r="D268" s="868" t="s">
        <v>2351</v>
      </c>
      <c r="E268" s="868" t="s">
        <v>2352</v>
      </c>
    </row>
    <row collapsed="false" customFormat="false" customHeight="true" hidden="false" ht="11.25" outlineLevel="0" r="269">
      <c r="B269" s="868"/>
      <c r="D269" s="868"/>
    </row>
    <row collapsed="false" customFormat="false" customHeight="true" hidden="false" ht="11.25" outlineLevel="0" r="270">
      <c r="A270" s="867" t="s">
        <v>2415</v>
      </c>
      <c r="D270" s="868"/>
    </row>
    <row collapsed="false" customFormat="false" customHeight="true" hidden="false" ht="11.25" outlineLevel="0" r="271">
      <c r="A271" s="867" t="s">
        <v>1977</v>
      </c>
      <c r="C271" s="868" t="s">
        <v>1978</v>
      </c>
      <c r="D271" s="868" t="s">
        <v>2416</v>
      </c>
      <c r="E271" s="868" t="s">
        <v>2352</v>
      </c>
    </row>
    <row collapsed="false" customFormat="false" customHeight="true" hidden="false" ht="11.25" outlineLevel="0" r="272">
      <c r="A272" s="867" t="s">
        <v>2417</v>
      </c>
      <c r="C272" s="868" t="s">
        <v>955</v>
      </c>
      <c r="D272" s="868" t="s">
        <v>2416</v>
      </c>
      <c r="E272" s="868" t="s">
        <v>2352</v>
      </c>
    </row>
    <row collapsed="false" customFormat="false" customHeight="true" hidden="false" ht="11.25" outlineLevel="0" r="273">
      <c r="A273" s="867" t="s">
        <v>2418</v>
      </c>
      <c r="C273" s="868" t="s">
        <v>956</v>
      </c>
      <c r="D273" s="868" t="s">
        <v>2416</v>
      </c>
      <c r="E273" s="868" t="s">
        <v>2352</v>
      </c>
    </row>
    <row collapsed="false" customFormat="false" customHeight="true" hidden="false" ht="11.25" outlineLevel="0" r="274">
      <c r="A274" s="867" t="s">
        <v>2419</v>
      </c>
      <c r="C274" s="868" t="s">
        <v>957</v>
      </c>
      <c r="D274" s="868" t="s">
        <v>2416</v>
      </c>
      <c r="E274" s="868" t="s">
        <v>2352</v>
      </c>
    </row>
    <row collapsed="false" customFormat="false" customHeight="true" hidden="false" ht="11.25" outlineLevel="0" r="275">
      <c r="A275" s="867" t="s">
        <v>1982</v>
      </c>
      <c r="C275" s="868" t="s">
        <v>2420</v>
      </c>
      <c r="D275" s="868" t="s">
        <v>2416</v>
      </c>
      <c r="E275" s="868" t="s">
        <v>2352</v>
      </c>
    </row>
    <row collapsed="false" customFormat="false" customHeight="true" hidden="false" ht="11.25" outlineLevel="0" r="276">
      <c r="A276" s="867" t="s">
        <v>1983</v>
      </c>
      <c r="C276" s="868" t="s">
        <v>2421</v>
      </c>
      <c r="D276" s="868" t="s">
        <v>2416</v>
      </c>
      <c r="E276" s="868" t="s">
        <v>2352</v>
      </c>
    </row>
    <row collapsed="false" customFormat="false" customHeight="true" hidden="false" ht="11.25" outlineLevel="0" r="277">
      <c r="A277" s="867" t="s">
        <v>1985</v>
      </c>
      <c r="C277" s="868" t="s">
        <v>2422</v>
      </c>
      <c r="D277" s="868" t="s">
        <v>2416</v>
      </c>
      <c r="E277" s="868" t="s">
        <v>2352</v>
      </c>
    </row>
    <row collapsed="false" customFormat="false" customHeight="true" hidden="false" ht="11.25" outlineLevel="0" r="278">
      <c r="A278" s="867" t="s">
        <v>2423</v>
      </c>
      <c r="C278" s="868" t="s">
        <v>1988</v>
      </c>
      <c r="D278" s="868" t="s">
        <v>2416</v>
      </c>
      <c r="E278" s="868" t="s">
        <v>2352</v>
      </c>
    </row>
    <row collapsed="false" customFormat="false" customHeight="true" hidden="false" ht="11.25" outlineLevel="0" r="279">
      <c r="A279" s="867" t="s">
        <v>2424</v>
      </c>
      <c r="C279" s="868" t="s">
        <v>1990</v>
      </c>
      <c r="D279" s="868" t="s">
        <v>2416</v>
      </c>
      <c r="E279" s="868" t="s">
        <v>2352</v>
      </c>
    </row>
    <row collapsed="false" customFormat="false" customHeight="true" hidden="false" ht="11.25" outlineLevel="0" r="280">
      <c r="A280" s="867" t="s">
        <v>2425</v>
      </c>
      <c r="C280" s="868" t="s">
        <v>1992</v>
      </c>
      <c r="D280" s="868" t="s">
        <v>2416</v>
      </c>
      <c r="E280" s="868" t="s">
        <v>2352</v>
      </c>
    </row>
    <row collapsed="false" customFormat="false" customHeight="true" hidden="false" ht="11.25" outlineLevel="0" r="281">
      <c r="A281" s="867" t="s">
        <v>2426</v>
      </c>
      <c r="C281" s="868" t="s">
        <v>1994</v>
      </c>
      <c r="D281" s="868" t="s">
        <v>2416</v>
      </c>
      <c r="E281" s="868" t="s">
        <v>2352</v>
      </c>
    </row>
    <row collapsed="false" customFormat="false" customHeight="true" hidden="false" ht="11.25" outlineLevel="0" r="282">
      <c r="A282" s="867" t="s">
        <v>1996</v>
      </c>
      <c r="C282" s="868" t="s">
        <v>1995</v>
      </c>
      <c r="D282" s="868" t="s">
        <v>2416</v>
      </c>
      <c r="E282" s="868" t="s">
        <v>2352</v>
      </c>
    </row>
    <row collapsed="false" customFormat="false" customHeight="true" hidden="false" ht="11.25" outlineLevel="0" r="283">
      <c r="A283" s="867" t="s">
        <v>2427</v>
      </c>
      <c r="C283" s="868" t="s">
        <v>1998</v>
      </c>
      <c r="D283" s="868" t="s">
        <v>2416</v>
      </c>
      <c r="E283" s="868" t="s">
        <v>2352</v>
      </c>
    </row>
    <row collapsed="false" customFormat="false" customHeight="true" hidden="false" ht="11.25" outlineLevel="0" r="284">
      <c r="A284" s="867" t="s">
        <v>2428</v>
      </c>
      <c r="C284" s="868" t="s">
        <v>2000</v>
      </c>
      <c r="D284" s="868" t="s">
        <v>2416</v>
      </c>
      <c r="E284" s="868" t="s">
        <v>2352</v>
      </c>
    </row>
    <row collapsed="false" customFormat="false" customHeight="true" hidden="false" ht="11.25" outlineLevel="0" r="285">
      <c r="A285" s="867" t="s">
        <v>2429</v>
      </c>
      <c r="C285" s="868" t="s">
        <v>2002</v>
      </c>
      <c r="D285" s="868" t="s">
        <v>2416</v>
      </c>
      <c r="E285" s="868" t="s">
        <v>2352</v>
      </c>
    </row>
    <row collapsed="false" customFormat="false" customHeight="true" hidden="false" ht="11.25" outlineLevel="0" r="286">
      <c r="A286" s="867" t="s">
        <v>2430</v>
      </c>
      <c r="C286" s="868" t="s">
        <v>2004</v>
      </c>
      <c r="D286" s="868" t="s">
        <v>2416</v>
      </c>
      <c r="E286" s="868" t="s">
        <v>2352</v>
      </c>
    </row>
    <row collapsed="false" customFormat="false" customHeight="true" hidden="false" ht="11.25" outlineLevel="0" r="287">
      <c r="A287" s="867" t="s">
        <v>2006</v>
      </c>
      <c r="C287" s="868" t="s">
        <v>2431</v>
      </c>
      <c r="D287" s="868" t="s">
        <v>2416</v>
      </c>
      <c r="E287" s="868" t="s">
        <v>2352</v>
      </c>
    </row>
    <row collapsed="false" customFormat="false" customHeight="true" hidden="false" ht="11.25" outlineLevel="0" r="288">
      <c r="A288" s="867" t="s">
        <v>2432</v>
      </c>
      <c r="C288" s="868" t="s">
        <v>2433</v>
      </c>
      <c r="D288" s="868" t="s">
        <v>2416</v>
      </c>
      <c r="E288" s="868" t="s">
        <v>2352</v>
      </c>
    </row>
    <row collapsed="false" customFormat="false" customHeight="true" hidden="false" ht="11.25" outlineLevel="0" r="289">
      <c r="A289" s="867" t="s">
        <v>2434</v>
      </c>
      <c r="C289" s="868" t="s">
        <v>2011</v>
      </c>
      <c r="D289" s="868" t="s">
        <v>2416</v>
      </c>
      <c r="E289" s="868" t="s">
        <v>2352</v>
      </c>
    </row>
    <row collapsed="false" customFormat="false" customHeight="true" hidden="false" ht="11.25" outlineLevel="0" r="290">
      <c r="A290" s="867" t="s">
        <v>2435</v>
      </c>
      <c r="C290" s="868" t="s">
        <v>1898</v>
      </c>
      <c r="D290" s="868" t="s">
        <v>2416</v>
      </c>
      <c r="E290" s="868" t="s">
        <v>2352</v>
      </c>
    </row>
    <row collapsed="false" customFormat="false" customHeight="true" hidden="false" ht="11.25" outlineLevel="0" r="291">
      <c r="A291" s="867" t="s">
        <v>2436</v>
      </c>
      <c r="C291" s="868" t="s">
        <v>1900</v>
      </c>
      <c r="D291" s="868" t="s">
        <v>2416</v>
      </c>
      <c r="E291" s="868" t="s">
        <v>2352</v>
      </c>
    </row>
    <row collapsed="false" customFormat="false" customHeight="true" hidden="false" ht="11.25" outlineLevel="0" r="292">
      <c r="A292" s="867" t="s">
        <v>2437</v>
      </c>
      <c r="C292" s="868" t="s">
        <v>2015</v>
      </c>
      <c r="D292" s="868" t="s">
        <v>2416</v>
      </c>
      <c r="E292" s="868" t="s">
        <v>2352</v>
      </c>
    </row>
    <row collapsed="false" customFormat="false" customHeight="true" hidden="false" ht="11.25" outlineLevel="0" r="293">
      <c r="A293" s="867" t="s">
        <v>2438</v>
      </c>
      <c r="C293" s="868" t="s">
        <v>2017</v>
      </c>
      <c r="D293" s="868" t="s">
        <v>2416</v>
      </c>
      <c r="E293" s="868" t="s">
        <v>2352</v>
      </c>
    </row>
    <row collapsed="false" customFormat="false" customHeight="true" hidden="false" ht="11.25" outlineLevel="0" r="294">
      <c r="A294" s="867" t="s">
        <v>2439</v>
      </c>
      <c r="C294" s="868" t="s">
        <v>2440</v>
      </c>
      <c r="D294" s="868" t="s">
        <v>2416</v>
      </c>
      <c r="E294" s="868" t="s">
        <v>2352</v>
      </c>
    </row>
    <row collapsed="false" customFormat="false" customHeight="true" hidden="false" ht="11.25" outlineLevel="0" r="295">
      <c r="A295" s="867" t="s">
        <v>2441</v>
      </c>
      <c r="C295" s="868" t="s">
        <v>1919</v>
      </c>
      <c r="D295" s="868" t="s">
        <v>2416</v>
      </c>
      <c r="E295" s="868" t="s">
        <v>2352</v>
      </c>
    </row>
    <row collapsed="false" customFormat="false" customHeight="true" hidden="false" ht="11.25" outlineLevel="0" r="296">
      <c r="A296" s="867" t="s">
        <v>2442</v>
      </c>
      <c r="C296" s="868" t="s">
        <v>2443</v>
      </c>
      <c r="D296" s="868" t="s">
        <v>2416</v>
      </c>
      <c r="E296" s="868" t="s">
        <v>2352</v>
      </c>
    </row>
    <row collapsed="false" customFormat="false" customHeight="true" hidden="false" ht="11.25" outlineLevel="0" r="297">
      <c r="A297" s="867" t="s">
        <v>2031</v>
      </c>
      <c r="C297" s="868" t="s">
        <v>2030</v>
      </c>
      <c r="D297" s="868" t="s">
        <v>2416</v>
      </c>
      <c r="E297" s="868" t="s">
        <v>2352</v>
      </c>
    </row>
    <row collapsed="false" customFormat="false" customHeight="true" hidden="false" ht="11.25" outlineLevel="0" r="298">
      <c r="A298" s="867" t="s">
        <v>2444</v>
      </c>
      <c r="C298" s="868" t="s">
        <v>2033</v>
      </c>
      <c r="D298" s="868" t="s">
        <v>2416</v>
      </c>
      <c r="E298" s="868" t="s">
        <v>2352</v>
      </c>
    </row>
    <row collapsed="false" customFormat="false" customHeight="true" hidden="false" ht="11.25" outlineLevel="0" r="299">
      <c r="A299" s="867" t="s">
        <v>235</v>
      </c>
      <c r="C299" s="868" t="s">
        <v>1931</v>
      </c>
      <c r="D299" s="868" t="s">
        <v>2416</v>
      </c>
      <c r="E299" s="868" t="s">
        <v>2352</v>
      </c>
    </row>
    <row collapsed="false" customFormat="false" customHeight="true" hidden="false" ht="11.25" outlineLevel="0" r="300">
      <c r="A300" s="867" t="s">
        <v>2445</v>
      </c>
      <c r="C300" s="868" t="s">
        <v>2036</v>
      </c>
      <c r="D300" s="868" t="s">
        <v>2416</v>
      </c>
      <c r="E300" s="868" t="s">
        <v>2352</v>
      </c>
    </row>
    <row collapsed="false" customFormat="false" customHeight="true" hidden="false" ht="11.25" outlineLevel="0" r="301">
      <c r="A301" s="867" t="s">
        <v>2446</v>
      </c>
      <c r="C301" s="868" t="s">
        <v>2038</v>
      </c>
      <c r="D301" s="868" t="s">
        <v>2416</v>
      </c>
      <c r="E301" s="868" t="s">
        <v>2352</v>
      </c>
    </row>
    <row collapsed="false" customFormat="false" customHeight="true" hidden="false" ht="11.25" outlineLevel="0" r="302">
      <c r="A302" s="867" t="s">
        <v>236</v>
      </c>
      <c r="C302" s="868" t="s">
        <v>2040</v>
      </c>
      <c r="D302" s="868" t="s">
        <v>2416</v>
      </c>
      <c r="E302" s="868" t="s">
        <v>2352</v>
      </c>
    </row>
    <row collapsed="false" customFormat="false" customHeight="true" hidden="false" ht="11.25" outlineLevel="0" r="303">
      <c r="A303" s="867" t="s">
        <v>237</v>
      </c>
      <c r="C303" s="868" t="s">
        <v>2042</v>
      </c>
      <c r="D303" s="868" t="s">
        <v>2416</v>
      </c>
      <c r="E303" s="868" t="s">
        <v>2352</v>
      </c>
    </row>
    <row collapsed="false" customFormat="false" customHeight="true" hidden="false" ht="11.25" outlineLevel="0" r="304">
      <c r="A304" s="867" t="s">
        <v>2447</v>
      </c>
      <c r="C304" s="868" t="s">
        <v>2044</v>
      </c>
      <c r="D304" s="868" t="s">
        <v>2416</v>
      </c>
      <c r="E304" s="868" t="s">
        <v>2352</v>
      </c>
    </row>
    <row collapsed="false" customFormat="false" customHeight="true" hidden="false" ht="11.25" outlineLevel="0" r="305">
      <c r="A305" s="867" t="s">
        <v>2448</v>
      </c>
      <c r="C305" s="868" t="s">
        <v>2046</v>
      </c>
      <c r="D305" s="868" t="s">
        <v>2416</v>
      </c>
      <c r="E305" s="868" t="s">
        <v>2352</v>
      </c>
    </row>
    <row collapsed="false" customFormat="false" customHeight="true" hidden="false" ht="11.25" outlineLevel="0" r="306">
      <c r="A306" s="867" t="s">
        <v>2053</v>
      </c>
      <c r="C306" s="868" t="s">
        <v>2052</v>
      </c>
      <c r="D306" s="868" t="s">
        <v>2416</v>
      </c>
      <c r="E306" s="868" t="s">
        <v>2352</v>
      </c>
    </row>
    <row collapsed="false" customFormat="false" customHeight="true" hidden="false" ht="11.25" outlineLevel="0" r="307">
      <c r="A307" s="867" t="s">
        <v>2449</v>
      </c>
      <c r="C307" s="868" t="s">
        <v>2057</v>
      </c>
      <c r="D307" s="868" t="s">
        <v>2416</v>
      </c>
      <c r="E307" s="868" t="s">
        <v>2352</v>
      </c>
    </row>
    <row collapsed="false" customFormat="false" customHeight="true" hidden="false" ht="11.25" outlineLevel="0" r="308">
      <c r="A308" s="867" t="s">
        <v>2450</v>
      </c>
      <c r="C308" s="868" t="s">
        <v>2060</v>
      </c>
      <c r="D308" s="868" t="s">
        <v>2416</v>
      </c>
      <c r="E308" s="868" t="s">
        <v>2352</v>
      </c>
    </row>
    <row collapsed="false" customFormat="false" customHeight="true" hidden="false" ht="11.25" outlineLevel="0" r="309">
      <c r="A309" s="867" t="s">
        <v>2451</v>
      </c>
      <c r="C309" s="868" t="s">
        <v>2063</v>
      </c>
      <c r="D309" s="868" t="s">
        <v>2416</v>
      </c>
      <c r="E309" s="868" t="s">
        <v>2352</v>
      </c>
    </row>
    <row collapsed="false" customFormat="false" customHeight="true" hidden="false" ht="11.25" outlineLevel="0" r="310">
      <c r="A310" s="867" t="s">
        <v>2452</v>
      </c>
      <c r="C310" s="868" t="s">
        <v>2065</v>
      </c>
      <c r="D310" s="868" t="s">
        <v>2416</v>
      </c>
      <c r="E310" s="868" t="s">
        <v>2352</v>
      </c>
    </row>
    <row collapsed="false" customFormat="false" customHeight="true" hidden="false" ht="11.25" outlineLevel="0" r="311">
      <c r="A311" s="867" t="s">
        <v>2453</v>
      </c>
      <c r="C311" s="868" t="s">
        <v>2067</v>
      </c>
      <c r="D311" s="868" t="s">
        <v>2416</v>
      </c>
      <c r="E311" s="868" t="s">
        <v>2352</v>
      </c>
    </row>
    <row collapsed="false" customFormat="false" customHeight="true" hidden="false" ht="11.25" outlineLevel="0" r="312">
      <c r="B312" s="868"/>
      <c r="D312" s="868"/>
    </row>
    <row collapsed="false" customFormat="false" customHeight="true" hidden="false" ht="11.25" outlineLevel="0" r="313">
      <c r="A313" s="867" t="s">
        <v>2454</v>
      </c>
      <c r="D313" s="868"/>
    </row>
    <row collapsed="false" customFormat="false" customHeight="true" hidden="false" ht="11.25" outlineLevel="0" r="314">
      <c r="A314" s="867" t="s">
        <v>2455</v>
      </c>
      <c r="C314" s="868" t="s">
        <v>2456</v>
      </c>
      <c r="D314" s="868" t="s">
        <v>2457</v>
      </c>
      <c r="E314" s="868" t="s">
        <v>2458</v>
      </c>
    </row>
    <row collapsed="false" customFormat="false" customHeight="true" hidden="false" ht="11.25" outlineLevel="0" r="315">
      <c r="A315" s="867" t="s">
        <v>2459</v>
      </c>
      <c r="C315" s="868" t="s">
        <v>2460</v>
      </c>
      <c r="D315" s="868" t="s">
        <v>2204</v>
      </c>
      <c r="E315" s="868" t="s">
        <v>2458</v>
      </c>
    </row>
    <row collapsed="false" customFormat="false" customHeight="true" hidden="false" ht="11.25" outlineLevel="0" r="316">
      <c r="A316" s="867" t="s">
        <v>2461</v>
      </c>
      <c r="C316" s="868" t="s">
        <v>2462</v>
      </c>
      <c r="D316" s="868" t="s">
        <v>2204</v>
      </c>
      <c r="E316" s="868" t="s">
        <v>2458</v>
      </c>
    </row>
    <row collapsed="false" customFormat="false" customHeight="true" hidden="false" ht="11.25" outlineLevel="0" r="317">
      <c r="A317" s="867" t="s">
        <v>2463</v>
      </c>
      <c r="C317" s="868" t="s">
        <v>2076</v>
      </c>
      <c r="D317" s="868" t="s">
        <v>2458</v>
      </c>
    </row>
    <row collapsed="false" customFormat="false" customHeight="true" hidden="false" ht="11.25" outlineLevel="0" r="318">
      <c r="A318" s="867" t="s">
        <v>2464</v>
      </c>
      <c r="C318" s="868" t="s">
        <v>2465</v>
      </c>
      <c r="D318" s="868" t="s">
        <v>2458</v>
      </c>
    </row>
  </sheetData>
  <printOptions headings="false" gridLines="true" gridLinesSet="true" horizontalCentered="false" verticalCentered="false"/>
  <pageMargins left="0.75" right="0.75" top="1" bottom="1" header="0.5" footer="0.5"/>
  <pageSetup blackAndWhite="false" cellComments="none" copies="1" draft="false" firstPageNumber="0" fitToHeight="1" fitToWidth="1" horizontalDpi="300" orientation="portrait" pageOrder="downThenOver" paperSize="9" scale="100" useFirstPageNumber="false" usePrinterDefaults="false" verticalDpi="300"/>
  <headerFooter differentFirst="false" differentOddEven="false">
    <oddHeader>&amp;C&amp;A</oddHeader>
    <oddFooter>&amp;Lwww.ruz.sk&amp;CBlue soft s r.o.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60"/>
  <sheetViews>
    <sheetView colorId="64" defaultGridColor="true" rightToLeft="false" showFormulas="false" showGridLines="true" showOutlineSymbols="true" showRowColHeaders="true" showZeros="fals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sheetFormatPr defaultRowHeight="12.75"/>
  <cols>
    <col collapsed="false" hidden="false" max="1025" min="1" style="870" width="1.70918367346939"/>
  </cols>
  <sheetData>
    <row collapsed="false" customFormat="false" customHeight="true" hidden="false" ht="12.75" outlineLevel="0" r="1">
      <c r="A1" s="871" t="s">
        <v>239</v>
      </c>
      <c r="C1" s="872" t="s">
        <v>2466</v>
      </c>
      <c r="D1" s="872" t="s">
        <v>2467</v>
      </c>
      <c r="E1" s="872" t="s">
        <v>2468</v>
      </c>
    </row>
    <row collapsed="false" customFormat="false" customHeight="true" hidden="false" ht="12.75" outlineLevel="0" r="2">
      <c r="A2" s="871" t="s">
        <v>240</v>
      </c>
      <c r="B2" s="872" t="s">
        <v>241</v>
      </c>
      <c r="C2" s="872" t="s">
        <v>2469</v>
      </c>
      <c r="D2" s="872" t="s">
        <v>2470</v>
      </c>
      <c r="E2" s="872" t="s">
        <v>2471</v>
      </c>
    </row>
    <row collapsed="false" customFormat="false" customHeight="true" hidden="false" ht="12.75" outlineLevel="0" r="3">
      <c r="A3" s="871" t="s">
        <v>242</v>
      </c>
      <c r="B3" s="872" t="s">
        <v>243</v>
      </c>
      <c r="C3" s="872" t="s">
        <v>2472</v>
      </c>
      <c r="D3" s="872" t="s">
        <v>2473</v>
      </c>
      <c r="E3" s="872" t="s">
        <v>2474</v>
      </c>
    </row>
    <row collapsed="false" customFormat="false" customHeight="true" hidden="false" ht="12.75" outlineLevel="0" r="4">
      <c r="A4" s="871" t="s">
        <v>140</v>
      </c>
      <c r="B4" s="872" t="s">
        <v>244</v>
      </c>
      <c r="C4" s="872" t="s">
        <v>2475</v>
      </c>
      <c r="D4" s="872" t="s">
        <v>2476</v>
      </c>
      <c r="E4" s="872" t="s">
        <v>2477</v>
      </c>
    </row>
    <row collapsed="false" customFormat="false" customHeight="true" hidden="false" ht="12.75" outlineLevel="0" r="5">
      <c r="A5" s="871" t="s">
        <v>142</v>
      </c>
      <c r="B5" s="872" t="s">
        <v>245</v>
      </c>
      <c r="C5" s="872" t="s">
        <v>2478</v>
      </c>
      <c r="D5" s="872" t="s">
        <v>2479</v>
      </c>
      <c r="E5" s="872" t="s">
        <v>2479</v>
      </c>
    </row>
    <row collapsed="false" customFormat="false" customHeight="true" hidden="false" ht="12.75" outlineLevel="0" r="6">
      <c r="A6" s="871" t="s">
        <v>143</v>
      </c>
      <c r="B6" s="872" t="s">
        <v>246</v>
      </c>
      <c r="C6" s="872" t="s">
        <v>2480</v>
      </c>
      <c r="D6" s="872" t="s">
        <v>2481</v>
      </c>
      <c r="E6" s="872" t="s">
        <v>2482</v>
      </c>
    </row>
    <row collapsed="false" customFormat="false" customHeight="true" hidden="false" ht="12.75" outlineLevel="0" r="7">
      <c r="A7" s="871" t="s">
        <v>144</v>
      </c>
      <c r="B7" s="872" t="s">
        <v>247</v>
      </c>
      <c r="C7" s="872" t="s">
        <v>2483</v>
      </c>
      <c r="D7" s="872" t="s">
        <v>2483</v>
      </c>
      <c r="E7" s="872" t="s">
        <v>2483</v>
      </c>
    </row>
    <row collapsed="false" customFormat="false" customHeight="true" hidden="false" ht="12.75" outlineLevel="0" r="8">
      <c r="A8" s="871" t="s">
        <v>145</v>
      </c>
      <c r="B8" s="872" t="s">
        <v>248</v>
      </c>
      <c r="C8" s="873" t="s">
        <v>2484</v>
      </c>
      <c r="D8" s="873" t="s">
        <v>2485</v>
      </c>
      <c r="E8" s="872" t="s">
        <v>2486</v>
      </c>
    </row>
    <row collapsed="false" customFormat="false" customHeight="true" hidden="false" ht="12.75" outlineLevel="0" r="9">
      <c r="A9" s="871" t="s">
        <v>249</v>
      </c>
      <c r="B9" s="872" t="s">
        <v>250</v>
      </c>
      <c r="C9" s="873" t="s">
        <v>2487</v>
      </c>
      <c r="D9" s="872" t="s">
        <v>2488</v>
      </c>
      <c r="E9" s="872" t="s">
        <v>2489</v>
      </c>
    </row>
    <row collapsed="false" customFormat="false" customHeight="true" hidden="false" ht="12.75" outlineLevel="0" r="10">
      <c r="A10" s="871" t="n">
        <v>10</v>
      </c>
      <c r="B10" s="872" t="s">
        <v>251</v>
      </c>
      <c r="C10" s="872" t="s">
        <v>2490</v>
      </c>
      <c r="D10" s="872" t="s">
        <v>2491</v>
      </c>
      <c r="E10" s="872" t="s">
        <v>2492</v>
      </c>
    </row>
    <row collapsed="false" customFormat="false" customHeight="true" hidden="false" ht="12.75" outlineLevel="0" r="11">
      <c r="A11" s="871" t="n">
        <v>11</v>
      </c>
      <c r="B11" s="872" t="s">
        <v>252</v>
      </c>
      <c r="C11" s="872" t="s">
        <v>2493</v>
      </c>
      <c r="D11" s="872" t="s">
        <v>2494</v>
      </c>
      <c r="E11" s="872" t="s">
        <v>2495</v>
      </c>
    </row>
    <row collapsed="false" customFormat="false" customHeight="true" hidden="false" ht="12.75" outlineLevel="0" r="12">
      <c r="A12" s="871" t="n">
        <v>12</v>
      </c>
      <c r="B12" s="872" t="s">
        <v>254</v>
      </c>
      <c r="C12" s="872" t="s">
        <v>2496</v>
      </c>
      <c r="D12" s="872" t="s">
        <v>2497</v>
      </c>
      <c r="E12" s="872" t="s">
        <v>2498</v>
      </c>
    </row>
    <row collapsed="false" customFormat="false" customHeight="true" hidden="false" ht="12.75" outlineLevel="0" r="13">
      <c r="A13" s="871" t="n">
        <v>13</v>
      </c>
      <c r="B13" s="872" t="s">
        <v>245</v>
      </c>
      <c r="C13" s="872" t="s">
        <v>2499</v>
      </c>
      <c r="D13" s="872" t="s">
        <v>2500</v>
      </c>
      <c r="E13" s="872" t="s">
        <v>2501</v>
      </c>
    </row>
    <row collapsed="false" customFormat="false" customHeight="true" hidden="false" ht="12.75" outlineLevel="0" r="14">
      <c r="A14" s="871" t="n">
        <v>14</v>
      </c>
      <c r="B14" s="872" t="s">
        <v>246</v>
      </c>
      <c r="C14" s="872" t="s">
        <v>2502</v>
      </c>
      <c r="D14" s="872" t="s">
        <v>2503</v>
      </c>
      <c r="E14" s="872" t="s">
        <v>2504</v>
      </c>
    </row>
    <row collapsed="false" customFormat="false" customHeight="true" hidden="false" ht="12.75" outlineLevel="0" r="15">
      <c r="A15" s="871" t="n">
        <v>15</v>
      </c>
      <c r="B15" s="872" t="s">
        <v>247</v>
      </c>
      <c r="C15" s="873" t="s">
        <v>2505</v>
      </c>
      <c r="D15" s="872" t="s">
        <v>2506</v>
      </c>
      <c r="E15" s="872" t="s">
        <v>2507</v>
      </c>
    </row>
    <row collapsed="false" customFormat="false" customHeight="true" hidden="false" ht="12.75" outlineLevel="0" r="16">
      <c r="A16" s="871" t="n">
        <v>16</v>
      </c>
      <c r="B16" s="872" t="s">
        <v>248</v>
      </c>
      <c r="C16" s="872" t="s">
        <v>2508</v>
      </c>
      <c r="D16" s="872" t="s">
        <v>2509</v>
      </c>
      <c r="E16" s="872" t="s">
        <v>2510</v>
      </c>
    </row>
    <row collapsed="false" customFormat="false" customHeight="true" hidden="false" ht="12.75" outlineLevel="0" r="17">
      <c r="A17" s="871" t="n">
        <v>17</v>
      </c>
      <c r="B17" s="872" t="s">
        <v>250</v>
      </c>
      <c r="C17" s="873" t="s">
        <v>2511</v>
      </c>
      <c r="D17" s="873" t="s">
        <v>2512</v>
      </c>
      <c r="E17" s="872" t="s">
        <v>2513</v>
      </c>
    </row>
    <row collapsed="false" customFormat="false" customHeight="true" hidden="false" ht="12.75" outlineLevel="0" r="18">
      <c r="A18" s="871" t="n">
        <v>18</v>
      </c>
      <c r="B18" s="872" t="s">
        <v>251</v>
      </c>
      <c r="C18" s="873" t="s">
        <v>2514</v>
      </c>
      <c r="D18" s="873" t="s">
        <v>2515</v>
      </c>
      <c r="E18" s="873" t="s">
        <v>2516</v>
      </c>
    </row>
    <row collapsed="false" customFormat="false" customHeight="true" hidden="false" ht="12.75" outlineLevel="0" r="19">
      <c r="A19" s="871" t="n">
        <v>19</v>
      </c>
      <c r="B19" s="872" t="s">
        <v>256</v>
      </c>
      <c r="C19" s="872" t="s">
        <v>2517</v>
      </c>
      <c r="D19" s="872" t="s">
        <v>2518</v>
      </c>
      <c r="E19" s="873" t="s">
        <v>2519</v>
      </c>
    </row>
    <row collapsed="false" customFormat="false" customHeight="true" hidden="false" ht="12.75" outlineLevel="0" r="20">
      <c r="A20" s="871" t="n">
        <v>20</v>
      </c>
      <c r="B20" s="872" t="s">
        <v>257</v>
      </c>
      <c r="C20" s="873" t="s">
        <v>2520</v>
      </c>
      <c r="D20" s="872" t="s">
        <v>2521</v>
      </c>
      <c r="E20" s="873" t="s">
        <v>2522</v>
      </c>
    </row>
    <row collapsed="false" customFormat="false" customHeight="true" hidden="false" ht="12.75" outlineLevel="0" r="21">
      <c r="A21" s="871" t="n">
        <v>21</v>
      </c>
      <c r="B21" s="872" t="s">
        <v>259</v>
      </c>
      <c r="C21" s="872" t="s">
        <v>2523</v>
      </c>
      <c r="D21" s="872" t="s">
        <v>2524</v>
      </c>
      <c r="E21" s="872" t="s">
        <v>2525</v>
      </c>
    </row>
    <row collapsed="false" customFormat="false" customHeight="true" hidden="false" ht="12.75" outlineLevel="0" r="22">
      <c r="A22" s="871" t="n">
        <v>22</v>
      </c>
      <c r="B22" s="872" t="s">
        <v>261</v>
      </c>
      <c r="C22" s="872" t="s">
        <v>2526</v>
      </c>
      <c r="D22" s="872" t="s">
        <v>2527</v>
      </c>
      <c r="E22" s="872" t="s">
        <v>2528</v>
      </c>
    </row>
    <row collapsed="false" customFormat="false" customHeight="true" hidden="false" ht="12.75" outlineLevel="0" r="23">
      <c r="A23" s="871" t="n">
        <v>23</v>
      </c>
      <c r="B23" s="872" t="s">
        <v>245</v>
      </c>
      <c r="C23" s="873" t="s">
        <v>2529</v>
      </c>
      <c r="D23" s="873" t="s">
        <v>2530</v>
      </c>
      <c r="E23" s="873" t="s">
        <v>2531</v>
      </c>
    </row>
    <row collapsed="false" customFormat="false" customHeight="true" hidden="false" ht="12.75" outlineLevel="0" r="24">
      <c r="A24" s="871" t="n">
        <v>24</v>
      </c>
      <c r="B24" s="872" t="s">
        <v>246</v>
      </c>
      <c r="C24" s="873" t="s">
        <v>2532</v>
      </c>
      <c r="D24" s="872" t="s">
        <v>2533</v>
      </c>
      <c r="E24" s="873" t="s">
        <v>2534</v>
      </c>
    </row>
    <row collapsed="false" customFormat="false" customHeight="true" hidden="false" ht="12.75" outlineLevel="0" r="25">
      <c r="A25" s="871" t="n">
        <v>25</v>
      </c>
      <c r="B25" s="872" t="s">
        <v>247</v>
      </c>
      <c r="C25" s="873" t="s">
        <v>2535</v>
      </c>
      <c r="D25" s="872" t="s">
        <v>2536</v>
      </c>
      <c r="E25" s="873" t="s">
        <v>2537</v>
      </c>
    </row>
    <row collapsed="false" customFormat="false" customHeight="true" hidden="false" ht="12.75" outlineLevel="0" r="26">
      <c r="A26" s="871" t="n">
        <v>26</v>
      </c>
      <c r="B26" s="872" t="s">
        <v>248</v>
      </c>
      <c r="C26" s="872" t="s">
        <v>2538</v>
      </c>
      <c r="D26" s="872" t="s">
        <v>2539</v>
      </c>
      <c r="E26" s="873" t="s">
        <v>2540</v>
      </c>
    </row>
    <row collapsed="false" customFormat="false" customHeight="true" hidden="false" ht="12.75" outlineLevel="0" r="27">
      <c r="A27" s="871" t="n">
        <v>27</v>
      </c>
      <c r="B27" s="872" t="s">
        <v>250</v>
      </c>
      <c r="C27" s="872" t="s">
        <v>2541</v>
      </c>
      <c r="D27" s="872" t="s">
        <v>2542</v>
      </c>
      <c r="E27" s="872" t="s">
        <v>2543</v>
      </c>
    </row>
    <row collapsed="false" customFormat="false" customHeight="true" hidden="false" ht="12.75" outlineLevel="0" r="28">
      <c r="A28" s="871" t="n">
        <v>28</v>
      </c>
      <c r="B28" s="872" t="s">
        <v>251</v>
      </c>
      <c r="C28" s="872" t="s">
        <v>2544</v>
      </c>
      <c r="D28" s="872" t="s">
        <v>2545</v>
      </c>
      <c r="E28" s="872" t="s">
        <v>2546</v>
      </c>
    </row>
    <row collapsed="false" customFormat="false" customHeight="true" hidden="false" ht="12.75" outlineLevel="0" r="29">
      <c r="A29" s="871" t="n">
        <v>29</v>
      </c>
      <c r="B29" s="872" t="s">
        <v>256</v>
      </c>
      <c r="C29" s="872" t="s">
        <v>2547</v>
      </c>
      <c r="D29" s="872" t="s">
        <v>2548</v>
      </c>
      <c r="E29" s="873" t="s">
        <v>2549</v>
      </c>
    </row>
    <row collapsed="false" customFormat="false" customHeight="true" hidden="false" ht="12.75" outlineLevel="0" r="30">
      <c r="A30" s="871" t="s">
        <v>192</v>
      </c>
      <c r="B30" s="872" t="s">
        <v>257</v>
      </c>
      <c r="C30" s="872" t="s">
        <v>1103</v>
      </c>
      <c r="D30" s="872" t="s">
        <v>2550</v>
      </c>
      <c r="E30" s="872" t="s">
        <v>2551</v>
      </c>
    </row>
    <row collapsed="false" customFormat="false" customHeight="true" hidden="false" ht="12.75" outlineLevel="0" r="31">
      <c r="A31" s="871" t="s">
        <v>166</v>
      </c>
      <c r="B31" s="872" t="s">
        <v>262</v>
      </c>
      <c r="C31" s="872" t="s">
        <v>2552</v>
      </c>
      <c r="D31" s="872" t="s">
        <v>2553</v>
      </c>
      <c r="E31" s="872" t="s">
        <v>2554</v>
      </c>
    </row>
    <row collapsed="false" customFormat="false" customHeight="true" hidden="false" ht="12.75" outlineLevel="0" r="32">
      <c r="A32" s="871" t="s">
        <v>161</v>
      </c>
      <c r="B32" s="872" t="s">
        <v>263</v>
      </c>
      <c r="C32" s="872" t="s">
        <v>2555</v>
      </c>
      <c r="D32" s="872" t="s">
        <v>2556</v>
      </c>
      <c r="E32" s="873" t="s">
        <v>2557</v>
      </c>
    </row>
    <row collapsed="false" customFormat="false" customHeight="true" hidden="false" ht="12.75" outlineLevel="0" r="33">
      <c r="A33" s="871" t="s">
        <v>264</v>
      </c>
      <c r="B33" s="872" t="s">
        <v>265</v>
      </c>
      <c r="C33" s="872" t="s">
        <v>2558</v>
      </c>
      <c r="D33" s="872" t="s">
        <v>2559</v>
      </c>
      <c r="E33" s="872" t="s">
        <v>2560</v>
      </c>
    </row>
    <row collapsed="false" customFormat="false" customHeight="true" hidden="false" ht="12.75" outlineLevel="0" r="34">
      <c r="A34" s="871" t="s">
        <v>266</v>
      </c>
      <c r="B34" s="872" t="s">
        <v>267</v>
      </c>
      <c r="C34" s="872" t="s">
        <v>2561</v>
      </c>
      <c r="D34" s="872" t="s">
        <v>2562</v>
      </c>
      <c r="E34" s="872" t="s">
        <v>2563</v>
      </c>
    </row>
    <row collapsed="false" customFormat="false" customHeight="true" hidden="false" ht="12.75" outlineLevel="0" r="35">
      <c r="A35" s="871" t="s">
        <v>268</v>
      </c>
      <c r="B35" s="872" t="s">
        <v>269</v>
      </c>
      <c r="C35" s="872" t="s">
        <v>2564</v>
      </c>
      <c r="D35" s="872" t="s">
        <v>2565</v>
      </c>
      <c r="E35" s="872" t="s">
        <v>2566</v>
      </c>
    </row>
    <row collapsed="false" customFormat="false" customHeight="true" hidden="false" ht="12.75" outlineLevel="0" r="36">
      <c r="A36" s="871" t="s">
        <v>270</v>
      </c>
      <c r="B36" s="872" t="s">
        <v>245</v>
      </c>
      <c r="C36" s="872" t="s">
        <v>2567</v>
      </c>
      <c r="D36" s="873" t="s">
        <v>2568</v>
      </c>
      <c r="E36" s="873" t="s">
        <v>2569</v>
      </c>
    </row>
    <row collapsed="false" customFormat="false" customHeight="true" hidden="false" ht="12.75" outlineLevel="0" r="37">
      <c r="A37" s="871" t="s">
        <v>271</v>
      </c>
      <c r="B37" s="872" t="s">
        <v>246</v>
      </c>
      <c r="C37" s="872" t="s">
        <v>2570</v>
      </c>
      <c r="D37" s="872" t="s">
        <v>2571</v>
      </c>
      <c r="E37" s="872" t="s">
        <v>2572</v>
      </c>
    </row>
    <row collapsed="false" customFormat="false" customHeight="true" hidden="false" ht="12.75" outlineLevel="0" r="38">
      <c r="A38" s="871" t="s">
        <v>272</v>
      </c>
      <c r="B38" s="872" t="s">
        <v>247</v>
      </c>
      <c r="C38" s="872" t="s">
        <v>2573</v>
      </c>
      <c r="D38" s="872" t="s">
        <v>2574</v>
      </c>
      <c r="E38" s="872" t="s">
        <v>2575</v>
      </c>
    </row>
    <row collapsed="false" customFormat="false" customHeight="true" hidden="false" ht="12.75" outlineLevel="0" r="39">
      <c r="A39" s="871" t="s">
        <v>273</v>
      </c>
      <c r="B39" s="872" t="s">
        <v>248</v>
      </c>
      <c r="C39" s="872" t="s">
        <v>2576</v>
      </c>
      <c r="D39" s="872" t="s">
        <v>2577</v>
      </c>
      <c r="E39" s="872" t="s">
        <v>2578</v>
      </c>
    </row>
    <row collapsed="false" customFormat="false" customHeight="true" hidden="false" ht="12.75" outlineLevel="0" r="40">
      <c r="A40" s="871" t="s">
        <v>171</v>
      </c>
      <c r="B40" s="872" t="s">
        <v>250</v>
      </c>
      <c r="C40" s="872" t="s">
        <v>2579</v>
      </c>
      <c r="D40" s="873" t="s">
        <v>2580</v>
      </c>
      <c r="E40" s="872" t="s">
        <v>2581</v>
      </c>
    </row>
    <row collapsed="false" customFormat="false" customHeight="true" hidden="false" ht="12.75" outlineLevel="0" r="41">
      <c r="A41" s="871" t="s">
        <v>274</v>
      </c>
      <c r="B41" s="872" t="s">
        <v>275</v>
      </c>
      <c r="C41" s="872" t="s">
        <v>2582</v>
      </c>
      <c r="D41" s="872" t="s">
        <v>2583</v>
      </c>
      <c r="E41" s="872" t="s">
        <v>2584</v>
      </c>
    </row>
    <row collapsed="false" customFormat="false" customHeight="true" hidden="false" ht="12.75" outlineLevel="0" r="42">
      <c r="A42" s="871" t="s">
        <v>276</v>
      </c>
      <c r="B42" s="872" t="s">
        <v>277</v>
      </c>
      <c r="C42" s="872" t="s">
        <v>2585</v>
      </c>
      <c r="D42" s="872" t="s">
        <v>2586</v>
      </c>
      <c r="E42" s="873" t="s">
        <v>2587</v>
      </c>
    </row>
    <row collapsed="false" customFormat="false" customHeight="true" hidden="false" ht="12.75" outlineLevel="0" r="43">
      <c r="A43" s="871" t="s">
        <v>172</v>
      </c>
      <c r="B43" s="872" t="s">
        <v>278</v>
      </c>
      <c r="C43" s="872" t="s">
        <v>2588</v>
      </c>
      <c r="D43" s="872" t="s">
        <v>2589</v>
      </c>
      <c r="E43" s="872" t="s">
        <v>2590</v>
      </c>
    </row>
    <row collapsed="false" customFormat="false" customHeight="true" hidden="false" ht="12.75" outlineLevel="0" r="44">
      <c r="A44" s="871" t="s">
        <v>173</v>
      </c>
      <c r="B44" s="872" t="s">
        <v>279</v>
      </c>
      <c r="C44" s="873" t="s">
        <v>2591</v>
      </c>
      <c r="D44" s="872" t="s">
        <v>2592</v>
      </c>
      <c r="E44" s="872" t="s">
        <v>2593</v>
      </c>
    </row>
    <row collapsed="false" customFormat="false" customHeight="true" hidden="false" ht="12.75" outlineLevel="0" r="45">
      <c r="A45" s="871" t="s">
        <v>174</v>
      </c>
      <c r="B45" s="872" t="s">
        <v>280</v>
      </c>
      <c r="C45" s="872" t="s">
        <v>2594</v>
      </c>
      <c r="D45" s="872" t="s">
        <v>2595</v>
      </c>
      <c r="E45" s="872" t="s">
        <v>2596</v>
      </c>
    </row>
    <row collapsed="false" customFormat="false" customHeight="true" hidden="false" ht="12.75" outlineLevel="0" r="46">
      <c r="A46" s="871" t="s">
        <v>195</v>
      </c>
      <c r="B46" s="872" t="s">
        <v>245</v>
      </c>
      <c r="C46" s="872" t="s">
        <v>2597</v>
      </c>
      <c r="D46" s="872" t="s">
        <v>2598</v>
      </c>
      <c r="E46" s="872" t="s">
        <v>2599</v>
      </c>
    </row>
    <row collapsed="false" customFormat="false" customHeight="true" hidden="false" ht="12.75" outlineLevel="0" r="47">
      <c r="A47" s="871" t="s">
        <v>121</v>
      </c>
      <c r="B47" s="872" t="s">
        <v>246</v>
      </c>
      <c r="C47" s="872" t="s">
        <v>2600</v>
      </c>
      <c r="D47" s="872" t="s">
        <v>2601</v>
      </c>
      <c r="E47" s="872" t="s">
        <v>2602</v>
      </c>
    </row>
    <row collapsed="false" customFormat="false" customHeight="true" hidden="false" ht="12.75" outlineLevel="0" r="48">
      <c r="A48" s="871" t="s">
        <v>122</v>
      </c>
      <c r="B48" s="872" t="s">
        <v>247</v>
      </c>
      <c r="C48" s="872" t="s">
        <v>2603</v>
      </c>
      <c r="D48" s="872" t="s">
        <v>2604</v>
      </c>
      <c r="E48" s="872" t="s">
        <v>2605</v>
      </c>
    </row>
    <row collapsed="false" customFormat="false" customHeight="true" hidden="false" ht="12.75" outlineLevel="0" r="49">
      <c r="A49" s="871" t="s">
        <v>131</v>
      </c>
      <c r="B49" s="872" t="s">
        <v>248</v>
      </c>
      <c r="C49" s="872" t="s">
        <v>2606</v>
      </c>
      <c r="D49" s="872" t="s">
        <v>2607</v>
      </c>
      <c r="E49" s="872" t="s">
        <v>2608</v>
      </c>
    </row>
    <row collapsed="false" customFormat="false" customHeight="true" hidden="false" ht="12.75" outlineLevel="0" r="50">
      <c r="A50" s="871" t="s">
        <v>156</v>
      </c>
      <c r="B50" s="872" t="s">
        <v>250</v>
      </c>
      <c r="C50" s="872" t="s">
        <v>2609</v>
      </c>
      <c r="D50" s="872" t="s">
        <v>2610</v>
      </c>
      <c r="E50" s="872" t="s">
        <v>2611</v>
      </c>
    </row>
    <row collapsed="false" customFormat="false" customHeight="true" hidden="false" ht="12.75" outlineLevel="0" r="51">
      <c r="A51" s="871" t="s">
        <v>115</v>
      </c>
      <c r="B51" s="872" t="s">
        <v>251</v>
      </c>
      <c r="C51" s="872" t="s">
        <v>2612</v>
      </c>
      <c r="D51" s="872" t="s">
        <v>2613</v>
      </c>
      <c r="E51" s="872" t="s">
        <v>2614</v>
      </c>
    </row>
    <row collapsed="false" customFormat="false" customHeight="true" hidden="false" ht="12.75" outlineLevel="0" r="52">
      <c r="A52" s="871" t="s">
        <v>207</v>
      </c>
      <c r="B52" s="872" t="s">
        <v>256</v>
      </c>
      <c r="C52" s="872" t="s">
        <v>2615</v>
      </c>
      <c r="D52" s="872" t="s">
        <v>2616</v>
      </c>
      <c r="E52" s="872" t="s">
        <v>2617</v>
      </c>
    </row>
    <row collapsed="false" customFormat="false" customHeight="true" hidden="false" ht="12.75" outlineLevel="0" r="53">
      <c r="A53" s="871" t="s">
        <v>281</v>
      </c>
      <c r="B53" s="872" t="s">
        <v>282</v>
      </c>
      <c r="C53" s="872" t="s">
        <v>2618</v>
      </c>
      <c r="D53" s="872" t="s">
        <v>2619</v>
      </c>
      <c r="E53" s="872" t="s">
        <v>2620</v>
      </c>
    </row>
    <row collapsed="false" customFormat="false" customHeight="true" hidden="false" ht="12.75" outlineLevel="0" r="54">
      <c r="A54" s="871" t="s">
        <v>283</v>
      </c>
      <c r="B54" s="872" t="s">
        <v>284</v>
      </c>
      <c r="C54" s="872" t="s">
        <v>2621</v>
      </c>
      <c r="D54" s="872" t="s">
        <v>2622</v>
      </c>
      <c r="E54" s="873" t="s">
        <v>2623</v>
      </c>
    </row>
    <row collapsed="false" customFormat="false" customHeight="true" hidden="false" ht="12.75" outlineLevel="0" r="55">
      <c r="A55" s="871" t="s">
        <v>177</v>
      </c>
      <c r="B55" s="872" t="s">
        <v>278</v>
      </c>
      <c r="C55" s="872" t="s">
        <v>2588</v>
      </c>
      <c r="D55" s="872" t="s">
        <v>2589</v>
      </c>
      <c r="E55" s="872" t="s">
        <v>2624</v>
      </c>
    </row>
    <row collapsed="false" customFormat="false" customHeight="true" hidden="false" ht="12.75" outlineLevel="0" r="56">
      <c r="A56" s="871" t="s">
        <v>178</v>
      </c>
      <c r="B56" s="872" t="s">
        <v>279</v>
      </c>
      <c r="C56" s="873" t="s">
        <v>2591</v>
      </c>
      <c r="D56" s="872" t="s">
        <v>2625</v>
      </c>
      <c r="E56" s="872" t="s">
        <v>2593</v>
      </c>
    </row>
    <row collapsed="false" customFormat="false" customHeight="true" hidden="false" ht="12.75" outlineLevel="0" r="57">
      <c r="A57" s="871" t="s">
        <v>179</v>
      </c>
      <c r="B57" s="872" t="s">
        <v>280</v>
      </c>
      <c r="C57" s="872" t="s">
        <v>2594</v>
      </c>
      <c r="D57" s="872" t="s">
        <v>2626</v>
      </c>
      <c r="E57" s="872" t="s">
        <v>2596</v>
      </c>
    </row>
    <row collapsed="false" customFormat="false" customHeight="true" hidden="false" ht="12.75" outlineLevel="0" r="58">
      <c r="A58" s="871" t="s">
        <v>197</v>
      </c>
      <c r="B58" s="872" t="s">
        <v>245</v>
      </c>
      <c r="C58" s="872" t="s">
        <v>2597</v>
      </c>
      <c r="D58" s="872" t="s">
        <v>2598</v>
      </c>
      <c r="E58" s="872" t="s">
        <v>2599</v>
      </c>
    </row>
    <row collapsed="false" customFormat="false" customHeight="true" hidden="false" ht="12.75" outlineLevel="0" r="59">
      <c r="A59" s="871" t="s">
        <v>124</v>
      </c>
      <c r="B59" s="872" t="s">
        <v>246</v>
      </c>
      <c r="C59" s="872" t="s">
        <v>2627</v>
      </c>
      <c r="D59" s="872" t="s">
        <v>2628</v>
      </c>
      <c r="E59" s="872" t="s">
        <v>2602</v>
      </c>
    </row>
    <row collapsed="false" customFormat="false" customHeight="true" hidden="false" ht="12.75" outlineLevel="0" r="60">
      <c r="A60" s="871" t="s">
        <v>125</v>
      </c>
      <c r="B60" s="872" t="s">
        <v>247</v>
      </c>
      <c r="C60" s="872" t="s">
        <v>2629</v>
      </c>
      <c r="D60" s="872" t="s">
        <v>2604</v>
      </c>
      <c r="E60" s="872" t="s">
        <v>2630</v>
      </c>
    </row>
    <row collapsed="false" customFormat="false" customHeight="true" hidden="false" ht="12.75" outlineLevel="0" r="61">
      <c r="A61" s="871" t="s">
        <v>132</v>
      </c>
      <c r="B61" s="872" t="s">
        <v>248</v>
      </c>
      <c r="C61" s="872" t="s">
        <v>2631</v>
      </c>
      <c r="D61" s="872" t="s">
        <v>2632</v>
      </c>
      <c r="E61" s="872" t="s">
        <v>2633</v>
      </c>
    </row>
    <row collapsed="false" customFormat="false" customHeight="true" hidden="false" ht="12.75" outlineLevel="0" r="62">
      <c r="A62" s="871" t="s">
        <v>181</v>
      </c>
      <c r="B62" s="872" t="s">
        <v>250</v>
      </c>
      <c r="C62" s="872" t="s">
        <v>2634</v>
      </c>
      <c r="D62" s="872" t="s">
        <v>2635</v>
      </c>
      <c r="E62" s="873" t="s">
        <v>2636</v>
      </c>
    </row>
    <row collapsed="false" customFormat="false" customHeight="true" hidden="false" ht="12.75" outlineLevel="0" r="63">
      <c r="A63" s="871" t="s">
        <v>183</v>
      </c>
      <c r="B63" s="872" t="s">
        <v>251</v>
      </c>
      <c r="C63" s="872" t="s">
        <v>2637</v>
      </c>
      <c r="D63" s="873" t="s">
        <v>2638</v>
      </c>
      <c r="E63" s="872" t="s">
        <v>2639</v>
      </c>
    </row>
    <row collapsed="false" customFormat="false" customHeight="true" hidden="false" ht="12.75" outlineLevel="0" r="64">
      <c r="A64" s="871" t="s">
        <v>158</v>
      </c>
      <c r="B64" s="872" t="s">
        <v>256</v>
      </c>
      <c r="C64" s="872" t="s">
        <v>2609</v>
      </c>
      <c r="D64" s="872" t="s">
        <v>2610</v>
      </c>
      <c r="E64" s="872" t="s">
        <v>2611</v>
      </c>
    </row>
    <row collapsed="false" customFormat="false" customHeight="true" hidden="false" ht="12.75" outlineLevel="0" r="65">
      <c r="A65" s="871" t="s">
        <v>117</v>
      </c>
      <c r="B65" s="872" t="s">
        <v>257</v>
      </c>
      <c r="C65" s="873" t="s">
        <v>2640</v>
      </c>
      <c r="D65" s="873" t="s">
        <v>2641</v>
      </c>
      <c r="E65" s="872" t="s">
        <v>2642</v>
      </c>
    </row>
    <row collapsed="false" customFormat="false" customHeight="true" hidden="false" ht="12.75" outlineLevel="0" r="66">
      <c r="A66" s="871" t="s">
        <v>285</v>
      </c>
      <c r="B66" s="872" t="s">
        <v>286</v>
      </c>
      <c r="C66" s="872" t="s">
        <v>2643</v>
      </c>
      <c r="D66" s="872" t="s">
        <v>2644</v>
      </c>
      <c r="E66" s="872" t="s">
        <v>2645</v>
      </c>
    </row>
    <row collapsed="false" customFormat="false" customHeight="true" hidden="false" ht="12.75" outlineLevel="0" r="67">
      <c r="A67" s="871" t="s">
        <v>287</v>
      </c>
      <c r="B67" s="872" t="s">
        <v>288</v>
      </c>
      <c r="C67" s="873" t="s">
        <v>2646</v>
      </c>
      <c r="D67" s="872" t="s">
        <v>2647</v>
      </c>
      <c r="E67" s="873" t="s">
        <v>2648</v>
      </c>
    </row>
    <row collapsed="false" customFormat="false" customHeight="true" hidden="false" ht="12.75" outlineLevel="0" r="68">
      <c r="A68" s="871" t="s">
        <v>289</v>
      </c>
      <c r="B68" s="872" t="s">
        <v>245</v>
      </c>
      <c r="C68" s="873" t="s">
        <v>2649</v>
      </c>
      <c r="D68" s="872" t="s">
        <v>2650</v>
      </c>
      <c r="E68" s="872" t="s">
        <v>2651</v>
      </c>
    </row>
    <row collapsed="false" customFormat="false" customHeight="true" hidden="false" ht="12.75" outlineLevel="0" r="69">
      <c r="A69" s="871" t="s">
        <v>290</v>
      </c>
      <c r="B69" s="872" t="s">
        <v>246</v>
      </c>
      <c r="C69" s="872" t="s">
        <v>2652</v>
      </c>
      <c r="D69" s="872" t="s">
        <v>2653</v>
      </c>
      <c r="E69" s="872" t="s">
        <v>2654</v>
      </c>
    </row>
    <row collapsed="false" customFormat="false" customHeight="true" hidden="false" ht="12.75" outlineLevel="0" r="70">
      <c r="A70" s="871" t="s">
        <v>182</v>
      </c>
      <c r="B70" s="872" t="s">
        <v>247</v>
      </c>
      <c r="C70" s="873" t="s">
        <v>2655</v>
      </c>
      <c r="D70" s="873" t="s">
        <v>2656</v>
      </c>
      <c r="E70" s="873" t="s">
        <v>2657</v>
      </c>
    </row>
    <row collapsed="false" customFormat="false" customHeight="true" hidden="false" ht="12.75" outlineLevel="0" r="71">
      <c r="A71" s="871" t="s">
        <v>291</v>
      </c>
      <c r="B71" s="872" t="s">
        <v>292</v>
      </c>
      <c r="C71" s="872" t="s">
        <v>2658</v>
      </c>
      <c r="D71" s="872" t="s">
        <v>2659</v>
      </c>
      <c r="E71" s="872" t="s">
        <v>2660</v>
      </c>
    </row>
    <row collapsed="false" customFormat="false" customHeight="true" hidden="false" ht="12.75" outlineLevel="0" r="72">
      <c r="A72" s="871" t="s">
        <v>293</v>
      </c>
      <c r="B72" s="872" t="s">
        <v>294</v>
      </c>
      <c r="C72" s="872" t="s">
        <v>2661</v>
      </c>
      <c r="D72" s="872" t="s">
        <v>2662</v>
      </c>
      <c r="E72" s="872" t="s">
        <v>2663</v>
      </c>
    </row>
    <row collapsed="false" customFormat="false" customHeight="true" hidden="false" ht="12.75" outlineLevel="0" r="73">
      <c r="A73" s="871" t="s">
        <v>295</v>
      </c>
      <c r="B73" s="872" t="s">
        <v>245</v>
      </c>
      <c r="C73" s="872" t="s">
        <v>2664</v>
      </c>
      <c r="D73" s="872" t="s">
        <v>2665</v>
      </c>
      <c r="E73" s="872" t="s">
        <v>2666</v>
      </c>
    </row>
    <row collapsed="false" customFormat="false" customHeight="true" hidden="false" ht="12.75" outlineLevel="0" r="74">
      <c r="A74" s="871" t="s">
        <v>296</v>
      </c>
      <c r="B74" s="872" t="s">
        <v>297</v>
      </c>
      <c r="C74" s="872" t="s">
        <v>2667</v>
      </c>
      <c r="D74" s="872" t="s">
        <v>2668</v>
      </c>
      <c r="E74" s="872" t="s">
        <v>2669</v>
      </c>
    </row>
    <row collapsed="false" customFormat="false" customHeight="true" hidden="false" ht="12.75" outlineLevel="0" r="75">
      <c r="A75" s="871" t="s">
        <v>298</v>
      </c>
      <c r="B75" s="872" t="s">
        <v>299</v>
      </c>
      <c r="C75" s="872" t="s">
        <v>2670</v>
      </c>
      <c r="D75" s="872" t="s">
        <v>2671</v>
      </c>
      <c r="E75" s="873" t="s">
        <v>2672</v>
      </c>
    </row>
    <row collapsed="false" customFormat="false" customHeight="true" hidden="false" ht="12.75" outlineLevel="0" r="76">
      <c r="A76" s="871" t="s">
        <v>300</v>
      </c>
      <c r="B76" s="872" t="s">
        <v>245</v>
      </c>
      <c r="C76" s="872" t="s">
        <v>2673</v>
      </c>
      <c r="D76" s="872" t="s">
        <v>2674</v>
      </c>
      <c r="E76" s="873" t="s">
        <v>2675</v>
      </c>
    </row>
    <row collapsed="false" customFormat="false" customHeight="true" hidden="false" ht="12.75" outlineLevel="0" r="77">
      <c r="A77" s="871" t="s">
        <v>301</v>
      </c>
      <c r="B77" s="872" t="s">
        <v>246</v>
      </c>
      <c r="C77" s="872" t="s">
        <v>2676</v>
      </c>
      <c r="D77" s="872" t="s">
        <v>2677</v>
      </c>
      <c r="E77" s="872" t="s">
        <v>2678</v>
      </c>
    </row>
    <row collapsed="false" customFormat="false" customHeight="true" hidden="false" ht="12.75" outlineLevel="0" r="78">
      <c r="A78" s="871" t="s">
        <v>302</v>
      </c>
      <c r="B78" s="872" t="s">
        <v>247</v>
      </c>
      <c r="C78" s="872" t="s">
        <v>2679</v>
      </c>
      <c r="D78" s="872" t="s">
        <v>2680</v>
      </c>
      <c r="E78" s="872" t="s">
        <v>2681</v>
      </c>
    </row>
    <row collapsed="false" customFormat="false" customHeight="true" hidden="false" ht="12.75" outlineLevel="0" r="79">
      <c r="A79" s="872" t="n">
        <v>79</v>
      </c>
      <c r="C79" s="872" t="s">
        <v>2682</v>
      </c>
      <c r="D79" s="872" t="s">
        <v>2683</v>
      </c>
      <c r="E79" s="872" t="s">
        <v>2684</v>
      </c>
    </row>
    <row collapsed="false" customFormat="false" customHeight="true" hidden="false" ht="12.75" outlineLevel="0" r="80">
      <c r="A80" s="872" t="n">
        <v>80</v>
      </c>
      <c r="B80" s="872" t="s">
        <v>241</v>
      </c>
      <c r="C80" s="873" t="s">
        <v>2685</v>
      </c>
      <c r="D80" s="872" t="s">
        <v>2686</v>
      </c>
      <c r="E80" s="873" t="s">
        <v>2687</v>
      </c>
    </row>
    <row collapsed="false" customFormat="false" customHeight="true" hidden="false" ht="12.75" outlineLevel="0" r="81">
      <c r="A81" s="872" t="n">
        <v>81</v>
      </c>
      <c r="B81" s="872" t="s">
        <v>243</v>
      </c>
      <c r="C81" s="872" t="s">
        <v>2688</v>
      </c>
      <c r="D81" s="872" t="s">
        <v>2689</v>
      </c>
      <c r="E81" s="872" t="s">
        <v>2690</v>
      </c>
    </row>
    <row collapsed="false" customFormat="false" customHeight="true" hidden="false" ht="12.75" outlineLevel="0" r="82">
      <c r="A82" s="872" t="n">
        <v>82</v>
      </c>
      <c r="B82" s="872" t="s">
        <v>244</v>
      </c>
      <c r="C82" s="872" t="s">
        <v>2691</v>
      </c>
      <c r="D82" s="872" t="s">
        <v>2692</v>
      </c>
      <c r="E82" s="872" t="s">
        <v>2693</v>
      </c>
    </row>
    <row collapsed="false" customFormat="false" customHeight="true" hidden="false" ht="12.75" outlineLevel="0" r="83">
      <c r="A83" s="872" t="n">
        <v>83</v>
      </c>
      <c r="B83" s="872" t="s">
        <v>245</v>
      </c>
      <c r="C83" s="872" t="s">
        <v>2694</v>
      </c>
      <c r="D83" s="872" t="s">
        <v>2695</v>
      </c>
      <c r="E83" s="872" t="s">
        <v>2696</v>
      </c>
    </row>
    <row collapsed="false" customFormat="false" customHeight="true" hidden="false" ht="12.75" outlineLevel="0" r="84">
      <c r="A84" s="872" t="n">
        <v>84</v>
      </c>
      <c r="B84" s="872" t="s">
        <v>246</v>
      </c>
      <c r="C84" s="872" t="s">
        <v>1109</v>
      </c>
      <c r="D84" s="872" t="s">
        <v>2697</v>
      </c>
      <c r="E84" s="872" t="s">
        <v>2698</v>
      </c>
    </row>
    <row collapsed="false" customFormat="false" customHeight="true" hidden="false" ht="12.75" outlineLevel="0" r="85">
      <c r="A85" s="872" t="n">
        <v>85</v>
      </c>
      <c r="B85" s="872" t="s">
        <v>252</v>
      </c>
      <c r="C85" s="872" t="s">
        <v>2699</v>
      </c>
      <c r="D85" s="872" t="s">
        <v>2700</v>
      </c>
      <c r="E85" s="872" t="s">
        <v>2701</v>
      </c>
    </row>
    <row collapsed="false" customFormat="false" customHeight="true" hidden="false" ht="12.75" outlineLevel="0" r="86">
      <c r="A86" s="872" t="n">
        <v>86</v>
      </c>
      <c r="B86" s="872" t="s">
        <v>259</v>
      </c>
      <c r="C86" s="872" t="s">
        <v>2702</v>
      </c>
      <c r="D86" s="872" t="s">
        <v>2703</v>
      </c>
      <c r="E86" s="872" t="s">
        <v>2704</v>
      </c>
    </row>
    <row collapsed="false" customFormat="false" customHeight="true" hidden="false" ht="12.75" outlineLevel="0" r="87">
      <c r="A87" s="872" t="n">
        <v>87</v>
      </c>
      <c r="B87" s="872" t="s">
        <v>311</v>
      </c>
      <c r="C87" s="872" t="s">
        <v>2705</v>
      </c>
      <c r="D87" s="872" t="s">
        <v>2706</v>
      </c>
      <c r="E87" s="872" t="s">
        <v>2707</v>
      </c>
    </row>
    <row collapsed="false" customFormat="false" customHeight="true" hidden="false" ht="12.75" outlineLevel="0" r="88">
      <c r="A88" s="872" t="n">
        <v>88</v>
      </c>
      <c r="B88" s="872" t="s">
        <v>313</v>
      </c>
      <c r="C88" s="872" t="s">
        <v>2708</v>
      </c>
      <c r="D88" s="872" t="s">
        <v>2709</v>
      </c>
      <c r="E88" s="872" t="s">
        <v>2710</v>
      </c>
    </row>
    <row collapsed="false" customFormat="false" customHeight="true" hidden="false" ht="12.75" outlineLevel="0" r="89">
      <c r="A89" s="872" t="n">
        <v>89</v>
      </c>
      <c r="B89" s="872" t="s">
        <v>245</v>
      </c>
      <c r="C89" s="872" t="s">
        <v>2711</v>
      </c>
      <c r="D89" s="872" t="s">
        <v>2712</v>
      </c>
      <c r="E89" s="872" t="s">
        <v>2713</v>
      </c>
    </row>
    <row collapsed="false" customFormat="false" customHeight="true" hidden="false" ht="12.75" outlineLevel="0" r="90">
      <c r="A90" s="872" t="n">
        <v>90</v>
      </c>
      <c r="B90" s="872" t="s">
        <v>316</v>
      </c>
      <c r="C90" s="872" t="s">
        <v>2714</v>
      </c>
      <c r="D90" s="872" t="s">
        <v>2715</v>
      </c>
      <c r="E90" s="872" t="s">
        <v>2716</v>
      </c>
    </row>
    <row collapsed="false" customFormat="false" customHeight="true" hidden="false" ht="12.75" outlineLevel="0" r="91">
      <c r="A91" s="872" t="n">
        <v>91</v>
      </c>
      <c r="B91" s="872" t="s">
        <v>318</v>
      </c>
      <c r="C91" s="872" t="s">
        <v>2717</v>
      </c>
      <c r="D91" s="872" t="s">
        <v>2718</v>
      </c>
      <c r="E91" s="872" t="s">
        <v>2719</v>
      </c>
    </row>
    <row collapsed="false" customFormat="false" customHeight="true" hidden="false" ht="12.75" outlineLevel="0" r="92">
      <c r="A92" s="872" t="n">
        <v>92</v>
      </c>
      <c r="B92" s="872" t="s">
        <v>245</v>
      </c>
      <c r="C92" s="872" t="s">
        <v>2720</v>
      </c>
      <c r="D92" s="872" t="s">
        <v>2721</v>
      </c>
      <c r="E92" s="872" t="s">
        <v>2722</v>
      </c>
    </row>
    <row collapsed="false" customFormat="false" customHeight="true" hidden="false" ht="12.75" outlineLevel="0" r="93">
      <c r="A93" s="872" t="n">
        <v>93</v>
      </c>
      <c r="B93" s="872" t="s">
        <v>321</v>
      </c>
      <c r="C93" s="872" t="s">
        <v>2723</v>
      </c>
      <c r="D93" s="872" t="s">
        <v>2724</v>
      </c>
      <c r="E93" s="872" t="s">
        <v>2725</v>
      </c>
    </row>
    <row collapsed="false" customFormat="false" customHeight="true" hidden="false" ht="12.75" outlineLevel="0" r="94">
      <c r="A94" s="872" t="n">
        <v>94</v>
      </c>
      <c r="B94" s="872" t="s">
        <v>323</v>
      </c>
      <c r="C94" s="872" t="s">
        <v>2726</v>
      </c>
      <c r="D94" s="873" t="s">
        <v>2727</v>
      </c>
      <c r="E94" s="873" t="s">
        <v>2728</v>
      </c>
    </row>
    <row collapsed="false" customFormat="false" customHeight="true" hidden="false" ht="12.75" outlineLevel="0" r="95">
      <c r="A95" s="872" t="n">
        <v>95</v>
      </c>
      <c r="B95" s="872" t="s">
        <v>245</v>
      </c>
      <c r="C95" s="873" t="s">
        <v>2729</v>
      </c>
      <c r="D95" s="872" t="s">
        <v>2730</v>
      </c>
      <c r="E95" s="872" t="s">
        <v>2731</v>
      </c>
    </row>
    <row collapsed="false" customFormat="false" customHeight="true" hidden="false" ht="12.75" outlineLevel="0" r="96">
      <c r="A96" s="872" t="n">
        <v>96</v>
      </c>
      <c r="B96" s="872" t="s">
        <v>246</v>
      </c>
      <c r="C96" s="872" t="s">
        <v>2732</v>
      </c>
      <c r="D96" s="872" t="s">
        <v>2733</v>
      </c>
      <c r="E96" s="872" t="s">
        <v>2734</v>
      </c>
    </row>
    <row collapsed="false" customFormat="false" customHeight="true" hidden="false" ht="12.75" outlineLevel="0" r="97">
      <c r="A97" s="872" t="n">
        <v>97</v>
      </c>
      <c r="B97" s="872" t="s">
        <v>327</v>
      </c>
      <c r="C97" s="872" t="s">
        <v>2735</v>
      </c>
      <c r="D97" s="872" t="s">
        <v>2736</v>
      </c>
      <c r="E97" s="872" t="s">
        <v>2737</v>
      </c>
    </row>
    <row collapsed="false" customFormat="false" customHeight="true" hidden="false" ht="12.75" outlineLevel="0" r="98">
      <c r="A98" s="872" t="n">
        <v>98</v>
      </c>
      <c r="B98" s="872" t="s">
        <v>329</v>
      </c>
      <c r="C98" s="872" t="s">
        <v>2738</v>
      </c>
      <c r="D98" s="872" t="s">
        <v>2739</v>
      </c>
      <c r="E98" s="872" t="s">
        <v>2740</v>
      </c>
    </row>
    <row collapsed="false" customFormat="false" customHeight="true" hidden="false" ht="12.75" outlineLevel="0" r="99">
      <c r="A99" s="872" t="n">
        <v>99</v>
      </c>
      <c r="B99" s="872" t="s">
        <v>245</v>
      </c>
      <c r="C99" s="872" t="s">
        <v>2741</v>
      </c>
      <c r="D99" s="872" t="s">
        <v>2742</v>
      </c>
      <c r="E99" s="872" t="s">
        <v>2743</v>
      </c>
    </row>
    <row collapsed="false" customFormat="false" customHeight="true" hidden="false" ht="12.75" outlineLevel="0" r="100">
      <c r="A100" s="872" t="n">
        <v>100</v>
      </c>
      <c r="B100" s="872" t="s">
        <v>332</v>
      </c>
      <c r="C100" s="873" t="s">
        <v>2744</v>
      </c>
      <c r="D100" s="873" t="s">
        <v>2745</v>
      </c>
      <c r="E100" s="872" t="s">
        <v>2746</v>
      </c>
    </row>
    <row collapsed="false" customFormat="false" customHeight="true" hidden="false" ht="12.75" outlineLevel="0" r="101">
      <c r="A101" s="872" t="n">
        <v>101</v>
      </c>
      <c r="B101" s="872" t="s">
        <v>265</v>
      </c>
      <c r="C101" s="873" t="s">
        <v>2747</v>
      </c>
      <c r="D101" s="872" t="s">
        <v>2748</v>
      </c>
      <c r="E101" s="873" t="s">
        <v>2749</v>
      </c>
    </row>
    <row collapsed="false" customFormat="false" customHeight="true" hidden="false" ht="12.75" outlineLevel="0" r="102">
      <c r="A102" s="872" t="n">
        <v>102</v>
      </c>
      <c r="B102" s="872" t="s">
        <v>267</v>
      </c>
      <c r="C102" s="872" t="s">
        <v>2750</v>
      </c>
      <c r="D102" s="872" t="s">
        <v>2751</v>
      </c>
      <c r="E102" s="872" t="s">
        <v>2752</v>
      </c>
    </row>
    <row collapsed="false" customFormat="false" customHeight="true" hidden="false" ht="12.75" outlineLevel="0" r="103">
      <c r="A103" s="872" t="n">
        <v>103</v>
      </c>
      <c r="B103" s="872" t="s">
        <v>269</v>
      </c>
      <c r="C103" s="873" t="s">
        <v>2753</v>
      </c>
      <c r="D103" s="872" t="s">
        <v>2754</v>
      </c>
      <c r="E103" s="872" t="s">
        <v>2755</v>
      </c>
    </row>
    <row collapsed="false" customFormat="false" customHeight="true" hidden="false" ht="12.75" outlineLevel="0" r="104">
      <c r="A104" s="872" t="n">
        <v>104</v>
      </c>
      <c r="B104" s="872" t="s">
        <v>278</v>
      </c>
      <c r="C104" s="872" t="s">
        <v>2756</v>
      </c>
      <c r="D104" s="872" t="s">
        <v>2757</v>
      </c>
      <c r="E104" s="873" t="s">
        <v>2758</v>
      </c>
    </row>
    <row collapsed="false" customFormat="false" customHeight="true" hidden="false" ht="12.75" outlineLevel="0" r="105">
      <c r="A105" s="872" t="n">
        <v>105</v>
      </c>
      <c r="B105" s="872" t="s">
        <v>279</v>
      </c>
      <c r="C105" s="872" t="s">
        <v>2759</v>
      </c>
      <c r="D105" s="872" t="s">
        <v>2760</v>
      </c>
      <c r="E105" s="872" t="s">
        <v>2761</v>
      </c>
    </row>
    <row collapsed="false" customFormat="false" customHeight="true" hidden="false" ht="12.75" outlineLevel="0" r="106">
      <c r="A106" s="872" t="n">
        <v>106</v>
      </c>
      <c r="B106" s="872" t="s">
        <v>280</v>
      </c>
      <c r="C106" s="872" t="s">
        <v>2762</v>
      </c>
      <c r="D106" s="872" t="s">
        <v>2763</v>
      </c>
      <c r="E106" s="872" t="s">
        <v>2764</v>
      </c>
    </row>
    <row collapsed="false" customFormat="false" customHeight="true" hidden="false" ht="12.75" outlineLevel="0" r="107">
      <c r="A107" s="872" t="n">
        <v>107</v>
      </c>
      <c r="B107" s="872" t="s">
        <v>245</v>
      </c>
      <c r="C107" s="872" t="s">
        <v>2597</v>
      </c>
      <c r="D107" s="872" t="s">
        <v>2598</v>
      </c>
      <c r="E107" s="872" t="s">
        <v>2599</v>
      </c>
    </row>
    <row collapsed="false" customFormat="false" customHeight="true" hidden="false" ht="12.75" outlineLevel="0" r="108">
      <c r="A108" s="872" t="n">
        <v>108</v>
      </c>
      <c r="B108" s="872" t="s">
        <v>246</v>
      </c>
      <c r="C108" s="872" t="s">
        <v>2765</v>
      </c>
      <c r="D108" s="872" t="s">
        <v>2766</v>
      </c>
      <c r="E108" s="872" t="s">
        <v>2767</v>
      </c>
    </row>
    <row collapsed="false" customFormat="false" customHeight="true" hidden="false" ht="12.75" outlineLevel="0" r="109">
      <c r="A109" s="872" t="n">
        <v>109</v>
      </c>
      <c r="B109" s="872" t="s">
        <v>247</v>
      </c>
      <c r="C109" s="872" t="s">
        <v>2768</v>
      </c>
      <c r="D109" s="872" t="s">
        <v>2769</v>
      </c>
      <c r="E109" s="872" t="s">
        <v>2770</v>
      </c>
    </row>
    <row collapsed="false" customFormat="false" customHeight="true" hidden="false" ht="12.75" outlineLevel="0" r="110">
      <c r="A110" s="872" t="n">
        <v>110</v>
      </c>
      <c r="B110" s="872" t="s">
        <v>248</v>
      </c>
      <c r="C110" s="872" t="s">
        <v>2771</v>
      </c>
      <c r="D110" s="872" t="s">
        <v>2772</v>
      </c>
      <c r="E110" s="872" t="s">
        <v>2773</v>
      </c>
    </row>
    <row collapsed="false" customFormat="false" customHeight="true" hidden="false" ht="12.75" outlineLevel="0" r="111">
      <c r="A111" s="872" t="n">
        <v>111</v>
      </c>
      <c r="B111" s="872" t="s">
        <v>250</v>
      </c>
      <c r="C111" s="872" t="s">
        <v>2774</v>
      </c>
      <c r="D111" s="872" t="s">
        <v>2775</v>
      </c>
      <c r="E111" s="872" t="s">
        <v>2776</v>
      </c>
    </row>
    <row collapsed="false" customFormat="false" customHeight="true" hidden="false" ht="12.75" outlineLevel="0" r="112">
      <c r="A112" s="872" t="n">
        <v>112</v>
      </c>
      <c r="B112" s="872" t="s">
        <v>251</v>
      </c>
      <c r="C112" s="872" t="s">
        <v>2777</v>
      </c>
      <c r="D112" s="872" t="s">
        <v>2778</v>
      </c>
      <c r="E112" s="872" t="s">
        <v>2779</v>
      </c>
    </row>
    <row collapsed="false" customFormat="false" customHeight="true" hidden="false" ht="12.75" outlineLevel="0" r="113">
      <c r="A113" s="872" t="n">
        <v>113</v>
      </c>
      <c r="B113" s="872" t="s">
        <v>256</v>
      </c>
      <c r="C113" s="872" t="s">
        <v>2780</v>
      </c>
      <c r="D113" s="872" t="s">
        <v>2781</v>
      </c>
      <c r="E113" s="872" t="s">
        <v>2782</v>
      </c>
    </row>
    <row collapsed="false" customFormat="false" customHeight="true" hidden="false" ht="12.75" outlineLevel="0" r="114">
      <c r="A114" s="872" t="n">
        <v>114</v>
      </c>
      <c r="B114" s="872" t="s">
        <v>257</v>
      </c>
      <c r="C114" s="872" t="s">
        <v>2783</v>
      </c>
      <c r="D114" s="872" t="s">
        <v>2784</v>
      </c>
      <c r="E114" s="872" t="s">
        <v>2785</v>
      </c>
    </row>
    <row collapsed="false" customFormat="false" customHeight="true" hidden="false" ht="12.75" outlineLevel="0" r="115">
      <c r="A115" s="872" t="n">
        <v>115</v>
      </c>
      <c r="B115" s="872" t="s">
        <v>262</v>
      </c>
      <c r="C115" s="872" t="s">
        <v>2786</v>
      </c>
      <c r="D115" s="872" t="s">
        <v>2787</v>
      </c>
      <c r="E115" s="872" t="s">
        <v>2788</v>
      </c>
    </row>
    <row collapsed="false" customFormat="false" customHeight="true" hidden="false" ht="12.75" outlineLevel="0" r="116">
      <c r="A116" s="872" t="n">
        <v>116</v>
      </c>
      <c r="B116" s="872" t="s">
        <v>263</v>
      </c>
      <c r="C116" s="872" t="s">
        <v>2789</v>
      </c>
      <c r="D116" s="872" t="s">
        <v>2790</v>
      </c>
      <c r="E116" s="872" t="s">
        <v>2791</v>
      </c>
    </row>
    <row collapsed="false" customFormat="false" customHeight="true" hidden="false" ht="12.75" outlineLevel="0" r="117">
      <c r="A117" s="872" t="n">
        <v>117</v>
      </c>
      <c r="B117" s="872" t="s">
        <v>347</v>
      </c>
      <c r="C117" s="872" t="s">
        <v>2792</v>
      </c>
      <c r="D117" s="872" t="s">
        <v>2793</v>
      </c>
      <c r="E117" s="872" t="s">
        <v>2794</v>
      </c>
    </row>
    <row collapsed="false" customFormat="false" customHeight="true" hidden="false" ht="12.75" outlineLevel="0" r="118">
      <c r="A118" s="872" t="n">
        <v>118</v>
      </c>
      <c r="B118" s="872" t="s">
        <v>275</v>
      </c>
      <c r="C118" s="872" t="s">
        <v>2795</v>
      </c>
      <c r="D118" s="872" t="s">
        <v>2796</v>
      </c>
      <c r="E118" s="872" t="s">
        <v>2797</v>
      </c>
    </row>
    <row collapsed="false" customFormat="false" customHeight="true" hidden="false" ht="12.75" outlineLevel="0" r="119">
      <c r="A119" s="872" t="n">
        <v>119</v>
      </c>
      <c r="B119" s="872" t="s">
        <v>277</v>
      </c>
      <c r="C119" s="872" t="s">
        <v>2798</v>
      </c>
      <c r="D119" s="872" t="s">
        <v>2799</v>
      </c>
      <c r="E119" s="872" t="s">
        <v>2800</v>
      </c>
    </row>
    <row collapsed="false" customFormat="false" customHeight="true" hidden="false" ht="12.75" outlineLevel="0" r="120">
      <c r="A120" s="872" t="n">
        <v>120</v>
      </c>
      <c r="B120" s="872" t="s">
        <v>245</v>
      </c>
      <c r="C120" s="872" t="s">
        <v>2801</v>
      </c>
      <c r="D120" s="872" t="s">
        <v>2802</v>
      </c>
      <c r="E120" s="872" t="s">
        <v>2803</v>
      </c>
    </row>
    <row collapsed="false" customFormat="false" customHeight="true" hidden="false" ht="12.75" outlineLevel="0" r="121">
      <c r="A121" s="872" t="n">
        <v>121</v>
      </c>
      <c r="B121" s="872" t="s">
        <v>282</v>
      </c>
      <c r="C121" s="872" t="s">
        <v>2804</v>
      </c>
      <c r="D121" s="872" t="s">
        <v>2805</v>
      </c>
      <c r="E121" s="872" t="s">
        <v>2806</v>
      </c>
    </row>
    <row collapsed="false" customFormat="false" customHeight="true" hidden="false" ht="12.75" outlineLevel="0" r="122">
      <c r="A122" s="872" t="n">
        <v>122</v>
      </c>
      <c r="B122" s="872" t="s">
        <v>286</v>
      </c>
      <c r="C122" s="872" t="s">
        <v>2807</v>
      </c>
      <c r="D122" s="872" t="s">
        <v>2808</v>
      </c>
      <c r="E122" s="872" t="s">
        <v>2809</v>
      </c>
    </row>
    <row collapsed="false" customFormat="false" customHeight="true" hidden="false" ht="12.75" outlineLevel="0" r="123">
      <c r="A123" s="872" t="n">
        <v>123</v>
      </c>
      <c r="B123" s="872" t="s">
        <v>288</v>
      </c>
      <c r="C123" s="872" t="s">
        <v>2810</v>
      </c>
      <c r="D123" s="872" t="s">
        <v>2811</v>
      </c>
      <c r="E123" s="872" t="s">
        <v>2812</v>
      </c>
    </row>
    <row collapsed="false" customFormat="false" customHeight="true" hidden="false" ht="12.75" outlineLevel="0" r="124">
      <c r="A124" s="872" t="n">
        <v>124</v>
      </c>
      <c r="B124" s="872" t="s">
        <v>278</v>
      </c>
      <c r="C124" s="872" t="s">
        <v>2813</v>
      </c>
      <c r="D124" s="872" t="s">
        <v>2814</v>
      </c>
      <c r="E124" s="872" t="s">
        <v>2815</v>
      </c>
    </row>
    <row collapsed="false" customFormat="false" customHeight="true" hidden="false" ht="12.75" outlineLevel="0" r="125">
      <c r="A125" s="872" t="n">
        <v>125</v>
      </c>
      <c r="B125" s="872" t="s">
        <v>279</v>
      </c>
      <c r="C125" s="872" t="s">
        <v>2816</v>
      </c>
      <c r="D125" s="872" t="s">
        <v>2817</v>
      </c>
      <c r="E125" s="872" t="s">
        <v>2818</v>
      </c>
    </row>
    <row collapsed="false" customFormat="false" customHeight="true" hidden="false" ht="12.75" outlineLevel="0" r="126">
      <c r="A126" s="872" t="n">
        <v>126</v>
      </c>
      <c r="B126" s="872" t="s">
        <v>280</v>
      </c>
      <c r="C126" s="872" t="s">
        <v>2819</v>
      </c>
      <c r="D126" s="872" t="s">
        <v>2820</v>
      </c>
      <c r="E126" s="872" t="s">
        <v>2821</v>
      </c>
    </row>
    <row collapsed="false" customFormat="false" customHeight="true" hidden="false" ht="12.75" outlineLevel="0" r="127">
      <c r="A127" s="872" t="n">
        <v>127</v>
      </c>
      <c r="B127" s="872" t="s">
        <v>245</v>
      </c>
      <c r="C127" s="872" t="s">
        <v>2597</v>
      </c>
      <c r="D127" s="872" t="s">
        <v>2598</v>
      </c>
      <c r="E127" s="872" t="s">
        <v>2599</v>
      </c>
    </row>
    <row collapsed="false" customFormat="false" customHeight="true" hidden="false" ht="12.75" outlineLevel="0" r="128">
      <c r="A128" s="872" t="n">
        <v>128</v>
      </c>
      <c r="B128" s="872" t="s">
        <v>246</v>
      </c>
      <c r="C128" s="872" t="s">
        <v>2822</v>
      </c>
      <c r="D128" s="872" t="s">
        <v>2823</v>
      </c>
      <c r="E128" s="872" t="s">
        <v>2824</v>
      </c>
    </row>
    <row collapsed="false" customFormat="false" customHeight="true" hidden="false" ht="12.75" outlineLevel="0" r="129">
      <c r="A129" s="872" t="n">
        <v>129</v>
      </c>
      <c r="B129" s="872" t="s">
        <v>247</v>
      </c>
      <c r="C129" s="872" t="s">
        <v>2825</v>
      </c>
      <c r="D129" s="872" t="s">
        <v>2826</v>
      </c>
      <c r="E129" s="872" t="s">
        <v>2827</v>
      </c>
    </row>
    <row collapsed="false" customFormat="false" customHeight="true" hidden="false" ht="12.75" outlineLevel="0" r="130">
      <c r="A130" s="872" t="n">
        <v>130</v>
      </c>
      <c r="B130" s="872" t="s">
        <v>248</v>
      </c>
      <c r="C130" s="872" t="s">
        <v>2828</v>
      </c>
      <c r="D130" s="872" t="s">
        <v>2829</v>
      </c>
      <c r="E130" s="872" t="s">
        <v>2830</v>
      </c>
    </row>
    <row collapsed="false" customFormat="false" customHeight="true" hidden="false" ht="12.75" outlineLevel="0" r="131">
      <c r="A131" s="872" t="n">
        <v>131</v>
      </c>
      <c r="B131" s="872" t="s">
        <v>250</v>
      </c>
      <c r="C131" s="872" t="s">
        <v>2831</v>
      </c>
      <c r="D131" s="872" t="s">
        <v>2832</v>
      </c>
      <c r="E131" s="872" t="s">
        <v>2833</v>
      </c>
    </row>
    <row collapsed="false" customFormat="false" customHeight="true" hidden="false" ht="12.75" outlineLevel="0" r="132">
      <c r="A132" s="872" t="n">
        <v>132</v>
      </c>
      <c r="B132" s="872" t="s">
        <v>251</v>
      </c>
      <c r="C132" s="872" t="s">
        <v>2834</v>
      </c>
      <c r="D132" s="872" t="s">
        <v>2835</v>
      </c>
      <c r="E132" s="872" t="s">
        <v>2836</v>
      </c>
    </row>
    <row collapsed="false" customFormat="false" customHeight="true" hidden="false" ht="12.75" outlineLevel="0" r="133">
      <c r="A133" s="872" t="n">
        <v>133</v>
      </c>
      <c r="B133" s="872" t="s">
        <v>256</v>
      </c>
      <c r="C133" s="872" t="s">
        <v>2837</v>
      </c>
      <c r="D133" s="872" t="s">
        <v>2838</v>
      </c>
      <c r="E133" s="872" t="s">
        <v>2839</v>
      </c>
    </row>
    <row collapsed="false" customFormat="false" customHeight="true" hidden="false" ht="12.75" outlineLevel="0" r="134">
      <c r="A134" s="872" t="n">
        <v>134</v>
      </c>
      <c r="B134" s="872" t="s">
        <v>257</v>
      </c>
      <c r="C134" s="872" t="s">
        <v>2840</v>
      </c>
      <c r="D134" s="872" t="s">
        <v>2841</v>
      </c>
      <c r="E134" s="872" t="s">
        <v>2842</v>
      </c>
    </row>
    <row collapsed="false" customFormat="false" customHeight="true" hidden="false" ht="12.75" outlineLevel="0" r="135">
      <c r="A135" s="872" t="n">
        <v>135</v>
      </c>
      <c r="B135" s="872" t="s">
        <v>262</v>
      </c>
      <c r="C135" s="872" t="s">
        <v>2843</v>
      </c>
      <c r="D135" s="872" t="s">
        <v>2844</v>
      </c>
      <c r="E135" s="872" t="s">
        <v>2845</v>
      </c>
    </row>
    <row collapsed="false" customFormat="false" customHeight="true" hidden="false" ht="12.75" outlineLevel="0" r="136">
      <c r="A136" s="872" t="n">
        <v>136</v>
      </c>
      <c r="B136" s="872" t="s">
        <v>292</v>
      </c>
      <c r="C136" s="872" t="s">
        <v>2846</v>
      </c>
      <c r="D136" s="872" t="s">
        <v>2847</v>
      </c>
      <c r="E136" s="872" t="s">
        <v>2848</v>
      </c>
    </row>
    <row collapsed="false" customFormat="false" customHeight="true" hidden="false" ht="12.75" outlineLevel="0" r="137">
      <c r="A137" s="872" t="n">
        <v>137</v>
      </c>
      <c r="B137" s="872" t="s">
        <v>294</v>
      </c>
      <c r="C137" s="872" t="s">
        <v>2849</v>
      </c>
      <c r="D137" s="872" t="s">
        <v>2850</v>
      </c>
      <c r="E137" s="872" t="s">
        <v>2851</v>
      </c>
    </row>
    <row collapsed="false" customFormat="false" customHeight="true" hidden="false" ht="12.75" outlineLevel="0" r="138">
      <c r="A138" s="872" t="n">
        <v>138</v>
      </c>
      <c r="B138" s="872" t="s">
        <v>245</v>
      </c>
      <c r="C138" s="872" t="s">
        <v>2852</v>
      </c>
      <c r="D138" s="872" t="s">
        <v>2853</v>
      </c>
      <c r="E138" s="872" t="s">
        <v>2854</v>
      </c>
    </row>
    <row collapsed="false" customFormat="false" customHeight="true" hidden="false" ht="12.75" outlineLevel="0" r="139">
      <c r="A139" s="872" t="n">
        <v>139</v>
      </c>
      <c r="B139" s="872" t="s">
        <v>369</v>
      </c>
      <c r="C139" s="872" t="s">
        <v>1129</v>
      </c>
      <c r="D139" s="872" t="s">
        <v>2855</v>
      </c>
      <c r="E139" s="872" t="s">
        <v>2856</v>
      </c>
    </row>
    <row collapsed="false" customFormat="false" customHeight="true" hidden="false" ht="12.75" outlineLevel="0" r="140">
      <c r="A140" s="872" t="n">
        <v>140</v>
      </c>
      <c r="B140" s="872" t="s">
        <v>371</v>
      </c>
      <c r="C140" s="873" t="s">
        <v>2857</v>
      </c>
      <c r="D140" s="873" t="s">
        <v>2858</v>
      </c>
      <c r="E140" s="873" t="s">
        <v>2859</v>
      </c>
    </row>
    <row collapsed="false" customFormat="false" customHeight="true" hidden="false" ht="12.75" outlineLevel="0" r="141">
      <c r="A141" s="872" t="n">
        <v>141</v>
      </c>
      <c r="B141" s="872" t="s">
        <v>297</v>
      </c>
      <c r="C141" s="872" t="s">
        <v>2860</v>
      </c>
      <c r="D141" s="872" t="s">
        <v>2861</v>
      </c>
      <c r="E141" s="873" t="s">
        <v>2862</v>
      </c>
    </row>
    <row collapsed="false" customFormat="false" customHeight="true" hidden="false" ht="12.75" outlineLevel="0" r="142">
      <c r="A142" s="872" t="n">
        <v>142</v>
      </c>
      <c r="B142" s="872" t="s">
        <v>299</v>
      </c>
      <c r="C142" s="872" t="s">
        <v>2863</v>
      </c>
      <c r="D142" s="872" t="s">
        <v>2864</v>
      </c>
      <c r="E142" s="872" t="s">
        <v>2865</v>
      </c>
    </row>
    <row collapsed="false" customFormat="false" customHeight="true" hidden="false" ht="12.75" outlineLevel="0" r="143">
      <c r="A143" s="872" t="n">
        <v>143</v>
      </c>
      <c r="B143" s="872" t="s">
        <v>245</v>
      </c>
      <c r="C143" s="872" t="s">
        <v>2866</v>
      </c>
      <c r="D143" s="872" t="s">
        <v>2867</v>
      </c>
      <c r="E143" s="872" t="s">
        <v>2868</v>
      </c>
    </row>
    <row collapsed="false" customFormat="false" customHeight="true" hidden="false" ht="12.75" outlineLevel="0" r="144">
      <c r="A144" s="872" t="n">
        <v>144</v>
      </c>
      <c r="B144" s="872" t="s">
        <v>246</v>
      </c>
      <c r="C144" s="872" t="s">
        <v>2869</v>
      </c>
      <c r="D144" s="872" t="s">
        <v>2870</v>
      </c>
      <c r="E144" s="872" t="s">
        <v>2871</v>
      </c>
    </row>
    <row collapsed="false" customFormat="false" customHeight="true" hidden="false" ht="12.75" outlineLevel="0" r="145">
      <c r="A145" s="872" t="n">
        <v>145</v>
      </c>
      <c r="B145" s="872" t="s">
        <v>247</v>
      </c>
      <c r="C145" s="872" t="s">
        <v>2872</v>
      </c>
      <c r="D145" s="872" t="s">
        <v>2873</v>
      </c>
      <c r="E145" s="872" t="s">
        <v>2874</v>
      </c>
    </row>
    <row collapsed="false" customFormat="false" customHeight="true" hidden="false" ht="12.75" outlineLevel="0" r="147">
      <c r="A147" s="872" t="n">
        <v>146</v>
      </c>
      <c r="C147" s="874" t="s">
        <v>2875</v>
      </c>
      <c r="D147" s="874" t="s">
        <v>2876</v>
      </c>
      <c r="E147" s="874" t="s">
        <v>2877</v>
      </c>
    </row>
    <row collapsed="false" customFormat="false" customHeight="true" hidden="false" ht="12.75" outlineLevel="0" r="148">
      <c r="A148" s="872" t="n">
        <v>147</v>
      </c>
      <c r="C148" s="874" t="s">
        <v>2878</v>
      </c>
      <c r="D148" s="874" t="s">
        <v>2879</v>
      </c>
      <c r="E148" s="874" t="s">
        <v>2880</v>
      </c>
    </row>
    <row collapsed="false" customFormat="false" customHeight="true" hidden="false" ht="12.75" outlineLevel="0" r="149">
      <c r="A149" s="872" t="n">
        <v>148</v>
      </c>
      <c r="C149" s="874" t="s">
        <v>2881</v>
      </c>
      <c r="D149" s="874" t="s">
        <v>2882</v>
      </c>
      <c r="E149" s="874" t="s">
        <v>2883</v>
      </c>
    </row>
    <row collapsed="false" customFormat="false" customHeight="true" hidden="false" ht="12.75" outlineLevel="0" r="150">
      <c r="A150" s="872" t="n">
        <v>149</v>
      </c>
      <c r="C150" s="874" t="s">
        <v>2884</v>
      </c>
      <c r="D150" s="874" t="s">
        <v>2885</v>
      </c>
      <c r="E150" s="874" t="s">
        <v>2886</v>
      </c>
    </row>
    <row collapsed="false" customFormat="false" customHeight="true" hidden="false" ht="12.75" outlineLevel="0" r="151">
      <c r="A151" s="872" t="n">
        <v>150</v>
      </c>
      <c r="C151" s="874" t="s">
        <v>435</v>
      </c>
      <c r="D151" s="874" t="s">
        <v>2887</v>
      </c>
      <c r="E151" s="874" t="s">
        <v>2888</v>
      </c>
    </row>
    <row collapsed="false" customFormat="false" customHeight="true" hidden="false" ht="12.75" outlineLevel="0" r="152">
      <c r="A152" s="872" t="n">
        <v>151</v>
      </c>
      <c r="C152" s="874" t="s">
        <v>495</v>
      </c>
      <c r="D152" s="874" t="s">
        <v>2889</v>
      </c>
      <c r="E152" s="874" t="s">
        <v>2890</v>
      </c>
    </row>
    <row collapsed="false" customFormat="false" customHeight="true" hidden="false" ht="12.75" outlineLevel="0" r="153">
      <c r="A153" s="872" t="n">
        <v>152</v>
      </c>
      <c r="C153" s="874" t="s">
        <v>2891</v>
      </c>
      <c r="D153" s="874" t="s">
        <v>2892</v>
      </c>
      <c r="E153" s="874" t="s">
        <v>2893</v>
      </c>
    </row>
    <row collapsed="false" customFormat="false" customHeight="true" hidden="false" ht="12.75" outlineLevel="0" r="154">
      <c r="A154" s="872" t="n">
        <v>153</v>
      </c>
      <c r="C154" s="874" t="s">
        <v>491</v>
      </c>
      <c r="D154" s="874" t="s">
        <v>2894</v>
      </c>
      <c r="E154" s="874" t="s">
        <v>2895</v>
      </c>
    </row>
    <row collapsed="false" customFormat="false" customHeight="true" hidden="false" ht="12.75" outlineLevel="0" r="155">
      <c r="A155" s="872" t="n">
        <v>154</v>
      </c>
      <c r="C155" s="874" t="s">
        <v>492</v>
      </c>
      <c r="D155" s="874" t="s">
        <v>2896</v>
      </c>
      <c r="E155" s="874" t="s">
        <v>2897</v>
      </c>
    </row>
    <row collapsed="false" customFormat="false" customHeight="true" hidden="false" ht="12.75" outlineLevel="0" r="156">
      <c r="A156" s="872" t="n">
        <v>155</v>
      </c>
      <c r="C156" s="874" t="s">
        <v>2898</v>
      </c>
      <c r="D156" s="874" t="s">
        <v>2899</v>
      </c>
      <c r="E156" s="874" t="s">
        <v>2898</v>
      </c>
    </row>
    <row collapsed="false" customFormat="false" customHeight="true" hidden="false" ht="12.75" outlineLevel="0" r="157">
      <c r="A157" s="872" t="n">
        <v>156</v>
      </c>
      <c r="C157" s="874" t="s">
        <v>2898</v>
      </c>
      <c r="D157" s="874" t="s">
        <v>2899</v>
      </c>
      <c r="E157" s="874" t="s">
        <v>2898</v>
      </c>
    </row>
    <row collapsed="false" customFormat="false" customHeight="true" hidden="false" ht="12.75" outlineLevel="0" r="158">
      <c r="A158" s="872" t="n">
        <v>157</v>
      </c>
      <c r="C158" s="874" t="s">
        <v>2900</v>
      </c>
      <c r="D158" s="874" t="s">
        <v>2900</v>
      </c>
      <c r="E158" s="874" t="s">
        <v>2900</v>
      </c>
    </row>
    <row collapsed="false" customFormat="false" customHeight="true" hidden="false" ht="12.75" outlineLevel="0" r="159">
      <c r="A159" s="872" t="n">
        <v>158</v>
      </c>
      <c r="C159" s="874" t="s">
        <v>2901</v>
      </c>
      <c r="D159" s="874" t="s">
        <v>2902</v>
      </c>
      <c r="E159" s="874" t="s">
        <v>2903</v>
      </c>
    </row>
    <row collapsed="false" customFormat="false" customHeight="true" hidden="false" ht="12.75" outlineLevel="0" r="160">
      <c r="A160" s="872" t="n">
        <v>159</v>
      </c>
    </row>
  </sheetData>
  <printOptions headings="false" gridLines="false" gridLinesSet="true" horizontalCentered="false" verticalCentered="false"/>
  <pageMargins left="0.7" right="0.7" top="0.7875" bottom="0.7875" header="0.511805555555555" footer="0.511805555555555"/>
  <pageSetup blackAndWhite="false" cellComments="none" copies="1" draft="false" firstPageNumber="0" fitToHeight="1" fitToWidth="1" horizontalDpi="300" orientation="portrait" pageOrder="downThenOver" paperSize="9" scale="100" useFirstPageNumber="false" usePrinterDefaults="false" verticalDpi="300"/>
  <headerFooter differentFirst="false" differentOddEven="false">
    <oddHeader/>
    <oddFooter/>
  </headerFooter>
</worksheet>
</file>

<file path=xl/worksheets/sheet3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1"/>
  <sheetViews>
    <sheetView colorId="64" defaultGridColor="true" rightToLeft="false" showFormulas="false" showGridLines="true" showOutlineSymbols="true" showRowColHeaders="true" showZeros="fals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sheetFormatPr defaultRowHeight="12.75"/>
  <cols>
    <col collapsed="false" hidden="false" max="1025" min="1" style="875" width="1.70918367346939"/>
  </cols>
  <sheetData>
    <row collapsed="false" customFormat="false" customHeight="true" hidden="false" ht="12.75" outlineLevel="0" r="1">
      <c r="A1" s="876" t="n">
        <v>1</v>
      </c>
      <c r="B1" s="876" t="s">
        <v>378</v>
      </c>
      <c r="C1" s="876" t="s">
        <v>961</v>
      </c>
      <c r="D1" s="876" t="s">
        <v>2904</v>
      </c>
      <c r="E1" s="876" t="s">
        <v>2905</v>
      </c>
    </row>
    <row collapsed="false" customFormat="false" customHeight="true" hidden="false" ht="12.75" outlineLevel="0" r="2">
      <c r="A2" s="876" t="n">
        <v>2</v>
      </c>
      <c r="B2" s="876" t="s">
        <v>379</v>
      </c>
      <c r="C2" s="877" t="s">
        <v>2906</v>
      </c>
      <c r="D2" s="876" t="s">
        <v>2907</v>
      </c>
      <c r="E2" s="876" t="s">
        <v>2908</v>
      </c>
    </row>
    <row collapsed="false" customFormat="false" customHeight="true" hidden="false" ht="12.75" outlineLevel="0" r="3">
      <c r="A3" s="876" t="n">
        <v>3</v>
      </c>
      <c r="B3" s="876" t="s">
        <v>380</v>
      </c>
      <c r="C3" s="876" t="s">
        <v>1131</v>
      </c>
      <c r="D3" s="876" t="s">
        <v>2909</v>
      </c>
      <c r="E3" s="876" t="s">
        <v>2910</v>
      </c>
    </row>
    <row collapsed="false" customFormat="false" customHeight="true" hidden="false" ht="12.75" outlineLevel="0" r="4">
      <c r="A4" s="876" t="n">
        <v>4</v>
      </c>
      <c r="B4" s="876" t="s">
        <v>381</v>
      </c>
      <c r="C4" s="876" t="s">
        <v>2911</v>
      </c>
      <c r="D4" s="876" t="s">
        <v>2912</v>
      </c>
      <c r="E4" s="876" t="s">
        <v>2913</v>
      </c>
    </row>
    <row collapsed="false" customFormat="false" customHeight="true" hidden="false" ht="12.75" outlineLevel="0" r="5">
      <c r="A5" s="876" t="n">
        <v>5</v>
      </c>
      <c r="B5" s="876" t="s">
        <v>382</v>
      </c>
      <c r="C5" s="876" t="s">
        <v>2914</v>
      </c>
      <c r="D5" s="876" t="s">
        <v>2915</v>
      </c>
      <c r="E5" s="876" t="s">
        <v>2916</v>
      </c>
    </row>
    <row collapsed="false" customFormat="false" customHeight="true" hidden="false" ht="12.75" outlineLevel="0" r="6">
      <c r="A6" s="876" t="n">
        <v>6</v>
      </c>
      <c r="B6" s="876" t="s">
        <v>383</v>
      </c>
      <c r="C6" s="877" t="s">
        <v>2917</v>
      </c>
      <c r="D6" s="876" t="s">
        <v>2918</v>
      </c>
      <c r="E6" s="876" t="s">
        <v>2919</v>
      </c>
    </row>
    <row collapsed="false" customFormat="false" customHeight="true" hidden="false" ht="12.75" outlineLevel="0" r="7">
      <c r="A7" s="876" t="n">
        <v>7</v>
      </c>
      <c r="B7" s="876" t="s">
        <v>384</v>
      </c>
      <c r="C7" s="876" t="s">
        <v>1134</v>
      </c>
      <c r="D7" s="876" t="s">
        <v>2920</v>
      </c>
      <c r="E7" s="876" t="s">
        <v>2921</v>
      </c>
    </row>
    <row collapsed="false" customFormat="false" customHeight="true" hidden="false" ht="12.75" outlineLevel="0" r="8">
      <c r="A8" s="876" t="n">
        <v>8</v>
      </c>
      <c r="B8" s="876" t="s">
        <v>385</v>
      </c>
      <c r="C8" s="876" t="s">
        <v>1135</v>
      </c>
      <c r="D8" s="876" t="s">
        <v>2922</v>
      </c>
      <c r="E8" s="876" t="s">
        <v>2923</v>
      </c>
    </row>
    <row collapsed="false" customFormat="false" customHeight="true" hidden="false" ht="12.75" outlineLevel="0" r="9">
      <c r="A9" s="876" t="n">
        <v>9</v>
      </c>
      <c r="B9" s="876" t="s">
        <v>386</v>
      </c>
      <c r="C9" s="876" t="s">
        <v>2924</v>
      </c>
      <c r="D9" s="876" t="s">
        <v>2925</v>
      </c>
      <c r="E9" s="876" t="s">
        <v>2926</v>
      </c>
    </row>
    <row collapsed="false" customFormat="false" customHeight="true" hidden="false" ht="12.75" outlineLevel="0" r="10">
      <c r="A10" s="876" t="n">
        <v>10</v>
      </c>
      <c r="B10" s="876" t="s">
        <v>379</v>
      </c>
      <c r="C10" s="877" t="s">
        <v>2927</v>
      </c>
      <c r="D10" s="877" t="s">
        <v>2928</v>
      </c>
      <c r="E10" s="877" t="s">
        <v>2929</v>
      </c>
    </row>
    <row collapsed="false" customFormat="false" customHeight="true" hidden="false" ht="12.75" outlineLevel="0" r="11">
      <c r="A11" s="876" t="n">
        <v>11</v>
      </c>
      <c r="B11" s="876" t="s">
        <v>241</v>
      </c>
      <c r="C11" s="876" t="s">
        <v>2930</v>
      </c>
      <c r="D11" s="876" t="s">
        <v>2931</v>
      </c>
      <c r="E11" s="876" t="s">
        <v>2932</v>
      </c>
    </row>
    <row collapsed="false" customFormat="false" customHeight="true" hidden="false" ht="12.75" outlineLevel="0" r="12">
      <c r="A12" s="876" t="n">
        <v>12</v>
      </c>
      <c r="B12" s="876" t="s">
        <v>265</v>
      </c>
      <c r="C12" s="876" t="s">
        <v>2933</v>
      </c>
      <c r="D12" s="876" t="s">
        <v>2934</v>
      </c>
      <c r="E12" s="876" t="s">
        <v>2935</v>
      </c>
    </row>
    <row collapsed="false" customFormat="false" customHeight="true" hidden="false" ht="12.75" outlineLevel="0" r="13">
      <c r="A13" s="876" t="n">
        <v>13</v>
      </c>
      <c r="B13" s="876" t="s">
        <v>297</v>
      </c>
      <c r="C13" s="876" t="s">
        <v>2936</v>
      </c>
      <c r="D13" s="876" t="s">
        <v>2937</v>
      </c>
      <c r="E13" s="876" t="s">
        <v>2938</v>
      </c>
    </row>
    <row collapsed="false" customFormat="false" customHeight="true" hidden="false" ht="12.75" outlineLevel="0" r="14">
      <c r="A14" s="876" t="n">
        <v>14</v>
      </c>
      <c r="B14" s="876" t="s">
        <v>387</v>
      </c>
      <c r="C14" s="876" t="s">
        <v>1140</v>
      </c>
      <c r="D14" s="876" t="s">
        <v>2939</v>
      </c>
      <c r="E14" s="876" t="s">
        <v>2940</v>
      </c>
    </row>
    <row collapsed="false" customFormat="false" customHeight="true" hidden="false" ht="12.75" outlineLevel="0" r="15">
      <c r="A15" s="876" t="n">
        <v>15</v>
      </c>
      <c r="B15" s="876" t="s">
        <v>388</v>
      </c>
      <c r="C15" s="876" t="s">
        <v>2941</v>
      </c>
      <c r="D15" s="876" t="s">
        <v>2942</v>
      </c>
      <c r="E15" s="876" t="s">
        <v>2943</v>
      </c>
    </row>
    <row collapsed="false" customFormat="false" customHeight="true" hidden="false" ht="12.75" outlineLevel="0" r="16">
      <c r="A16" s="876" t="n">
        <v>16</v>
      </c>
      <c r="B16" s="876" t="s">
        <v>389</v>
      </c>
      <c r="C16" s="876" t="s">
        <v>2944</v>
      </c>
      <c r="D16" s="876" t="s">
        <v>2945</v>
      </c>
      <c r="E16" s="876" t="s">
        <v>2946</v>
      </c>
    </row>
    <row collapsed="false" customFormat="false" customHeight="true" hidden="false" ht="12.75" outlineLevel="0" r="17">
      <c r="A17" s="876" t="n">
        <v>17</v>
      </c>
      <c r="B17" s="876" t="s">
        <v>245</v>
      </c>
      <c r="C17" s="876" t="s">
        <v>2947</v>
      </c>
      <c r="D17" s="876" t="s">
        <v>2948</v>
      </c>
      <c r="E17" s="876" t="s">
        <v>2949</v>
      </c>
    </row>
    <row collapsed="false" customFormat="false" customHeight="true" hidden="false" ht="12.75" outlineLevel="0" r="18">
      <c r="A18" s="876" t="n">
        <v>18</v>
      </c>
      <c r="B18" s="876" t="s">
        <v>246</v>
      </c>
      <c r="C18" s="876" t="s">
        <v>2950</v>
      </c>
      <c r="D18" s="876" t="s">
        <v>2951</v>
      </c>
      <c r="E18" s="876" t="s">
        <v>2952</v>
      </c>
    </row>
    <row collapsed="false" customFormat="false" customHeight="true" hidden="false" ht="12.75" outlineLevel="0" r="19">
      <c r="A19" s="876" t="n">
        <v>19</v>
      </c>
      <c r="B19" s="876" t="s">
        <v>247</v>
      </c>
      <c r="C19" s="876" t="s">
        <v>2953</v>
      </c>
      <c r="D19" s="876" t="s">
        <v>2954</v>
      </c>
      <c r="E19" s="876" t="s">
        <v>2955</v>
      </c>
    </row>
    <row collapsed="false" customFormat="false" customHeight="true" hidden="false" ht="12.75" outlineLevel="0" r="20">
      <c r="A20" s="876" t="n">
        <v>20</v>
      </c>
      <c r="B20" s="876" t="s">
        <v>390</v>
      </c>
      <c r="C20" s="876" t="s">
        <v>1142</v>
      </c>
      <c r="D20" s="876" t="s">
        <v>2956</v>
      </c>
      <c r="E20" s="876" t="s">
        <v>2957</v>
      </c>
    </row>
    <row collapsed="false" customFormat="false" customHeight="true" hidden="false" ht="12.75" outlineLevel="0" r="21">
      <c r="A21" s="876" t="n">
        <v>21</v>
      </c>
      <c r="B21" s="876" t="s">
        <v>391</v>
      </c>
      <c r="C21" s="876" t="s">
        <v>2958</v>
      </c>
      <c r="D21" s="876" t="s">
        <v>2959</v>
      </c>
      <c r="E21" s="876" t="s">
        <v>2960</v>
      </c>
    </row>
    <row collapsed="false" customFormat="false" customHeight="true" hidden="false" ht="12.75" outlineLevel="0" r="22">
      <c r="A22" s="876" t="n">
        <v>22</v>
      </c>
      <c r="B22" s="876" t="s">
        <v>392</v>
      </c>
      <c r="C22" s="876" t="s">
        <v>2961</v>
      </c>
      <c r="D22" s="876" t="s">
        <v>2962</v>
      </c>
      <c r="E22" s="876" t="s">
        <v>2963</v>
      </c>
    </row>
    <row collapsed="false" customFormat="false" customHeight="true" hidden="false" ht="12.75" outlineLevel="0" r="23">
      <c r="A23" s="876" t="n">
        <v>23</v>
      </c>
      <c r="B23" s="876" t="s">
        <v>245</v>
      </c>
      <c r="C23" s="876" t="s">
        <v>2964</v>
      </c>
      <c r="D23" s="876" t="s">
        <v>2965</v>
      </c>
      <c r="E23" s="876" t="s">
        <v>2966</v>
      </c>
    </row>
    <row collapsed="false" customFormat="false" customHeight="true" hidden="false" ht="12.75" outlineLevel="0" r="24">
      <c r="A24" s="876" t="n">
        <v>24</v>
      </c>
      <c r="B24" s="876" t="s">
        <v>393</v>
      </c>
      <c r="C24" s="876" t="s">
        <v>1144</v>
      </c>
      <c r="D24" s="876" t="s">
        <v>2967</v>
      </c>
      <c r="E24" s="876" t="s">
        <v>2968</v>
      </c>
    </row>
    <row collapsed="false" customFormat="false" customHeight="true" hidden="false" ht="12.75" outlineLevel="0" r="25">
      <c r="A25" s="876" t="n">
        <v>25</v>
      </c>
      <c r="B25" s="876" t="s">
        <v>380</v>
      </c>
      <c r="C25" s="876" t="s">
        <v>2969</v>
      </c>
      <c r="D25" s="876" t="s">
        <v>2970</v>
      </c>
      <c r="E25" s="876" t="s">
        <v>2971</v>
      </c>
    </row>
    <row collapsed="false" customFormat="false" customHeight="true" hidden="false" ht="12.75" outlineLevel="0" r="26">
      <c r="A26" s="876" t="n">
        <v>26</v>
      </c>
      <c r="B26" s="876" t="s">
        <v>394</v>
      </c>
      <c r="C26" s="877" t="s">
        <v>2972</v>
      </c>
      <c r="D26" s="877" t="s">
        <v>2973</v>
      </c>
      <c r="E26" s="877" t="s">
        <v>2974</v>
      </c>
    </row>
    <row collapsed="false" customFormat="false" customHeight="true" hidden="false" ht="12.75" outlineLevel="0" r="27">
      <c r="A27" s="876" t="n">
        <v>27</v>
      </c>
      <c r="B27" s="876" t="s">
        <v>395</v>
      </c>
      <c r="C27" s="876" t="s">
        <v>2975</v>
      </c>
      <c r="D27" s="876" t="s">
        <v>2976</v>
      </c>
      <c r="E27" s="877" t="s">
        <v>2977</v>
      </c>
    </row>
    <row collapsed="false" customFormat="false" customHeight="true" hidden="false" ht="12.75" outlineLevel="0" r="28">
      <c r="A28" s="876" t="n">
        <v>28</v>
      </c>
      <c r="B28" s="876" t="s">
        <v>378</v>
      </c>
      <c r="C28" s="877" t="s">
        <v>2978</v>
      </c>
      <c r="D28" s="876" t="s">
        <v>2979</v>
      </c>
      <c r="E28" s="877" t="s">
        <v>2980</v>
      </c>
    </row>
    <row collapsed="false" customFormat="false" customHeight="true" hidden="false" ht="12.75" outlineLevel="0" r="29">
      <c r="A29" s="876" t="n">
        <v>29</v>
      </c>
      <c r="B29" s="876" t="s">
        <v>379</v>
      </c>
      <c r="C29" s="877" t="s">
        <v>2981</v>
      </c>
      <c r="D29" s="876" t="s">
        <v>2982</v>
      </c>
      <c r="E29" s="876" t="s">
        <v>2983</v>
      </c>
    </row>
    <row collapsed="false" customFormat="false" customHeight="true" hidden="false" ht="12.75" outlineLevel="0" r="30">
      <c r="A30" s="876" t="n">
        <v>30</v>
      </c>
      <c r="B30" s="876" t="s">
        <v>396</v>
      </c>
      <c r="C30" s="876" t="s">
        <v>1150</v>
      </c>
      <c r="D30" s="876" t="s">
        <v>2984</v>
      </c>
      <c r="E30" s="876" t="s">
        <v>2985</v>
      </c>
    </row>
    <row collapsed="false" customFormat="false" customHeight="true" hidden="false" ht="12.75" outlineLevel="0" r="31">
      <c r="A31" s="876" t="n">
        <v>31</v>
      </c>
      <c r="B31" s="876" t="s">
        <v>397</v>
      </c>
      <c r="C31" s="877" t="s">
        <v>2986</v>
      </c>
      <c r="D31" s="877" t="s">
        <v>2987</v>
      </c>
      <c r="E31" s="876" t="s">
        <v>2988</v>
      </c>
    </row>
    <row collapsed="false" customFormat="false" customHeight="true" hidden="false" ht="12.75" outlineLevel="0" r="32">
      <c r="A32" s="876" t="n">
        <v>32</v>
      </c>
      <c r="B32" s="876" t="s">
        <v>398</v>
      </c>
      <c r="C32" s="876" t="s">
        <v>2989</v>
      </c>
      <c r="D32" s="877" t="s">
        <v>2990</v>
      </c>
      <c r="E32" s="876" t="s">
        <v>2991</v>
      </c>
    </row>
    <row collapsed="false" customFormat="false" customHeight="true" hidden="false" ht="12.75" outlineLevel="0" r="33">
      <c r="A33" s="876" t="n">
        <v>33</v>
      </c>
      <c r="B33" s="876" t="s">
        <v>245</v>
      </c>
      <c r="C33" s="876" t="s">
        <v>2992</v>
      </c>
      <c r="D33" s="877" t="s">
        <v>2993</v>
      </c>
      <c r="E33" s="876" t="s">
        <v>2994</v>
      </c>
    </row>
    <row collapsed="false" customFormat="false" customHeight="true" hidden="false" ht="12.75" outlineLevel="0" r="34">
      <c r="A34" s="876" t="n">
        <v>34</v>
      </c>
      <c r="B34" s="876" t="s">
        <v>246</v>
      </c>
      <c r="C34" s="876" t="s">
        <v>2995</v>
      </c>
      <c r="D34" s="876" t="s">
        <v>2996</v>
      </c>
      <c r="E34" s="876" t="s">
        <v>2997</v>
      </c>
    </row>
    <row collapsed="false" customFormat="false" customHeight="true" hidden="false" ht="12.75" outlineLevel="0" r="35">
      <c r="A35" s="876" t="n">
        <v>35</v>
      </c>
      <c r="B35" s="876" t="s">
        <v>399</v>
      </c>
      <c r="C35" s="877" t="s">
        <v>2998</v>
      </c>
      <c r="D35" s="877" t="s">
        <v>2999</v>
      </c>
      <c r="E35" s="876" t="s">
        <v>3000</v>
      </c>
    </row>
    <row collapsed="false" customFormat="false" customHeight="true" hidden="false" ht="12.75" outlineLevel="0" r="36">
      <c r="A36" s="876" t="n">
        <v>36</v>
      </c>
      <c r="B36" s="876" t="s">
        <v>400</v>
      </c>
      <c r="C36" s="876" t="s">
        <v>3001</v>
      </c>
      <c r="D36" s="876" t="s">
        <v>3002</v>
      </c>
      <c r="E36" s="876" t="s">
        <v>3003</v>
      </c>
    </row>
    <row collapsed="false" customFormat="false" customHeight="true" hidden="false" ht="12.75" outlineLevel="0" r="37">
      <c r="A37" s="876" t="n">
        <v>37</v>
      </c>
      <c r="B37" s="876" t="s">
        <v>245</v>
      </c>
      <c r="C37" s="876" t="s">
        <v>3004</v>
      </c>
      <c r="D37" s="876" t="s">
        <v>3005</v>
      </c>
      <c r="E37" s="876" t="s">
        <v>3006</v>
      </c>
    </row>
    <row collapsed="false" customFormat="false" customHeight="true" hidden="false" ht="12.75" outlineLevel="0" r="38">
      <c r="A38" s="876" t="n">
        <v>38</v>
      </c>
      <c r="B38" s="876" t="s">
        <v>246</v>
      </c>
      <c r="C38" s="876" t="s">
        <v>3007</v>
      </c>
      <c r="D38" s="876" t="s">
        <v>3008</v>
      </c>
      <c r="E38" s="876" t="s">
        <v>3009</v>
      </c>
    </row>
    <row collapsed="false" customFormat="false" customHeight="true" hidden="false" ht="12.75" outlineLevel="0" r="39">
      <c r="A39" s="876" t="n">
        <v>39</v>
      </c>
      <c r="B39" s="876" t="s">
        <v>401</v>
      </c>
      <c r="C39" s="876" t="s">
        <v>3010</v>
      </c>
      <c r="D39" s="876" t="s">
        <v>3011</v>
      </c>
      <c r="E39" s="876" t="s">
        <v>3012</v>
      </c>
    </row>
    <row collapsed="false" customFormat="false" customHeight="true" hidden="false" ht="12.75" outlineLevel="0" r="40">
      <c r="A40" s="876" t="n">
        <v>40</v>
      </c>
      <c r="B40" s="876" t="s">
        <v>402</v>
      </c>
      <c r="C40" s="876" t="s">
        <v>3013</v>
      </c>
      <c r="D40" s="876" t="s">
        <v>3014</v>
      </c>
      <c r="E40" s="876" t="s">
        <v>3015</v>
      </c>
    </row>
    <row collapsed="false" customFormat="false" customHeight="true" hidden="false" ht="12.75" outlineLevel="0" r="41">
      <c r="A41" s="876" t="n">
        <v>41</v>
      </c>
      <c r="B41" s="876" t="s">
        <v>245</v>
      </c>
      <c r="C41" s="876" t="s">
        <v>3016</v>
      </c>
      <c r="D41" s="876" t="s">
        <v>3017</v>
      </c>
      <c r="E41" s="876" t="s">
        <v>3018</v>
      </c>
    </row>
    <row collapsed="false" customFormat="false" customHeight="true" hidden="false" ht="12.75" outlineLevel="0" r="42">
      <c r="A42" s="876" t="n">
        <v>42</v>
      </c>
      <c r="B42" s="876" t="s">
        <v>403</v>
      </c>
      <c r="C42" s="876" t="s">
        <v>1154</v>
      </c>
      <c r="D42" s="876" t="s">
        <v>3019</v>
      </c>
      <c r="E42" s="876" t="s">
        <v>3020</v>
      </c>
    </row>
    <row collapsed="false" customFormat="false" customHeight="true" hidden="false" ht="12.75" outlineLevel="0" r="43">
      <c r="A43" s="876" t="n">
        <v>43</v>
      </c>
      <c r="B43" s="876" t="s">
        <v>404</v>
      </c>
      <c r="C43" s="876" t="s">
        <v>3021</v>
      </c>
      <c r="D43" s="876" t="s">
        <v>3022</v>
      </c>
      <c r="E43" s="876" t="s">
        <v>3023</v>
      </c>
    </row>
    <row collapsed="false" customFormat="false" customHeight="true" hidden="false" ht="12.75" outlineLevel="0" r="44">
      <c r="A44" s="876" t="n">
        <v>44</v>
      </c>
      <c r="B44" s="876" t="s">
        <v>405</v>
      </c>
      <c r="C44" s="876" t="s">
        <v>3024</v>
      </c>
      <c r="D44" s="876" t="s">
        <v>3025</v>
      </c>
      <c r="E44" s="876" t="s">
        <v>3026</v>
      </c>
    </row>
    <row collapsed="false" customFormat="false" customHeight="true" hidden="false" ht="12.75" outlineLevel="0" r="45">
      <c r="A45" s="876" t="n">
        <v>45</v>
      </c>
      <c r="B45" s="876" t="s">
        <v>379</v>
      </c>
      <c r="C45" s="877" t="s">
        <v>3027</v>
      </c>
      <c r="D45" s="877" t="s">
        <v>3028</v>
      </c>
      <c r="E45" s="876" t="s">
        <v>3029</v>
      </c>
    </row>
    <row collapsed="false" customFormat="false" customHeight="true" hidden="false" ht="12.75" outlineLevel="0" r="46">
      <c r="A46" s="876" t="n">
        <v>46</v>
      </c>
      <c r="B46" s="876" t="s">
        <v>406</v>
      </c>
      <c r="C46" s="876" t="s">
        <v>1157</v>
      </c>
      <c r="D46" s="876" t="s">
        <v>3030</v>
      </c>
      <c r="E46" s="876" t="s">
        <v>3031</v>
      </c>
    </row>
    <row collapsed="false" customFormat="false" customHeight="true" hidden="false" ht="12.75" outlineLevel="0" r="47">
      <c r="A47" s="876" t="n">
        <v>47</v>
      </c>
      <c r="B47" s="876" t="s">
        <v>407</v>
      </c>
      <c r="C47" s="876" t="s">
        <v>1158</v>
      </c>
      <c r="D47" s="876" t="s">
        <v>3032</v>
      </c>
      <c r="E47" s="876" t="s">
        <v>3033</v>
      </c>
    </row>
    <row collapsed="false" customFormat="false" customHeight="true" hidden="false" ht="12.75" outlineLevel="0" r="48">
      <c r="A48" s="876" t="n">
        <v>48</v>
      </c>
      <c r="B48" s="876" t="s">
        <v>408</v>
      </c>
      <c r="C48" s="876" t="s">
        <v>3034</v>
      </c>
      <c r="D48" s="876" t="s">
        <v>3035</v>
      </c>
      <c r="E48" s="876" t="s">
        <v>3036</v>
      </c>
    </row>
    <row collapsed="false" customFormat="false" customHeight="true" hidden="false" ht="12.75" outlineLevel="0" r="49">
      <c r="A49" s="876" t="n">
        <v>49</v>
      </c>
      <c r="B49" s="876" t="s">
        <v>409</v>
      </c>
      <c r="C49" s="876" t="s">
        <v>3037</v>
      </c>
      <c r="D49" s="876" t="s">
        <v>3038</v>
      </c>
      <c r="E49" s="876" t="s">
        <v>3039</v>
      </c>
    </row>
    <row collapsed="false" customFormat="false" customHeight="true" hidden="false" ht="12.75" outlineLevel="0" r="50">
      <c r="A50" s="876" t="n">
        <v>50</v>
      </c>
      <c r="B50" s="876" t="s">
        <v>410</v>
      </c>
      <c r="C50" s="876" t="s">
        <v>3040</v>
      </c>
      <c r="D50" s="876" t="s">
        <v>3041</v>
      </c>
      <c r="E50" s="876" t="s">
        <v>3042</v>
      </c>
    </row>
    <row collapsed="false" customFormat="false" customHeight="true" hidden="false" ht="12.75" outlineLevel="0" r="51">
      <c r="A51" s="876" t="n">
        <v>51</v>
      </c>
      <c r="B51" s="876" t="s">
        <v>245</v>
      </c>
      <c r="C51" s="876" t="s">
        <v>3043</v>
      </c>
      <c r="D51" s="876" t="s">
        <v>3044</v>
      </c>
      <c r="E51" s="876" t="s">
        <v>3045</v>
      </c>
    </row>
    <row collapsed="false" customFormat="false" customHeight="true" hidden="false" ht="12.75" outlineLevel="0" r="52">
      <c r="A52" s="876" t="n">
        <v>52</v>
      </c>
      <c r="B52" s="876" t="s">
        <v>411</v>
      </c>
      <c r="C52" s="876" t="s">
        <v>1161</v>
      </c>
      <c r="D52" s="876" t="s">
        <v>3046</v>
      </c>
      <c r="E52" s="876" t="s">
        <v>3047</v>
      </c>
    </row>
    <row collapsed="false" customFormat="false" customHeight="true" hidden="false" ht="12.75" outlineLevel="0" r="53">
      <c r="A53" s="876" t="n">
        <v>53</v>
      </c>
      <c r="B53" s="876" t="s">
        <v>412</v>
      </c>
      <c r="C53" s="876" t="s">
        <v>3048</v>
      </c>
      <c r="D53" s="876" t="s">
        <v>3049</v>
      </c>
      <c r="E53" s="876" t="s">
        <v>3050</v>
      </c>
    </row>
    <row collapsed="false" customFormat="false" customHeight="true" hidden="false" ht="12.75" outlineLevel="0" r="54">
      <c r="A54" s="876" t="n">
        <v>54</v>
      </c>
      <c r="B54" s="876" t="s">
        <v>413</v>
      </c>
      <c r="C54" s="876" t="s">
        <v>3051</v>
      </c>
      <c r="D54" s="876" t="s">
        <v>3052</v>
      </c>
      <c r="E54" s="876" t="s">
        <v>3053</v>
      </c>
    </row>
    <row collapsed="false" customFormat="false" customHeight="true" hidden="false" ht="12.75" outlineLevel="0" r="55">
      <c r="A55" s="876" t="n">
        <v>55</v>
      </c>
      <c r="B55" s="876" t="s">
        <v>395</v>
      </c>
      <c r="C55" s="877" t="s">
        <v>3054</v>
      </c>
      <c r="D55" s="877" t="s">
        <v>3055</v>
      </c>
      <c r="E55" s="876" t="s">
        <v>3056</v>
      </c>
    </row>
    <row collapsed="false" customFormat="false" customHeight="true" hidden="false" ht="12.75" outlineLevel="0" r="56">
      <c r="A56" s="876" t="n">
        <v>56</v>
      </c>
      <c r="B56" s="876" t="s">
        <v>414</v>
      </c>
      <c r="C56" s="876" t="s">
        <v>3057</v>
      </c>
      <c r="D56" s="876" t="s">
        <v>3058</v>
      </c>
      <c r="E56" s="876" t="s">
        <v>3059</v>
      </c>
    </row>
    <row collapsed="false" customFormat="false" customHeight="true" hidden="false" ht="12.75" outlineLevel="0" r="57">
      <c r="A57" s="876" t="n">
        <v>57</v>
      </c>
      <c r="B57" s="876" t="s">
        <v>415</v>
      </c>
      <c r="C57" s="876" t="s">
        <v>3060</v>
      </c>
      <c r="D57" s="876" t="s">
        <v>3061</v>
      </c>
      <c r="E57" s="876" t="s">
        <v>3062</v>
      </c>
    </row>
    <row collapsed="false" customFormat="false" customHeight="true" hidden="false" ht="12.75" outlineLevel="0" r="58">
      <c r="A58" s="876" t="n">
        <v>58</v>
      </c>
      <c r="B58" s="876" t="s">
        <v>416</v>
      </c>
      <c r="C58" s="876" t="s">
        <v>3063</v>
      </c>
      <c r="D58" s="876" t="s">
        <v>3064</v>
      </c>
      <c r="E58" s="876" t="s">
        <v>3065</v>
      </c>
    </row>
    <row collapsed="false" customFormat="false" customHeight="true" hidden="false" ht="12.75" outlineLevel="0" r="59">
      <c r="A59" s="876" t="n">
        <v>59</v>
      </c>
      <c r="B59" s="876" t="s">
        <v>245</v>
      </c>
      <c r="C59" s="876" t="s">
        <v>3066</v>
      </c>
      <c r="D59" s="876" t="s">
        <v>3067</v>
      </c>
      <c r="E59" s="876" t="s">
        <v>3068</v>
      </c>
    </row>
    <row collapsed="false" customFormat="false" customHeight="true" hidden="false" ht="12.75" outlineLevel="0" r="60">
      <c r="A60" s="876" t="n">
        <v>60</v>
      </c>
      <c r="B60" s="876" t="s">
        <v>417</v>
      </c>
      <c r="C60" s="876" t="s">
        <v>3069</v>
      </c>
      <c r="D60" s="876" t="s">
        <v>3070</v>
      </c>
      <c r="E60" s="877" t="s">
        <v>3071</v>
      </c>
    </row>
    <row collapsed="false" customFormat="false" customHeight="true" hidden="false" ht="12.75" outlineLevel="0" r="61">
      <c r="A61" s="876" t="n">
        <v>61</v>
      </c>
      <c r="B61" s="876" t="s">
        <v>414</v>
      </c>
      <c r="C61" s="876" t="s">
        <v>3072</v>
      </c>
      <c r="D61" s="876" t="s">
        <v>3073</v>
      </c>
      <c r="E61" s="877" t="s">
        <v>3074</v>
      </c>
    </row>
  </sheetData>
  <printOptions headings="false" gridLines="false" gridLinesSet="true" horizontalCentered="false" verticalCentered="false"/>
  <pageMargins left="0.7" right="0.7" top="0.7875" bottom="0.7875" header="0.511805555555555" footer="0.511805555555555"/>
  <pageSetup blackAndWhite="false" cellComments="none" copies="1" draft="false" firstPageNumber="0" fitToHeight="1" fitToWidth="1" horizontalDpi="300" orientation="portrait" pageOrder="downThenOver" paperSize="9" scale="100" useFirstPageNumber="false" usePrinterDefaults="false" verticalDpi="300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5"/>
  <sheetViews>
    <sheetView colorId="64" defaultGridColor="true" rightToLeft="false" showFormulas="false" showGridLines="true" showOutlineSymbols="true" showRowColHeaders="true" showZeros="false" tabSelected="false" topLeftCell="A1" view="normal" windowProtection="false" workbookViewId="0" zoomScale="100" zoomScaleNormal="100" zoomScalePageLayoutView="100">
      <selection activeCell="B5" activeCellId="0" pane="topLeft" sqref="B5"/>
    </sheetView>
  </sheetViews>
  <sheetFormatPr defaultRowHeight="12.75"/>
  <cols>
    <col collapsed="false" hidden="false" max="1" min="1" style="72" width="34.5765306122449"/>
    <col collapsed="false" hidden="false" max="2" min="2" style="72" width="49.4234693877551"/>
    <col collapsed="false" hidden="false" max="1025" min="3" style="72" width="9.14285714285714"/>
  </cols>
  <sheetData>
    <row collapsed="false" customFormat="false" customHeight="true" hidden="false" ht="13.5" outlineLevel="0" r="1">
      <c r="A1" s="162" t="s">
        <v>82</v>
      </c>
      <c r="B1" s="162" t="s">
        <v>83</v>
      </c>
      <c r="C1" s="163"/>
      <c r="D1" s="163"/>
      <c r="E1" s="163"/>
    </row>
    <row collapsed="false" customFormat="false" customHeight="true" hidden="false" ht="20.1" outlineLevel="0" r="2">
      <c r="A2" s="72" t="str">
        <f aca="false">Hlavicka!$H$14</f>
        <v>Daňové identifikačné číslo</v>
      </c>
      <c r="B2" s="164"/>
    </row>
    <row collapsed="false" customFormat="false" customHeight="true" hidden="false" ht="20.1" outlineLevel="0" r="3">
      <c r="A3" s="72" t="str">
        <f aca="false">Hlavicka!$H$17</f>
        <v>IČO</v>
      </c>
      <c r="B3" s="164"/>
    </row>
    <row collapsed="false" customFormat="false" customHeight="true" hidden="false" ht="20.1" outlineLevel="0" r="4">
      <c r="A4" s="72" t="str">
        <f aca="false">Hlavicka!$H$20</f>
        <v>SK NACE</v>
      </c>
      <c r="B4" s="164"/>
    </row>
    <row collapsed="false" customFormat="false" customHeight="true" hidden="false" ht="33.75" outlineLevel="0" r="5">
      <c r="A5" s="165" t="str">
        <f aca="false">Hlavicka!$H$29</f>
        <v>Obchodné meno (názov) účtovnej jednotky</v>
      </c>
      <c r="B5" s="164"/>
    </row>
    <row collapsed="false" customFormat="false" customHeight="true" hidden="false" ht="35.25" outlineLevel="0" r="6">
      <c r="A6" s="166" t="str">
        <f aca="false">Hlavicka!$H$33</f>
        <v>Sídlo účtovnej jednotky, ulica a číslo</v>
      </c>
      <c r="B6" s="164"/>
    </row>
    <row collapsed="false" customFormat="false" customHeight="true" hidden="false" ht="20.1" outlineLevel="0" r="7">
      <c r="A7" s="72" t="str">
        <f aca="false">Hlavicka!$H$37</f>
        <v>PSČ</v>
      </c>
      <c r="B7" s="164"/>
    </row>
    <row collapsed="false" customFormat="false" customHeight="true" hidden="false" ht="20.1" outlineLevel="0" r="8">
      <c r="A8" s="72" t="str">
        <f aca="false">Hlavicka!$N$37</f>
        <v>Obec</v>
      </c>
      <c r="B8" s="164"/>
    </row>
    <row collapsed="false" customFormat="false" customHeight="true" hidden="false" ht="20.1" outlineLevel="0" r="9">
      <c r="A9" s="72" t="str">
        <f aca="false">Hlavicka!$H$44</f>
        <v>Telefónne číslo</v>
      </c>
      <c r="B9" s="167"/>
    </row>
    <row collapsed="false" customFormat="false" customHeight="true" hidden="false" ht="20.1" outlineLevel="0" r="10">
      <c r="A10" s="72" t="str">
        <f aca="false">Hlavicka!$X$44</f>
        <v>Faxové číslo</v>
      </c>
      <c r="B10" s="167"/>
    </row>
    <row collapsed="false" customFormat="false" customHeight="true" hidden="false" ht="20.1" outlineLevel="0" r="11">
      <c r="A11" s="72" t="str">
        <f aca="false">Hlavicka!$H$47</f>
        <v>E-mailová adresa</v>
      </c>
      <c r="B11" s="168"/>
    </row>
    <row collapsed="false" customFormat="false" customHeight="true" hidden="false" ht="20.1" outlineLevel="0" r="12">
      <c r="A12" s="72" t="str">
        <f aca="false">Hlavicka!$H$50</f>
        <v>Zostavená dňa:</v>
      </c>
      <c r="B12" s="169"/>
    </row>
    <row collapsed="false" customFormat="false" customHeight="true" hidden="false" ht="20.1" outlineLevel="0" r="13">
      <c r="A13" s="72" t="str">
        <f aca="false">Hlavicka!$P$50</f>
        <v>Schválená dňa:</v>
      </c>
      <c r="B13" s="169"/>
    </row>
    <row collapsed="false" customFormat="false" customHeight="true" hidden="false" ht="16.5" outlineLevel="0" r="14">
      <c r="A14" s="72" t="s">
        <v>84</v>
      </c>
      <c r="B14" s="169"/>
    </row>
    <row collapsed="false" customFormat="false" customHeight="true" hidden="false" ht="29.25" outlineLevel="0" r="15">
      <c r="A15" s="165" t="str">
        <f aca="false">Hlavicka!$H$40</f>
        <v>Označenie obchodného registra a číslo zápisu obchodnej spoločnosti</v>
      </c>
      <c r="B15" s="164"/>
    </row>
  </sheetData>
  <mergeCells count="1">
    <mergeCell ref="C1:E1"/>
  </mergeCells>
  <printOptions headings="false" gridLines="false" gridLinesSet="true" horizontalCentered="false" verticalCentered="false"/>
  <pageMargins left="0.7" right="0.7" top="0.7875" bottom="0.7875" header="0.511805555555555" footer="0.511805555555555"/>
  <pageSetup blackAndWhite="false" cellComments="none" copies="1" draft="false" firstPageNumber="0" fitToHeight="1" fitToWidth="1" horizontalDpi="300" orientation="portrait" pageOrder="downThenOver" paperSize="9" scale="100" useFirstPageNumber="false" usePrinterDefaults="false" verticalDpi="300"/>
  <headerFooter differentFirst="false" differentOddEven="false"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X58"/>
  <sheetViews>
    <sheetView colorId="64" defaultGridColor="true" rightToLeft="false" showFormulas="false" showGridLines="false" showOutlineSymbols="true" showRowColHeaders="true" showZeros="false" tabSelected="false" topLeftCell="H16" view="normal" windowProtection="false" workbookViewId="0" zoomScale="160" zoomScaleNormal="160" zoomScalePageLayoutView="100">
      <selection activeCell="S12" activeCellId="0" pane="topLeft" sqref="S12"/>
    </sheetView>
  </sheetViews>
  <sheetFormatPr defaultRowHeight="12.75"/>
  <cols>
    <col collapsed="false" hidden="true" max="7" min="1" style="170" width="0"/>
    <col collapsed="false" hidden="false" max="43" min="8" style="170" width="2.70918367346939"/>
    <col collapsed="false" hidden="false" max="1025" min="44" style="170" width="2.41836734693878"/>
  </cols>
  <sheetData>
    <row collapsed="false" customFormat="false" customHeight="true" hidden="false" ht="16.5" outlineLevel="0" r="1">
      <c r="H1" s="171"/>
      <c r="I1" s="171"/>
      <c r="J1" s="171"/>
      <c r="K1" s="171"/>
      <c r="L1" s="171"/>
      <c r="M1" s="171"/>
      <c r="N1" s="172"/>
      <c r="O1" s="171"/>
      <c r="P1" s="171"/>
      <c r="Q1" s="171"/>
      <c r="R1" s="171"/>
      <c r="S1" s="171"/>
      <c r="T1" s="171"/>
      <c r="U1" s="171"/>
      <c r="V1" s="171"/>
      <c r="W1" s="171"/>
      <c r="X1" s="171"/>
      <c r="Y1" s="171"/>
      <c r="Z1" s="171"/>
      <c r="AA1" s="171"/>
      <c r="AB1" s="171"/>
      <c r="AC1" s="171"/>
      <c r="AD1" s="171"/>
      <c r="AE1" s="171"/>
      <c r="AF1" s="171"/>
      <c r="AG1" s="171"/>
      <c r="AH1" s="173"/>
      <c r="AI1" s="173"/>
      <c r="AJ1" s="173"/>
      <c r="AK1" s="173"/>
      <c r="AL1" s="173"/>
      <c r="AM1" s="173"/>
      <c r="AN1" s="173"/>
      <c r="AO1" s="173"/>
      <c r="AP1" s="173"/>
      <c r="AR1" s="174" t="str">
        <f aca="false">SUVAHAVUJ!$D$1</f>
        <v>Slovenský jazyk</v>
      </c>
      <c r="AS1" s="174"/>
      <c r="AT1" s="174"/>
      <c r="AU1" s="174"/>
      <c r="AV1" s="174"/>
      <c r="AW1" s="174"/>
      <c r="AX1" s="174"/>
    </row>
    <row collapsed="false" customFormat="false" customHeight="true" hidden="false" ht="12.75" outlineLevel="0" r="2">
      <c r="H2" s="171"/>
      <c r="I2" s="175" t="s">
        <v>85</v>
      </c>
      <c r="J2" s="175"/>
      <c r="K2" s="175"/>
      <c r="L2" s="175"/>
      <c r="M2" s="171"/>
      <c r="N2" s="173"/>
      <c r="O2" s="171"/>
      <c r="P2" s="171"/>
      <c r="Q2" s="171"/>
      <c r="R2" s="171"/>
      <c r="S2" s="171"/>
      <c r="T2" s="171"/>
      <c r="U2" s="171"/>
      <c r="V2" s="171"/>
      <c r="W2" s="171"/>
      <c r="X2" s="171"/>
      <c r="Y2" s="171"/>
      <c r="Z2" s="171"/>
      <c r="AA2" s="171"/>
      <c r="AB2" s="171"/>
      <c r="AC2" s="171"/>
      <c r="AD2" s="171"/>
      <c r="AE2" s="171"/>
      <c r="AF2" s="171"/>
      <c r="AG2" s="173"/>
      <c r="AH2" s="173"/>
      <c r="AI2" s="176"/>
      <c r="AJ2" s="173"/>
      <c r="AK2" s="176"/>
      <c r="AL2" s="173"/>
      <c r="AM2" s="176"/>
      <c r="AN2" s="176"/>
      <c r="AO2" s="176"/>
      <c r="AP2" s="173"/>
      <c r="AQ2" s="173"/>
      <c r="AR2" s="173"/>
    </row>
    <row collapsed="false" customFormat="false" customHeight="true" hidden="false" ht="12.75" outlineLevel="0" r="3">
      <c r="H3" s="171"/>
      <c r="I3" s="171"/>
      <c r="J3" s="171"/>
      <c r="K3" s="171"/>
      <c r="L3" s="171"/>
      <c r="M3" s="171"/>
      <c r="N3" s="173"/>
      <c r="O3" s="171"/>
      <c r="P3" s="171"/>
      <c r="Q3" s="171"/>
      <c r="R3" s="171"/>
      <c r="S3" s="171"/>
      <c r="T3" s="171"/>
      <c r="U3" s="171"/>
      <c r="V3" s="171"/>
      <c r="W3" s="171"/>
      <c r="X3" s="171"/>
      <c r="Y3" s="171"/>
      <c r="Z3" s="171"/>
      <c r="AA3" s="171"/>
      <c r="AB3" s="171"/>
      <c r="AC3" s="171"/>
      <c r="AD3" s="171"/>
      <c r="AE3" s="171"/>
      <c r="AF3" s="171"/>
      <c r="AG3" s="171"/>
      <c r="AH3" s="173"/>
      <c r="AI3" s="173"/>
      <c r="AJ3" s="173"/>
      <c r="AK3" s="173"/>
      <c r="AL3" s="173"/>
      <c r="AM3" s="173"/>
      <c r="AN3" s="173"/>
      <c r="AO3" s="173"/>
      <c r="AP3" s="173"/>
      <c r="AQ3" s="173"/>
      <c r="AR3" s="173"/>
    </row>
    <row collapsed="false" customFormat="false" customHeight="true" hidden="false" ht="12.75" outlineLevel="0" r="4">
      <c r="A4" s="84" t="n">
        <v>2</v>
      </c>
      <c r="H4" s="171"/>
      <c r="I4" s="171"/>
      <c r="J4" s="171"/>
      <c r="K4" s="171"/>
      <c r="L4" s="171"/>
      <c r="M4" s="171"/>
      <c r="N4" s="173"/>
      <c r="O4" s="171"/>
      <c r="P4" s="177" t="str">
        <f aca="false">IF(VLOOKUP($A4,PrekladHlav!$A:$H,1)=$A4,VLOOKUP($A4,PrekladHlav!$A:$H,SUVAHAVUJ!B1),0)</f>
        <v>ÚČTOVNÁ ZÁVIERKA</v>
      </c>
      <c r="Q4" s="177"/>
      <c r="R4" s="177"/>
      <c r="S4" s="177"/>
      <c r="T4" s="177"/>
      <c r="U4" s="177"/>
      <c r="V4" s="177"/>
      <c r="W4" s="177"/>
      <c r="X4" s="177"/>
      <c r="Y4" s="177"/>
      <c r="Z4" s="177"/>
      <c r="AA4" s="177"/>
      <c r="AB4" s="177"/>
      <c r="AC4" s="177"/>
      <c r="AD4" s="177"/>
      <c r="AE4" s="177"/>
      <c r="AF4" s="177"/>
      <c r="AG4" s="171"/>
      <c r="AH4" s="171"/>
      <c r="AI4" s="171"/>
      <c r="AJ4" s="171"/>
      <c r="AK4" s="171"/>
      <c r="AL4" s="171"/>
      <c r="AM4" s="171"/>
      <c r="AN4" s="171"/>
      <c r="AO4" s="171"/>
      <c r="AP4" s="171"/>
      <c r="AQ4" s="171"/>
      <c r="AR4" s="171"/>
    </row>
    <row collapsed="false" customFormat="false" customHeight="true" hidden="false" ht="12.75" outlineLevel="0" r="5">
      <c r="H5" s="171"/>
      <c r="I5" s="171"/>
      <c r="J5" s="171"/>
      <c r="K5" s="171"/>
      <c r="L5" s="171"/>
      <c r="M5" s="171"/>
      <c r="N5" s="173"/>
      <c r="O5" s="171"/>
      <c r="P5" s="177"/>
      <c r="Q5" s="177"/>
      <c r="R5" s="177"/>
      <c r="S5" s="177"/>
      <c r="T5" s="177"/>
      <c r="U5" s="177"/>
      <c r="V5" s="177"/>
      <c r="W5" s="177"/>
      <c r="X5" s="177"/>
      <c r="Y5" s="177"/>
      <c r="Z5" s="177"/>
      <c r="AA5" s="177"/>
      <c r="AB5" s="177"/>
      <c r="AC5" s="177"/>
      <c r="AD5" s="177"/>
      <c r="AE5" s="177"/>
      <c r="AF5" s="177"/>
      <c r="AG5" s="171"/>
      <c r="AH5" s="171"/>
      <c r="AI5" s="171"/>
      <c r="AJ5" s="171"/>
      <c r="AK5" s="171"/>
      <c r="AL5" s="171"/>
      <c r="AM5" s="171"/>
      <c r="AN5" s="171"/>
      <c r="AO5" s="171"/>
      <c r="AP5" s="171"/>
      <c r="AQ5" s="171"/>
      <c r="AR5" s="171"/>
    </row>
    <row collapsed="false" customFormat="false" customHeight="true" hidden="false" ht="12.75" outlineLevel="0" r="6">
      <c r="H6" s="171"/>
      <c r="I6" s="171"/>
      <c r="J6" s="171"/>
      <c r="K6" s="171"/>
      <c r="L6" s="171"/>
      <c r="M6" s="171"/>
      <c r="N6" s="173"/>
      <c r="O6" s="171"/>
      <c r="P6" s="171"/>
      <c r="Q6" s="171"/>
      <c r="R6" s="171"/>
      <c r="S6" s="171"/>
      <c r="T6" s="171"/>
      <c r="U6" s="171"/>
      <c r="V6" s="171"/>
      <c r="W6" s="171"/>
      <c r="X6" s="171"/>
      <c r="Y6" s="171"/>
      <c r="Z6" s="171"/>
      <c r="AA6" s="171"/>
      <c r="AB6" s="171"/>
      <c r="AC6" s="171"/>
      <c r="AD6" s="171"/>
      <c r="AE6" s="171"/>
      <c r="AF6" s="171"/>
      <c r="AG6" s="171"/>
      <c r="AH6" s="171"/>
      <c r="AI6" s="171"/>
      <c r="AJ6" s="171"/>
      <c r="AK6" s="171"/>
      <c r="AL6" s="171"/>
      <c r="AM6" s="171"/>
      <c r="AN6" s="171"/>
      <c r="AO6" s="171"/>
      <c r="AP6" s="171"/>
      <c r="AQ6" s="171"/>
      <c r="AR6" s="171"/>
    </row>
    <row collapsed="false" customFormat="false" customHeight="true" hidden="false" ht="12.75" outlineLevel="0" r="7">
      <c r="A7" s="84" t="n">
        <v>3</v>
      </c>
      <c r="H7" s="171"/>
      <c r="I7" s="171"/>
      <c r="J7" s="171"/>
      <c r="K7" s="171"/>
      <c r="L7" s="171"/>
      <c r="M7" s="171"/>
      <c r="N7" s="178" t="str">
        <f aca="false">IF(VLOOKUP($A7,PrekladHlav!$A:$H,1)=$A7,VLOOKUP($A7,PrekladHlav!$A:$H,SUVAHAVUJ!B1),0)</f>
        <v>podnikateľov v podvojnom učtovníctve zostavená</v>
      </c>
      <c r="O7" s="178"/>
      <c r="P7" s="178"/>
      <c r="Q7" s="178"/>
      <c r="R7" s="178"/>
      <c r="S7" s="178"/>
      <c r="T7" s="178"/>
      <c r="U7" s="178"/>
      <c r="V7" s="178"/>
      <c r="W7" s="178"/>
      <c r="X7" s="178"/>
      <c r="Y7" s="178"/>
      <c r="Z7" s="178"/>
      <c r="AA7" s="178"/>
      <c r="AB7" s="178"/>
      <c r="AC7" s="178"/>
      <c r="AD7" s="178"/>
      <c r="AE7" s="178"/>
      <c r="AF7" s="178"/>
      <c r="AG7" s="178"/>
      <c r="AH7" s="178"/>
      <c r="AI7" s="178"/>
      <c r="AJ7" s="178"/>
      <c r="AK7" s="178"/>
      <c r="AL7" s="171"/>
      <c r="AM7" s="171"/>
      <c r="AN7" s="171"/>
      <c r="AO7" s="171"/>
      <c r="AP7" s="171"/>
      <c r="AQ7" s="171"/>
      <c r="AR7" s="171"/>
    </row>
    <row collapsed="false" customFormat="false" customHeight="true" hidden="false" ht="12.75" outlineLevel="0" r="8">
      <c r="A8" s="84" t="n">
        <v>1</v>
      </c>
      <c r="H8" s="179"/>
      <c r="I8" s="179"/>
      <c r="J8" s="179"/>
      <c r="K8" s="179"/>
      <c r="L8" s="179"/>
      <c r="M8" s="179"/>
      <c r="N8" s="179"/>
      <c r="O8" s="179"/>
      <c r="P8" s="179"/>
      <c r="Q8" s="179"/>
      <c r="R8" s="179"/>
      <c r="S8" s="180" t="str">
        <f aca="false">IF(VLOOKUP($A8,PrekladHlav!$A:$H,1)=$A8,VLOOKUP($A8,PrekladHlav!$A:$H,SUVAHAVUJ!B1),0)</f>
        <v>k</v>
      </c>
      <c r="T8" s="180"/>
      <c r="U8" s="179"/>
      <c r="V8" s="181" t="n">
        <f aca="false">VstupHlavička!$B$14</f>
        <v>0</v>
      </c>
      <c r="W8" s="181"/>
      <c r="X8" s="182"/>
      <c r="Y8" s="183" t="n">
        <f aca="false">VstupHlavička!$B$14</f>
        <v>0</v>
      </c>
      <c r="Z8" s="183"/>
      <c r="AA8" s="184"/>
      <c r="AB8" s="185" t="n">
        <f aca="false">VstupHlavička!$B$14</f>
        <v>0</v>
      </c>
      <c r="AC8" s="185"/>
      <c r="AD8" s="185"/>
      <c r="AE8" s="186"/>
      <c r="AF8" s="184"/>
      <c r="AG8" s="179"/>
      <c r="AH8" s="179"/>
      <c r="AI8" s="179"/>
      <c r="AJ8" s="179"/>
      <c r="AK8" s="179"/>
      <c r="AL8" s="179"/>
      <c r="AM8" s="179"/>
      <c r="AN8" s="179"/>
      <c r="AO8" s="179"/>
      <c r="AP8" s="179"/>
      <c r="AQ8" s="179"/>
      <c r="AR8" s="179"/>
    </row>
    <row collapsed="false" customFormat="false" customHeight="true" hidden="false" ht="12.75" outlineLevel="0" r="9">
      <c r="H9" s="179"/>
      <c r="I9" s="179"/>
      <c r="J9" s="179"/>
      <c r="K9" s="179"/>
      <c r="L9" s="179"/>
      <c r="M9" s="179"/>
      <c r="N9" s="179"/>
      <c r="O9" s="179"/>
      <c r="P9" s="179"/>
      <c r="Q9" s="179"/>
      <c r="R9" s="179"/>
      <c r="S9" s="179"/>
      <c r="T9" s="179"/>
      <c r="U9" s="179"/>
      <c r="V9" s="179"/>
      <c r="W9" s="179"/>
      <c r="X9" s="179"/>
      <c r="Y9" s="179"/>
      <c r="Z9" s="179"/>
      <c r="AA9" s="179"/>
      <c r="AB9" s="179"/>
      <c r="AC9" s="179"/>
      <c r="AD9" s="179"/>
      <c r="AE9" s="179"/>
      <c r="AF9" s="179"/>
      <c r="AG9" s="179"/>
      <c r="AH9" s="179"/>
      <c r="AI9" s="179"/>
      <c r="AJ9" s="179"/>
      <c r="AK9" s="179"/>
      <c r="AL9" s="179"/>
      <c r="AM9" s="179"/>
      <c r="AN9" s="179"/>
      <c r="AO9" s="179"/>
      <c r="AP9" s="179"/>
      <c r="AQ9" s="179"/>
      <c r="AR9" s="179"/>
    </row>
    <row collapsed="false" customFormat="false" customHeight="true" hidden="false" ht="12.75" outlineLevel="0" r="10">
      <c r="H10" s="179"/>
      <c r="I10" s="179"/>
      <c r="J10" s="179"/>
      <c r="K10" s="179"/>
      <c r="L10" s="179"/>
      <c r="M10" s="179"/>
      <c r="N10" s="179"/>
      <c r="O10" s="179"/>
      <c r="P10" s="179"/>
      <c r="Q10" s="179"/>
      <c r="R10" s="179"/>
      <c r="S10" s="179"/>
      <c r="T10" s="179"/>
      <c r="U10" s="179"/>
      <c r="V10" s="179"/>
      <c r="W10" s="179"/>
      <c r="X10" s="179"/>
      <c r="Y10" s="179"/>
      <c r="Z10" s="179"/>
      <c r="AA10" s="179"/>
      <c r="AB10" s="179"/>
      <c r="AC10" s="179"/>
      <c r="AD10" s="179"/>
      <c r="AE10" s="179"/>
      <c r="AF10" s="179"/>
      <c r="AG10" s="179"/>
      <c r="AH10" s="179"/>
      <c r="AI10" s="179"/>
      <c r="AJ10" s="179"/>
      <c r="AK10" s="179"/>
      <c r="AL10" s="179"/>
      <c r="AM10" s="179"/>
      <c r="AN10" s="179"/>
      <c r="AO10" s="179"/>
      <c r="AP10" s="179"/>
      <c r="AQ10" s="179"/>
      <c r="AR10" s="171"/>
    </row>
    <row collapsed="false" customFormat="false" customHeight="true" hidden="false" ht="12.75" outlineLevel="0" r="11">
      <c r="H11" s="179"/>
      <c r="I11" s="179"/>
      <c r="J11" s="179"/>
      <c r="K11" s="179"/>
      <c r="L11" s="179"/>
      <c r="M11" s="179"/>
      <c r="N11" s="179"/>
      <c r="O11" s="179"/>
      <c r="P11" s="179"/>
      <c r="Q11" s="179"/>
      <c r="R11" s="179"/>
      <c r="S11" s="179"/>
      <c r="T11" s="179"/>
      <c r="U11" s="179"/>
      <c r="V11" s="179"/>
      <c r="W11" s="179"/>
      <c r="X11" s="179"/>
      <c r="Y11" s="179"/>
      <c r="Z11" s="179"/>
      <c r="AA11" s="179"/>
      <c r="AB11" s="179"/>
      <c r="AC11" s="179"/>
      <c r="AD11" s="179"/>
      <c r="AE11" s="179"/>
      <c r="AF11" s="179"/>
      <c r="AG11" s="179"/>
      <c r="AH11" s="179"/>
      <c r="AI11" s="179"/>
      <c r="AJ11" s="179"/>
      <c r="AK11" s="179"/>
      <c r="AL11" s="179"/>
      <c r="AM11" s="179"/>
      <c r="AN11" s="179"/>
      <c r="AO11" s="179"/>
      <c r="AP11" s="179"/>
      <c r="AQ11" s="179"/>
      <c r="AR11" s="179"/>
    </row>
    <row collapsed="false" customFormat="false" customHeight="true" hidden="false" ht="12.75" outlineLevel="0" r="12">
      <c r="H12" s="179"/>
      <c r="I12" s="179"/>
      <c r="J12" s="179"/>
      <c r="K12" s="179"/>
      <c r="L12" s="179"/>
      <c r="M12" s="179"/>
      <c r="N12" s="179"/>
      <c r="O12" s="179"/>
      <c r="P12" s="179"/>
      <c r="Q12" s="179"/>
      <c r="R12" s="179"/>
      <c r="S12" s="179"/>
      <c r="T12" s="179"/>
      <c r="U12" s="179"/>
      <c r="V12" s="179"/>
      <c r="W12" s="179"/>
      <c r="X12" s="179"/>
      <c r="Y12" s="179"/>
      <c r="Z12" s="179"/>
      <c r="AA12" s="179"/>
      <c r="AB12" s="179"/>
      <c r="AC12" s="179"/>
      <c r="AD12" s="179"/>
      <c r="AE12" s="179"/>
      <c r="AF12" s="179"/>
      <c r="AG12" s="179"/>
      <c r="AH12" s="179"/>
      <c r="AI12" s="179"/>
      <c r="AJ12" s="179"/>
      <c r="AK12" s="179"/>
      <c r="AL12" s="179"/>
      <c r="AM12" s="179"/>
      <c r="AN12" s="179"/>
      <c r="AO12" s="179"/>
      <c r="AP12" s="179"/>
      <c r="AQ12" s="179"/>
      <c r="AR12" s="179"/>
    </row>
    <row collapsed="false" customFormat="false" customHeight="true" hidden="false" ht="12.75" outlineLevel="0" r="13">
      <c r="H13" s="179"/>
      <c r="I13" s="179"/>
      <c r="J13" s="179"/>
      <c r="K13" s="179"/>
      <c r="L13" s="179"/>
      <c r="M13" s="179"/>
      <c r="N13" s="179"/>
      <c r="O13" s="179"/>
      <c r="P13" s="179"/>
      <c r="Q13" s="179"/>
      <c r="R13" s="179"/>
      <c r="S13" s="179"/>
      <c r="T13" s="179"/>
      <c r="U13" s="179"/>
      <c r="V13" s="179"/>
      <c r="W13" s="179"/>
      <c r="X13" s="179"/>
      <c r="Y13" s="179"/>
      <c r="Z13" s="179"/>
      <c r="AA13" s="179"/>
      <c r="AB13" s="179"/>
      <c r="AC13" s="179"/>
      <c r="AD13" s="179"/>
      <c r="AE13" s="179"/>
      <c r="AF13" s="179"/>
      <c r="AG13" s="179"/>
      <c r="AH13" s="179"/>
      <c r="AI13" s="179"/>
      <c r="AJ13" s="179"/>
      <c r="AK13" s="179"/>
      <c r="AL13" s="179"/>
      <c r="AM13" s="179"/>
      <c r="AN13" s="179"/>
      <c r="AO13" s="179"/>
      <c r="AP13" s="179"/>
      <c r="AQ13" s="179"/>
      <c r="AR13" s="179"/>
    </row>
    <row collapsed="false" customFormat="false" customHeight="true" hidden="false" ht="12.75" outlineLevel="0" r="14">
      <c r="A14" s="84" t="n">
        <v>6</v>
      </c>
      <c r="B14" s="84" t="n">
        <v>7</v>
      </c>
      <c r="C14" s="84" t="n">
        <v>8</v>
      </c>
      <c r="D14" s="84" t="n">
        <v>9</v>
      </c>
      <c r="H14" s="179" t="str">
        <f aca="false">IF(VLOOKUP($A14,PrekladHlav!$A:$H,1)=$A14,VLOOKUP($A14,PrekladHlav!$A:$H,SUVAHAVUJ!B1),0)</f>
        <v>Daňové identifikačné číslo</v>
      </c>
      <c r="I14" s="171"/>
      <c r="J14" s="171"/>
      <c r="K14" s="171"/>
      <c r="L14" s="171"/>
      <c r="M14" s="171"/>
      <c r="N14" s="171"/>
      <c r="O14" s="171"/>
      <c r="P14" s="171"/>
      <c r="Q14" s="171"/>
      <c r="R14" s="171"/>
      <c r="S14" s="171" t="str">
        <f aca="false">IF(VLOOKUP($B14,PrekladHlav!$A:$H,1)=$B14,VLOOKUP($B14,PrekladHlav!$A:$H,SUVAHAVUJ!B1),0)</f>
        <v>Účtovná závierka</v>
      </c>
      <c r="T14" s="171"/>
      <c r="U14" s="171"/>
      <c r="V14" s="171"/>
      <c r="W14" s="171"/>
      <c r="X14" s="171"/>
      <c r="Y14" s="171"/>
      <c r="Z14" s="171"/>
      <c r="AA14" s="171" t="str">
        <f aca="false">IF(VLOOKUP($C14,PrekladHlav!$A:$H,1)=$C14,VLOOKUP($C14,PrekladHlav!$A:$H,SUVAHAVUJ!B1),0)</f>
        <v>Účtovná jednotka</v>
      </c>
      <c r="AB14" s="171"/>
      <c r="AC14" s="171"/>
      <c r="AD14" s="171"/>
      <c r="AE14" s="171"/>
      <c r="AF14" s="171"/>
      <c r="AG14" s="179"/>
      <c r="AH14" s="180" t="str">
        <f aca="false">IF(VLOOKUP($D14,PrekladHlav!$A:$H,1)=$D14,VLOOKUP($D14,PrekladHlav!$A:$H,SUVAHAVUJ!B1),0)</f>
        <v>Za obdobie</v>
      </c>
      <c r="AI14" s="180"/>
      <c r="AJ14" s="180"/>
      <c r="AK14" s="180"/>
      <c r="AL14" s="180"/>
      <c r="AM14" s="180"/>
      <c r="AN14" s="180"/>
      <c r="AO14" s="180"/>
      <c r="AP14" s="180"/>
      <c r="AQ14" s="171"/>
      <c r="AR14" s="179"/>
    </row>
    <row collapsed="false" customFormat="false" customHeight="true" hidden="false" ht="12.75" outlineLevel="0" r="15">
      <c r="A15" s="84" t="n">
        <v>10</v>
      </c>
      <c r="B15" s="84" t="n">
        <v>11</v>
      </c>
      <c r="H15" s="187" t="str">
        <f aca="false">MID(VstupHlavička!$B$2,1,1)</f>
        <v/>
      </c>
      <c r="I15" s="187" t="str">
        <f aca="false">MID(VstupHlavička!$B$2,2,1)</f>
        <v/>
      </c>
      <c r="J15" s="187" t="str">
        <f aca="false">MID(VstupHlavička!$B$2,3,1)</f>
        <v/>
      </c>
      <c r="K15" s="187" t="str">
        <f aca="false">MID(VstupHlavička!$B$2,4,1)</f>
        <v/>
      </c>
      <c r="L15" s="187" t="str">
        <f aca="false">MID(VstupHlavička!$B$2,5,1)</f>
        <v/>
      </c>
      <c r="M15" s="187" t="str">
        <f aca="false">MID(VstupHlavička!$B$2,6,1)</f>
        <v/>
      </c>
      <c r="N15" s="187" t="str">
        <f aca="false">MID(VstupHlavička!$B$2,7,1)</f>
        <v/>
      </c>
      <c r="O15" s="187" t="str">
        <f aca="false">MID(VstupHlavička!$B$2,8,1)</f>
        <v/>
      </c>
      <c r="P15" s="187" t="str">
        <f aca="false">MID(VstupHlavička!$B$2,9,1)</f>
        <v/>
      </c>
      <c r="Q15" s="187" t="str">
        <f aca="false">MID(VstupHlavička!$B$2,10,1)</f>
        <v/>
      </c>
      <c r="R15" s="171"/>
      <c r="S15" s="171"/>
      <c r="T15" s="171"/>
      <c r="U15" s="171"/>
      <c r="V15" s="171"/>
      <c r="W15" s="171"/>
      <c r="X15" s="171"/>
      <c r="Y15" s="171"/>
      <c r="Z15" s="171"/>
      <c r="AA15" s="171"/>
      <c r="AB15" s="171"/>
      <c r="AC15" s="171"/>
      <c r="AD15" s="171"/>
      <c r="AE15" s="171"/>
      <c r="AF15" s="171"/>
      <c r="AG15" s="171"/>
      <c r="AH15" s="171"/>
      <c r="AI15" s="171"/>
      <c r="AJ15" s="179" t="str">
        <f aca="false">IF(VLOOKUP($A15,PrekladHlav!$A:$H,1)=$A15,VLOOKUP($A15,PrekladHlav!$A:$H,SUVAHAVUJ!B1),0)</f>
        <v>mesiac</v>
      </c>
      <c r="AK15" s="179"/>
      <c r="AL15" s="179"/>
      <c r="AM15" s="179" t="str">
        <f aca="false">IF(VLOOKUP($B15,PrekladHlav!$A:$H,1)=$B15,VLOOKUP($B15,PrekladHlav!$A:$H,SUVAHAVUJ!B1),0)</f>
        <v>rok</v>
      </c>
      <c r="AN15" s="179"/>
      <c r="AO15" s="179"/>
      <c r="AP15" s="179"/>
      <c r="AQ15" s="171"/>
      <c r="AR15" s="171"/>
    </row>
    <row collapsed="false" customFormat="false" customHeight="true" hidden="false" ht="12.75" outlineLevel="0" r="16">
      <c r="A16" s="84" t="n">
        <v>12</v>
      </c>
      <c r="B16" s="84" t="n">
        <v>15</v>
      </c>
      <c r="C16" s="84" t="n">
        <v>22</v>
      </c>
      <c r="H16" s="171"/>
      <c r="I16" s="171"/>
      <c r="J16" s="171"/>
      <c r="K16" s="171"/>
      <c r="L16" s="171"/>
      <c r="M16" s="171"/>
      <c r="N16" s="171"/>
      <c r="O16" s="171"/>
      <c r="P16" s="171"/>
      <c r="Q16" s="171"/>
      <c r="R16" s="171"/>
      <c r="S16" s="188" t="s">
        <v>6</v>
      </c>
      <c r="T16" s="171"/>
      <c r="U16" s="171" t="str">
        <f aca="false">IF(VLOOKUP($A16,PrekladHlav!$A:$H,1)=$A16,VLOOKUP($A16,PrekladHlav!$A:$H,SUVAHAVUJ!B1),0)</f>
        <v>- riadna</v>
      </c>
      <c r="V16" s="171"/>
      <c r="W16" s="171"/>
      <c r="X16" s="171"/>
      <c r="Y16" s="171"/>
      <c r="Z16" s="171"/>
      <c r="AA16" s="188"/>
      <c r="AB16" s="171"/>
      <c r="AC16" s="171" t="str">
        <f aca="false">IF(VLOOKUP($B16,PrekladHlav!$A:$H,1)=$B16,VLOOKUP($B16,PrekladHlav!$A:$H,SUVAHAVUJ!B1),0)</f>
        <v>- malá</v>
      </c>
      <c r="AD16" s="171"/>
      <c r="AE16" s="171"/>
      <c r="AF16" s="171"/>
      <c r="AG16" s="171"/>
      <c r="AH16" s="189" t="str">
        <f aca="false">IF(VLOOKUP($C16,PrekladHlav!$A:$H,1)=$C16,VLOOKUP($C16,PrekladHlav!$A:$H,SUVAHAVUJ!B1),0)</f>
        <v>od</v>
      </c>
      <c r="AI16" s="179"/>
      <c r="AJ16" s="190" t="s">
        <v>13</v>
      </c>
      <c r="AK16" s="190" t="s">
        <v>14</v>
      </c>
      <c r="AL16" s="179"/>
      <c r="AM16" s="190" t="s">
        <v>15</v>
      </c>
      <c r="AN16" s="190" t="s">
        <v>13</v>
      </c>
      <c r="AO16" s="190" t="s">
        <v>14</v>
      </c>
      <c r="AP16" s="190" t="s">
        <v>86</v>
      </c>
      <c r="AQ16" s="171"/>
      <c r="AR16" s="171"/>
    </row>
    <row collapsed="false" customFormat="false" customHeight="true" hidden="false" ht="12.75" outlineLevel="0" r="17">
      <c r="A17" s="84" t="n">
        <v>4</v>
      </c>
      <c r="B17" s="84" t="n">
        <v>13</v>
      </c>
      <c r="C17" s="84" t="n">
        <v>16</v>
      </c>
      <c r="D17" s="84" t="n">
        <v>23</v>
      </c>
      <c r="H17" s="179" t="str">
        <f aca="false">IF(VLOOKUP($A17,PrekladHlav!$A:$H,1)=$A17,VLOOKUP($A17,PrekladHlav!$A:$H,SUVAHAVUJ!B1),0)</f>
        <v>IČO</v>
      </c>
      <c r="I17" s="171"/>
      <c r="J17" s="171"/>
      <c r="K17" s="171"/>
      <c r="L17" s="171"/>
      <c r="M17" s="171"/>
      <c r="N17" s="171"/>
      <c r="O17" s="171"/>
      <c r="P17" s="171"/>
      <c r="Q17" s="171"/>
      <c r="R17" s="171"/>
      <c r="S17" s="188"/>
      <c r="T17" s="171"/>
      <c r="U17" s="171" t="str">
        <f aca="false">IF(VLOOKUP($B17,PrekladHlav!$A:$H,1)=$B17,VLOOKUP($B17,PrekladHlav!$A:$H,SUVAHAVUJ!B1),0)</f>
        <v>- mimoriadna</v>
      </c>
      <c r="V17" s="171"/>
      <c r="W17" s="171"/>
      <c r="X17" s="171"/>
      <c r="Y17" s="171"/>
      <c r="Z17" s="171"/>
      <c r="AA17" s="188"/>
      <c r="AB17" s="171"/>
      <c r="AC17" s="171" t="str">
        <f aca="false">IF(VLOOKUP($C17,PrekladHlav!$A:$H,1)=$C17,VLOOKUP($C17,PrekladHlav!$A:$H,SUVAHAVUJ!B1),0)</f>
        <v>- veľká</v>
      </c>
      <c r="AD17" s="171"/>
      <c r="AE17" s="171"/>
      <c r="AF17" s="171"/>
      <c r="AG17" s="171"/>
      <c r="AH17" s="189" t="str">
        <f aca="false">IF(VLOOKUP($D17,PrekladHlav!$A:$H,1)=$D17,VLOOKUP($D17,PrekladHlav!$A:$H,SUVAHAVUJ!B1),0)</f>
        <v>do</v>
      </c>
      <c r="AI17" s="179"/>
      <c r="AJ17" s="190" t="s">
        <v>14</v>
      </c>
      <c r="AK17" s="190" t="s">
        <v>15</v>
      </c>
      <c r="AL17" s="179"/>
      <c r="AM17" s="190" t="s">
        <v>15</v>
      </c>
      <c r="AN17" s="190" t="s">
        <v>13</v>
      </c>
      <c r="AO17" s="190" t="s">
        <v>14</v>
      </c>
      <c r="AP17" s="190" t="s">
        <v>86</v>
      </c>
      <c r="AQ17" s="171"/>
      <c r="AR17" s="171"/>
    </row>
    <row collapsed="false" customFormat="false" customHeight="true" hidden="false" ht="12.75" outlineLevel="0" r="18">
      <c r="A18" s="84" t="n">
        <v>14</v>
      </c>
      <c r="H18" s="187" t="str">
        <f aca="false">MID(VstupHlavička!$B$3,1,1)</f>
        <v/>
      </c>
      <c r="I18" s="187" t="str">
        <f aca="false">MID(VstupHlavička!$B$3,2,1)</f>
        <v/>
      </c>
      <c r="J18" s="187" t="str">
        <f aca="false">MID(VstupHlavička!$B$3,3,1)</f>
        <v/>
      </c>
      <c r="K18" s="187" t="str">
        <f aca="false">MID(VstupHlavička!$B$3,4,1)</f>
        <v/>
      </c>
      <c r="L18" s="187" t="str">
        <f aca="false">MID(VstupHlavička!$B$3,5,1)</f>
        <v/>
      </c>
      <c r="M18" s="187" t="str">
        <f aca="false">MID(VstupHlavička!$B$3,6,1)</f>
        <v/>
      </c>
      <c r="N18" s="187" t="str">
        <f aca="false">MID(VstupHlavička!$B$3,7,1)</f>
        <v/>
      </c>
      <c r="O18" s="187" t="str">
        <f aca="false">MID(VstupHlavička!$B$3,8,1)</f>
        <v/>
      </c>
      <c r="P18" s="171"/>
      <c r="Q18" s="171"/>
      <c r="R18" s="171"/>
      <c r="S18" s="188"/>
      <c r="T18" s="171"/>
      <c r="U18" s="171" t="str">
        <f aca="false">IF(VLOOKUP($A18,PrekladHlav!$A:$H,1)=$A18,VLOOKUP($A18,PrekladHlav!$A:$H,SUVAHAVUJ!B1),0)</f>
        <v>- priebežná</v>
      </c>
      <c r="V18" s="173"/>
      <c r="W18" s="171"/>
      <c r="X18" s="171"/>
      <c r="Y18" s="171"/>
      <c r="Z18" s="173"/>
      <c r="AA18" s="191"/>
      <c r="AB18" s="173"/>
      <c r="AC18" s="173"/>
      <c r="AD18" s="173"/>
      <c r="AE18" s="171"/>
      <c r="AF18" s="171"/>
      <c r="AG18" s="171"/>
      <c r="AH18" s="171"/>
      <c r="AI18" s="171"/>
      <c r="AJ18" s="171"/>
      <c r="AK18" s="171"/>
      <c r="AL18" s="171"/>
      <c r="AM18" s="171"/>
      <c r="AN18" s="171"/>
      <c r="AO18" s="171"/>
      <c r="AP18" s="171"/>
      <c r="AQ18" s="171"/>
      <c r="AR18" s="171"/>
    </row>
    <row collapsed="false" customFormat="false" customHeight="true" hidden="false" ht="12.75" outlineLevel="0" r="19">
      <c r="A19" s="84" t="n">
        <v>5</v>
      </c>
      <c r="H19" s="171"/>
      <c r="I19" s="171"/>
      <c r="J19" s="171"/>
      <c r="K19" s="171"/>
      <c r="L19" s="171"/>
      <c r="M19" s="171"/>
      <c r="N19" s="171"/>
      <c r="O19" s="171"/>
      <c r="P19" s="171"/>
      <c r="Q19" s="171"/>
      <c r="R19" s="171"/>
      <c r="S19" s="171"/>
      <c r="T19" s="171"/>
      <c r="U19" s="171"/>
      <c r="V19" s="171"/>
      <c r="W19" s="171"/>
      <c r="X19" s="171"/>
      <c r="Y19" s="171"/>
      <c r="Z19" s="171"/>
      <c r="AA19" s="171"/>
      <c r="AB19" s="171"/>
      <c r="AC19" s="171"/>
      <c r="AD19" s="171"/>
      <c r="AE19" s="171"/>
      <c r="AF19" s="171"/>
      <c r="AG19" s="171"/>
      <c r="AH19" s="192" t="str">
        <f aca="false">IF(VLOOKUP($A19,PrekladHlav!$A:$H,1)=$A19,VLOOKUP($A19,PrekladHlav!$A:$H,SUVAHAVUJ!B1),0)</f>
        <v>Bezprostredne predchádzajúce obdobie</v>
      </c>
      <c r="AI19" s="192"/>
      <c r="AJ19" s="192"/>
      <c r="AK19" s="192"/>
      <c r="AL19" s="192"/>
      <c r="AM19" s="192"/>
      <c r="AN19" s="192"/>
      <c r="AO19" s="192"/>
      <c r="AP19" s="192"/>
      <c r="AQ19" s="171"/>
      <c r="AR19" s="171"/>
    </row>
    <row collapsed="false" customFormat="false" customHeight="true" hidden="false" ht="12.75" outlineLevel="0" r="20">
      <c r="A20" s="84" t="n">
        <v>17</v>
      </c>
      <c r="H20" s="179" t="s">
        <v>30</v>
      </c>
      <c r="I20" s="171"/>
      <c r="J20" s="171"/>
      <c r="K20" s="171"/>
      <c r="L20" s="171"/>
      <c r="M20" s="171"/>
      <c r="N20" s="171"/>
      <c r="O20" s="171"/>
      <c r="P20" s="171"/>
      <c r="Q20" s="171"/>
      <c r="R20" s="171"/>
      <c r="S20" s="179" t="str">
        <f aca="false">IF(VLOOKUP($A20,PrekladHlav!$A:$H,1)=$A20,VLOOKUP($A20,PrekladHlav!$A:$H,SUVAHAVUJ!B1),0)</f>
        <v>(vyznačí sa</v>
      </c>
      <c r="T20" s="171"/>
      <c r="U20" s="171"/>
      <c r="V20" s="171"/>
      <c r="W20" s="188" t="s">
        <v>6</v>
      </c>
      <c r="X20" s="193" t="s">
        <v>87</v>
      </c>
      <c r="Y20" s="171"/>
      <c r="Z20" s="173"/>
      <c r="AA20" s="191"/>
      <c r="AB20" s="171"/>
      <c r="AC20" s="171"/>
      <c r="AD20" s="171"/>
      <c r="AE20" s="171"/>
      <c r="AF20" s="171"/>
      <c r="AG20" s="171"/>
      <c r="AH20" s="192"/>
      <c r="AI20" s="192"/>
      <c r="AJ20" s="192"/>
      <c r="AK20" s="192"/>
      <c r="AL20" s="192"/>
      <c r="AM20" s="192"/>
      <c r="AN20" s="192"/>
      <c r="AO20" s="192"/>
      <c r="AP20" s="192"/>
      <c r="AQ20" s="171"/>
      <c r="AR20" s="171"/>
    </row>
    <row collapsed="false" customFormat="false" customHeight="true" hidden="false" ht="12.75" outlineLevel="0" r="21">
      <c r="H21" s="187" t="str">
        <f aca="false">MID(VstupHlavička!$B$4,1,1)</f>
        <v/>
      </c>
      <c r="I21" s="187" t="str">
        <f aca="false">MID(VstupHlavička!$B$4,2,1)</f>
        <v/>
      </c>
      <c r="J21" s="171" t="s">
        <v>4</v>
      </c>
      <c r="K21" s="187" t="str">
        <f aca="false">MID(VstupHlavička!$B$4,3,1)</f>
        <v/>
      </c>
      <c r="L21" s="187" t="str">
        <f aca="false">MID(VstupHlavička!$B$4,4,1)</f>
        <v/>
      </c>
      <c r="M21" s="171" t="s">
        <v>4</v>
      </c>
      <c r="N21" s="187" t="str">
        <f aca="false">MID(VstupHlavička!$B$4,5,1)</f>
        <v/>
      </c>
      <c r="O21" s="171"/>
      <c r="P21" s="171"/>
      <c r="Q21" s="171"/>
      <c r="R21" s="171"/>
      <c r="S21" s="171"/>
      <c r="T21" s="171"/>
      <c r="U21" s="171"/>
      <c r="V21" s="171"/>
      <c r="W21" s="171"/>
      <c r="X21" s="171"/>
      <c r="Y21" s="171"/>
      <c r="Z21" s="171"/>
      <c r="AA21" s="171"/>
      <c r="AB21" s="171"/>
      <c r="AC21" s="171"/>
      <c r="AD21" s="171"/>
      <c r="AE21" s="171"/>
      <c r="AF21" s="171"/>
      <c r="AG21" s="171"/>
      <c r="AH21" s="192"/>
      <c r="AI21" s="192"/>
      <c r="AJ21" s="192"/>
      <c r="AK21" s="192"/>
      <c r="AL21" s="192"/>
      <c r="AM21" s="192"/>
      <c r="AN21" s="192"/>
      <c r="AO21" s="192"/>
      <c r="AP21" s="192"/>
      <c r="AQ21" s="171"/>
      <c r="AR21" s="171"/>
    </row>
    <row collapsed="false" customFormat="false" customHeight="true" hidden="false" ht="12.75" outlineLevel="0" r="22">
      <c r="A22" s="84" t="n">
        <v>10</v>
      </c>
      <c r="B22" s="84" t="n">
        <v>11</v>
      </c>
      <c r="H22" s="171"/>
      <c r="I22" s="171"/>
      <c r="J22" s="171"/>
      <c r="K22" s="171"/>
      <c r="L22" s="171"/>
      <c r="M22" s="171"/>
      <c r="N22" s="171"/>
      <c r="O22" s="171"/>
      <c r="P22" s="171"/>
      <c r="Q22" s="171"/>
      <c r="R22" s="171"/>
      <c r="S22" s="171"/>
      <c r="T22" s="171"/>
      <c r="U22" s="171"/>
      <c r="V22" s="171"/>
      <c r="W22" s="171"/>
      <c r="X22" s="171"/>
      <c r="Y22" s="171"/>
      <c r="Z22" s="171"/>
      <c r="AA22" s="171"/>
      <c r="AB22" s="171"/>
      <c r="AC22" s="171"/>
      <c r="AD22" s="171"/>
      <c r="AE22" s="171"/>
      <c r="AF22" s="171"/>
      <c r="AG22" s="171"/>
      <c r="AH22" s="171"/>
      <c r="AI22" s="171"/>
      <c r="AJ22" s="179" t="str">
        <f aca="false">IF(VLOOKUP($A22,PrekladHlav!$A:$H,1)=$A22,VLOOKUP($A22,PrekladHlav!$A:$H,SUVAHAVUJ!B1),0)</f>
        <v>mesiac</v>
      </c>
      <c r="AK22" s="179"/>
      <c r="AL22" s="179"/>
      <c r="AM22" s="179" t="str">
        <f aca="false">IF(VLOOKUP($B22,PrekladHlav!$A:$H,1)=$B22,VLOOKUP($B22,PrekladHlav!$A:$H,SUVAHAVUJ!B1),0)</f>
        <v>rok</v>
      </c>
      <c r="AN22" s="179"/>
      <c r="AO22" s="179"/>
      <c r="AP22" s="171"/>
      <c r="AQ22" s="171"/>
      <c r="AR22" s="171"/>
    </row>
    <row collapsed="false" customFormat="false" customHeight="true" hidden="false" ht="12.75" outlineLevel="0" r="23">
      <c r="A23" s="84" t="n">
        <v>22</v>
      </c>
      <c r="H23" s="171"/>
      <c r="I23" s="171"/>
      <c r="J23" s="171"/>
      <c r="K23" s="171"/>
      <c r="L23" s="171"/>
      <c r="M23" s="171"/>
      <c r="N23" s="171"/>
      <c r="O23" s="171"/>
      <c r="P23" s="171"/>
      <c r="Q23" s="171"/>
      <c r="R23" s="191"/>
      <c r="S23" s="171"/>
      <c r="T23" s="171"/>
      <c r="U23" s="173"/>
      <c r="V23" s="171"/>
      <c r="W23" s="171"/>
      <c r="X23" s="171"/>
      <c r="Y23" s="173"/>
      <c r="Z23" s="191"/>
      <c r="AA23" s="173"/>
      <c r="AB23" s="173"/>
      <c r="AC23" s="173"/>
      <c r="AD23" s="171"/>
      <c r="AE23" s="171"/>
      <c r="AF23" s="171"/>
      <c r="AG23" s="171"/>
      <c r="AH23" s="189" t="str">
        <f aca="false">IF(VLOOKUP($A23,PrekladHlav!$A:$H,1)=$A23,VLOOKUP($A23,PrekladHlav!$A:$H,SUVAHAVUJ!B1),0)</f>
        <v>od</v>
      </c>
      <c r="AI23" s="171"/>
      <c r="AJ23" s="190" t="s">
        <v>13</v>
      </c>
      <c r="AK23" s="190" t="s">
        <v>14</v>
      </c>
      <c r="AL23" s="179"/>
      <c r="AM23" s="190" t="s">
        <v>15</v>
      </c>
      <c r="AN23" s="190" t="s">
        <v>13</v>
      </c>
      <c r="AO23" s="190" t="s">
        <v>14</v>
      </c>
      <c r="AP23" s="190" t="s">
        <v>16</v>
      </c>
      <c r="AQ23" s="171"/>
      <c r="AR23" s="171"/>
    </row>
    <row collapsed="false" customFormat="false" customHeight="true" hidden="false" ht="12.75" outlineLevel="0" r="24">
      <c r="A24" s="84" t="n">
        <v>23</v>
      </c>
      <c r="H24" s="171"/>
      <c r="I24" s="171"/>
      <c r="J24" s="171"/>
      <c r="K24" s="171"/>
      <c r="L24" s="171"/>
      <c r="M24" s="171"/>
      <c r="N24" s="171"/>
      <c r="O24" s="171"/>
      <c r="P24" s="171"/>
      <c r="Q24" s="171"/>
      <c r="R24" s="171"/>
      <c r="S24" s="171"/>
      <c r="T24" s="171"/>
      <c r="U24" s="171"/>
      <c r="V24" s="171"/>
      <c r="W24" s="171"/>
      <c r="X24" s="171"/>
      <c r="Y24" s="171"/>
      <c r="Z24" s="171"/>
      <c r="AA24" s="171"/>
      <c r="AB24" s="173"/>
      <c r="AC24" s="173"/>
      <c r="AD24" s="171"/>
      <c r="AE24" s="171"/>
      <c r="AF24" s="171"/>
      <c r="AG24" s="171"/>
      <c r="AH24" s="189" t="str">
        <f aca="false">IF(VLOOKUP($A24,PrekladHlav!$A:$H,1)=$A24,VLOOKUP($A24,PrekladHlav!$A:$H,SUVAHAVUJ!B1),0)</f>
        <v>do</v>
      </c>
      <c r="AI24" s="171"/>
      <c r="AJ24" s="190" t="s">
        <v>14</v>
      </c>
      <c r="AK24" s="190" t="s">
        <v>15</v>
      </c>
      <c r="AL24" s="179"/>
      <c r="AM24" s="190" t="s">
        <v>15</v>
      </c>
      <c r="AN24" s="190" t="s">
        <v>13</v>
      </c>
      <c r="AO24" s="190" t="s">
        <v>14</v>
      </c>
      <c r="AP24" s="190" t="s">
        <v>16</v>
      </c>
      <c r="AQ24" s="171"/>
      <c r="AR24" s="171"/>
    </row>
    <row collapsed="false" customFormat="false" customHeight="true" hidden="false" ht="12.75" outlineLevel="0" r="25">
      <c r="A25" s="84" t="n">
        <v>18</v>
      </c>
      <c r="H25" s="179" t="str">
        <f aca="false">IF(VLOOKUP($A25,PrekladHlav!$A:$H,1)=$A25,VLOOKUP($A25,PrekladHlav!$A:$H,SUVAHAVUJ!B1),0)</f>
        <v>Priložené súčasti účtovej závierky</v>
      </c>
      <c r="I25" s="171"/>
      <c r="J25" s="171"/>
      <c r="K25" s="171"/>
      <c r="L25" s="171"/>
      <c r="M25" s="171"/>
      <c r="N25" s="171"/>
      <c r="O25" s="171"/>
      <c r="P25" s="171"/>
      <c r="Q25" s="171"/>
      <c r="R25" s="171"/>
      <c r="S25" s="171"/>
      <c r="T25" s="171"/>
      <c r="U25" s="171"/>
      <c r="V25" s="171"/>
      <c r="W25" s="171"/>
      <c r="X25" s="171"/>
      <c r="Y25" s="171"/>
      <c r="Z25" s="171"/>
      <c r="AA25" s="171"/>
      <c r="AB25" s="173"/>
      <c r="AC25" s="173"/>
      <c r="AD25" s="171"/>
      <c r="AE25" s="171"/>
      <c r="AF25" s="171"/>
      <c r="AG25" s="171"/>
      <c r="AH25" s="179"/>
      <c r="AI25" s="171"/>
      <c r="AJ25" s="176"/>
      <c r="AK25" s="176"/>
      <c r="AL25" s="179"/>
      <c r="AM25" s="176"/>
      <c r="AN25" s="176"/>
      <c r="AO25" s="176"/>
      <c r="AP25" s="176"/>
      <c r="AQ25" s="171"/>
      <c r="AR25" s="171"/>
    </row>
    <row collapsed="false" customFormat="false" customHeight="true" hidden="false" ht="12.75" outlineLevel="0" r="26">
      <c r="A26" s="84" t="n">
        <v>19</v>
      </c>
      <c r="B26" s="84" t="n">
        <v>20</v>
      </c>
      <c r="C26" s="84" t="n">
        <v>21</v>
      </c>
      <c r="H26" s="179"/>
      <c r="I26" s="187" t="s">
        <v>6</v>
      </c>
      <c r="J26" s="171" t="str">
        <f aca="false">IF(VLOOKUP($A26,PrekladHlav!$A:$H,1)=$A26,VLOOKUP($A26,PrekladHlav!$A:$H,SUVAHAVUJ!B1),0)</f>
        <v>Súvaha (Úč POD 1-01)</v>
      </c>
      <c r="K26" s="171"/>
      <c r="L26" s="171"/>
      <c r="M26" s="171"/>
      <c r="N26" s="171"/>
      <c r="O26" s="171"/>
      <c r="P26" s="171"/>
      <c r="Q26" s="171"/>
      <c r="R26" s="187" t="s">
        <v>6</v>
      </c>
      <c r="S26" s="171" t="str">
        <f aca="false">IF(VLOOKUP($B26,PrekladHlav!$A:$H,1)=$B26,VLOOKUP($B26,PrekladHlav!$A:$H,SUVAHAVUJ!B1),0)</f>
        <v>Výkaz ziskov a strát(Úč POD 2-01)</v>
      </c>
      <c r="T26" s="171"/>
      <c r="U26" s="171"/>
      <c r="V26" s="171"/>
      <c r="W26" s="171"/>
      <c r="X26" s="171"/>
      <c r="Y26" s="171"/>
      <c r="Z26" s="171"/>
      <c r="AA26" s="171"/>
      <c r="AB26" s="173"/>
      <c r="AC26" s="173"/>
      <c r="AD26" s="171"/>
      <c r="AE26" s="187" t="s">
        <v>6</v>
      </c>
      <c r="AF26" s="171" t="str">
        <f aca="false">IF(VLOOKUP($C26,PrekladHlav!$A:$H,1)=$C26,VLOOKUP($C26,PrekladHlav!$A:$H,SUVAHAVUJ!B1),0)</f>
        <v>Poznámky (Úč POD 3-01)</v>
      </c>
      <c r="AG26" s="171"/>
      <c r="AH26" s="179"/>
      <c r="AI26" s="171"/>
      <c r="AJ26" s="176"/>
      <c r="AK26" s="176"/>
      <c r="AL26" s="179"/>
      <c r="AM26" s="176"/>
      <c r="AN26" s="176"/>
      <c r="AO26" s="176"/>
      <c r="AP26" s="176"/>
      <c r="AQ26" s="171"/>
      <c r="AR26" s="171"/>
    </row>
    <row collapsed="false" customFormat="false" customHeight="true" hidden="false" ht="12.75" outlineLevel="0" r="27">
      <c r="H27" s="171"/>
      <c r="I27" s="171"/>
      <c r="J27" s="171"/>
      <c r="K27" s="171"/>
      <c r="L27" s="171"/>
      <c r="M27" s="171"/>
      <c r="N27" s="171"/>
      <c r="O27" s="171"/>
      <c r="P27" s="171"/>
      <c r="Q27" s="171"/>
      <c r="R27" s="171"/>
      <c r="S27" s="171"/>
      <c r="T27" s="171"/>
      <c r="U27" s="171"/>
      <c r="V27" s="171"/>
      <c r="W27" s="171"/>
      <c r="X27" s="171"/>
      <c r="Y27" s="171"/>
      <c r="Z27" s="171"/>
      <c r="AA27" s="171"/>
      <c r="AB27" s="173"/>
      <c r="AC27" s="173"/>
      <c r="AD27" s="171"/>
      <c r="AE27" s="171"/>
      <c r="AF27" s="171"/>
      <c r="AG27" s="171"/>
      <c r="AH27" s="179"/>
      <c r="AI27" s="171"/>
      <c r="AJ27" s="176"/>
      <c r="AK27" s="176"/>
      <c r="AL27" s="179"/>
      <c r="AM27" s="176"/>
      <c r="AN27" s="176"/>
      <c r="AO27" s="176"/>
      <c r="AP27" s="176"/>
      <c r="AQ27" s="171"/>
      <c r="AR27" s="171"/>
    </row>
    <row collapsed="false" customFormat="false" customHeight="true" hidden="false" ht="12.75" outlineLevel="0" r="28">
      <c r="H28" s="171"/>
      <c r="I28" s="171"/>
      <c r="J28" s="171"/>
      <c r="K28" s="171"/>
      <c r="L28" s="171"/>
      <c r="M28" s="171"/>
      <c r="N28" s="171"/>
      <c r="O28" s="171"/>
      <c r="P28" s="171"/>
      <c r="Q28" s="171"/>
      <c r="R28" s="171"/>
      <c r="S28" s="171"/>
      <c r="T28" s="171"/>
      <c r="U28" s="171"/>
      <c r="V28" s="171"/>
      <c r="W28" s="171"/>
      <c r="X28" s="171"/>
      <c r="Y28" s="171"/>
      <c r="Z28" s="171"/>
      <c r="AA28" s="171"/>
      <c r="AB28" s="173"/>
      <c r="AC28" s="173"/>
      <c r="AD28" s="171"/>
      <c r="AE28" s="171"/>
      <c r="AF28" s="171"/>
      <c r="AG28" s="171"/>
      <c r="AH28" s="179"/>
      <c r="AI28" s="171"/>
      <c r="AJ28" s="176"/>
      <c r="AK28" s="176"/>
      <c r="AL28" s="179"/>
      <c r="AM28" s="176"/>
      <c r="AN28" s="176"/>
      <c r="AO28" s="176"/>
      <c r="AP28" s="176"/>
      <c r="AQ28" s="171"/>
      <c r="AR28" s="171"/>
    </row>
    <row collapsed="false" customFormat="false" customHeight="true" hidden="false" ht="12.75" outlineLevel="0" r="29">
      <c r="A29" s="84" t="n">
        <v>24</v>
      </c>
      <c r="H29" s="179" t="str">
        <f aca="false">IF(VLOOKUP($A29,PrekladHlav!$A:$H,1)=$A29,VLOOKUP($A29,PrekladHlav!$A:$H,SUVAHAVUJ!$B$1),0)</f>
        <v>Obchodné meno (názov) účtovnej jednotky</v>
      </c>
      <c r="I29" s="171"/>
      <c r="J29" s="171"/>
      <c r="K29" s="171"/>
      <c r="L29" s="171"/>
      <c r="M29" s="171"/>
      <c r="N29" s="171"/>
      <c r="O29" s="171"/>
      <c r="P29" s="171"/>
      <c r="Q29" s="171"/>
      <c r="R29" s="171"/>
      <c r="S29" s="171"/>
      <c r="T29" s="171"/>
      <c r="U29" s="171"/>
      <c r="V29" s="171"/>
      <c r="W29" s="171"/>
      <c r="X29" s="171"/>
      <c r="Y29" s="171"/>
      <c r="Z29" s="171"/>
      <c r="AA29" s="171"/>
      <c r="AB29" s="171"/>
      <c r="AC29" s="171"/>
      <c r="AD29" s="171"/>
      <c r="AE29" s="171"/>
      <c r="AF29" s="171"/>
      <c r="AG29" s="171"/>
      <c r="AH29" s="171"/>
      <c r="AI29" s="171"/>
      <c r="AJ29" s="171"/>
      <c r="AK29" s="171"/>
      <c r="AL29" s="171"/>
      <c r="AM29" s="171"/>
      <c r="AN29" s="171"/>
      <c r="AO29" s="171"/>
      <c r="AP29" s="171"/>
      <c r="AQ29" s="171"/>
      <c r="AR29" s="171"/>
    </row>
    <row collapsed="false" customFormat="false" customHeight="true" hidden="false" ht="12.75" outlineLevel="0" r="30">
      <c r="H30" s="187" t="str">
        <f aca="false">MID(VstupHlavička!$B$5,1,1)</f>
        <v/>
      </c>
      <c r="I30" s="187" t="str">
        <f aca="false">MID(VstupHlavička!$B$5,2,1)</f>
        <v/>
      </c>
      <c r="J30" s="187" t="str">
        <f aca="false">MID(VstupHlavička!$B$5,3,1)</f>
        <v/>
      </c>
      <c r="K30" s="187" t="str">
        <f aca="false">MID(VstupHlavička!$B$5,4,1)</f>
        <v/>
      </c>
      <c r="L30" s="187" t="str">
        <f aca="false">MID(VstupHlavička!$B$5,5,1)</f>
        <v/>
      </c>
      <c r="M30" s="187" t="str">
        <f aca="false">MID(VstupHlavička!$B$5,6,1)</f>
        <v/>
      </c>
      <c r="N30" s="187" t="str">
        <f aca="false">MID(VstupHlavička!$B$5,7,1)</f>
        <v/>
      </c>
      <c r="O30" s="187" t="str">
        <f aca="false">MID(VstupHlavička!$B$5,8,1)</f>
        <v/>
      </c>
      <c r="P30" s="187" t="str">
        <f aca="false">MID(VstupHlavička!$B$5,9,1)</f>
        <v/>
      </c>
      <c r="Q30" s="187" t="str">
        <f aca="false">MID(VstupHlavička!$B$5,10,1)</f>
        <v/>
      </c>
      <c r="R30" s="187" t="str">
        <f aca="false">MID(VstupHlavička!$B$5,11,1)</f>
        <v/>
      </c>
      <c r="S30" s="187" t="str">
        <f aca="false">MID(VstupHlavička!$B$5,12,1)</f>
        <v/>
      </c>
      <c r="T30" s="187" t="str">
        <f aca="false">MID(VstupHlavička!$B$5,13,1)</f>
        <v/>
      </c>
      <c r="U30" s="187" t="str">
        <f aca="false">MID(VstupHlavička!$B$5,14,1)</f>
        <v/>
      </c>
      <c r="V30" s="187" t="str">
        <f aca="false">MID(VstupHlavička!$B$5,15,1)</f>
        <v/>
      </c>
      <c r="W30" s="187" t="str">
        <f aca="false">MID(VstupHlavička!$B$5,16,1)</f>
        <v/>
      </c>
      <c r="X30" s="187" t="str">
        <f aca="false">MID(VstupHlavička!$B$5,17,1)</f>
        <v/>
      </c>
      <c r="Y30" s="187" t="str">
        <f aca="false">MID(VstupHlavička!$B$5,18,1)</f>
        <v/>
      </c>
      <c r="Z30" s="187" t="str">
        <f aca="false">MID(VstupHlavička!$B$5,19,1)</f>
        <v/>
      </c>
      <c r="AA30" s="187" t="str">
        <f aca="false">MID(VstupHlavička!$B$5,20,1)</f>
        <v/>
      </c>
      <c r="AB30" s="187" t="str">
        <f aca="false">MID(VstupHlavička!$B$5,21,1)</f>
        <v/>
      </c>
      <c r="AC30" s="187" t="str">
        <f aca="false">MID(VstupHlavička!$B$5,22,1)</f>
        <v/>
      </c>
      <c r="AD30" s="187" t="str">
        <f aca="false">MID(VstupHlavička!$B$5,23,1)</f>
        <v/>
      </c>
      <c r="AE30" s="187" t="str">
        <f aca="false">MID(VstupHlavička!$B$5,24,1)</f>
        <v/>
      </c>
      <c r="AF30" s="187" t="str">
        <f aca="false">MID(VstupHlavička!$B$5,25,1)</f>
        <v/>
      </c>
      <c r="AG30" s="187" t="str">
        <f aca="false">MID(VstupHlavička!$B$5,26,1)</f>
        <v/>
      </c>
      <c r="AH30" s="187" t="str">
        <f aca="false">MID(VstupHlavička!$B$5,27,1)</f>
        <v/>
      </c>
      <c r="AI30" s="187" t="str">
        <f aca="false">MID(VstupHlavička!$B$5,28,1)</f>
        <v/>
      </c>
      <c r="AJ30" s="187" t="str">
        <f aca="false">MID(VstupHlavička!$B$5,29,1)</f>
        <v/>
      </c>
      <c r="AK30" s="187" t="str">
        <f aca="false">MID(VstupHlavička!$B$5,30,1)</f>
        <v/>
      </c>
      <c r="AL30" s="187" t="str">
        <f aca="false">MID(VstupHlavička!$B$5,31,1)</f>
        <v/>
      </c>
      <c r="AM30" s="187" t="str">
        <f aca="false">MID(VstupHlavička!$B$5,32,1)</f>
        <v/>
      </c>
      <c r="AN30" s="187" t="str">
        <f aca="false">MID(VstupHlavička!$B$5,33,1)</f>
        <v/>
      </c>
      <c r="AO30" s="187" t="str">
        <f aca="false">MID(VstupHlavička!$B$5,34,1)</f>
        <v/>
      </c>
      <c r="AP30" s="187" t="str">
        <f aca="false">MID(VstupHlavička!$B$5,35,1)</f>
        <v/>
      </c>
      <c r="AQ30" s="187" t="str">
        <f aca="false">MID(VstupHlavička!$B$5,36,1)</f>
        <v/>
      </c>
      <c r="AR30" s="171"/>
    </row>
    <row collapsed="false" customFormat="false" customHeight="true" hidden="false" ht="12.75" outlineLevel="0" r="31">
      <c r="H31" s="187" t="str">
        <f aca="false">MID(VstupHlavička!$B$5,37,1)</f>
        <v/>
      </c>
      <c r="I31" s="187" t="str">
        <f aca="false">MID(VstupHlavička!$B$5,38,1)</f>
        <v/>
      </c>
      <c r="J31" s="187" t="str">
        <f aca="false">MID(VstupHlavička!$B$5,39,1)</f>
        <v/>
      </c>
      <c r="K31" s="187" t="str">
        <f aca="false">MID(VstupHlavička!$B$5,40,1)</f>
        <v/>
      </c>
      <c r="L31" s="187" t="str">
        <f aca="false">MID(VstupHlavička!$B$5,41,1)</f>
        <v/>
      </c>
      <c r="M31" s="187" t="str">
        <f aca="false">MID(VstupHlavička!$B$5,42,1)</f>
        <v/>
      </c>
      <c r="N31" s="187" t="str">
        <f aca="false">MID(VstupHlavička!$B$5,43,1)</f>
        <v/>
      </c>
      <c r="O31" s="187" t="str">
        <f aca="false">MID(VstupHlavička!$B$5,44,1)</f>
        <v/>
      </c>
      <c r="P31" s="187" t="str">
        <f aca="false">MID(VstupHlavička!$B$5,45,1)</f>
        <v/>
      </c>
      <c r="Q31" s="187" t="str">
        <f aca="false">MID(VstupHlavička!$B$5,46,1)</f>
        <v/>
      </c>
      <c r="R31" s="187" t="str">
        <f aca="false">MID(VstupHlavička!$B$5,47,1)</f>
        <v/>
      </c>
      <c r="S31" s="187" t="str">
        <f aca="false">MID(VstupHlavička!$B$5,48,1)</f>
        <v/>
      </c>
      <c r="T31" s="187" t="str">
        <f aca="false">MID(VstupHlavička!$B$5,49,1)</f>
        <v/>
      </c>
      <c r="U31" s="187" t="str">
        <f aca="false">MID(VstupHlavička!$B$5,50,1)</f>
        <v/>
      </c>
      <c r="V31" s="187" t="str">
        <f aca="false">MID(VstupHlavička!$B$5,51,1)</f>
        <v/>
      </c>
      <c r="W31" s="187" t="str">
        <f aca="false">MID(VstupHlavička!$B$5,52,1)</f>
        <v/>
      </c>
      <c r="X31" s="187" t="str">
        <f aca="false">MID(VstupHlavička!$B$5,53,1)</f>
        <v/>
      </c>
      <c r="Y31" s="187" t="str">
        <f aca="false">MID(VstupHlavička!$B$5,54,1)</f>
        <v/>
      </c>
      <c r="Z31" s="187" t="str">
        <f aca="false">MID(VstupHlavička!$B$5,55,1)</f>
        <v/>
      </c>
      <c r="AA31" s="187" t="str">
        <f aca="false">MID(VstupHlavička!$B$5,56,1)</f>
        <v/>
      </c>
      <c r="AB31" s="187" t="str">
        <f aca="false">MID(VstupHlavička!$B$5,57,1)</f>
        <v/>
      </c>
      <c r="AC31" s="187" t="str">
        <f aca="false">MID(VstupHlavička!$B$5,58,1)</f>
        <v/>
      </c>
      <c r="AD31" s="187" t="str">
        <f aca="false">MID(VstupHlavička!$B$5,59,1)</f>
        <v/>
      </c>
      <c r="AE31" s="187" t="str">
        <f aca="false">MID(VstupHlavička!$B$5,60,1)</f>
        <v/>
      </c>
      <c r="AF31" s="187" t="str">
        <f aca="false">MID(VstupHlavička!$B$5,61,1)</f>
        <v/>
      </c>
      <c r="AG31" s="187" t="str">
        <f aca="false">MID(VstupHlavička!$B$5,62,1)</f>
        <v/>
      </c>
      <c r="AH31" s="187" t="str">
        <f aca="false">MID(VstupHlavička!$B$5,63,1)</f>
        <v/>
      </c>
      <c r="AI31" s="187" t="str">
        <f aca="false">MID(VstupHlavička!$B$5,64,1)</f>
        <v/>
      </c>
      <c r="AJ31" s="187" t="str">
        <f aca="false">MID(VstupHlavička!$B$5,65,1)</f>
        <v/>
      </c>
      <c r="AK31" s="187" t="str">
        <f aca="false">MID(VstupHlavička!$B$5,66,1)</f>
        <v/>
      </c>
      <c r="AL31" s="187" t="str">
        <f aca="false">MID(VstupHlavička!$B$5,67,1)</f>
        <v/>
      </c>
      <c r="AM31" s="187" t="str">
        <f aca="false">MID(VstupHlavička!$B$5,68,1)</f>
        <v/>
      </c>
      <c r="AN31" s="187" t="str">
        <f aca="false">MID(VstupHlavička!$B$5,69,1)</f>
        <v/>
      </c>
      <c r="AO31" s="187" t="str">
        <f aca="false">MID(VstupHlavička!$B$5,70,1)</f>
        <v/>
      </c>
      <c r="AP31" s="187" t="str">
        <f aca="false">MID(VstupHlavička!$B$5,71,1)</f>
        <v/>
      </c>
      <c r="AQ31" s="187" t="str">
        <f aca="false">MID(VstupHlavička!$B$5,72,1)</f>
        <v/>
      </c>
      <c r="AR31" s="171"/>
    </row>
    <row collapsed="false" customFormat="false" customHeight="true" hidden="false" ht="12.75" outlineLevel="0" r="32">
      <c r="H32" s="171"/>
      <c r="I32" s="171"/>
      <c r="J32" s="171"/>
      <c r="K32" s="171"/>
      <c r="L32" s="171"/>
      <c r="M32" s="171"/>
      <c r="N32" s="171"/>
      <c r="O32" s="171"/>
      <c r="P32" s="171"/>
      <c r="Q32" s="171"/>
      <c r="R32" s="171"/>
      <c r="S32" s="171"/>
      <c r="T32" s="171"/>
      <c r="U32" s="171"/>
      <c r="V32" s="171"/>
      <c r="W32" s="171"/>
      <c r="X32" s="171"/>
      <c r="Y32" s="171"/>
      <c r="Z32" s="171"/>
      <c r="AA32" s="171"/>
      <c r="AB32" s="171"/>
      <c r="AC32" s="171"/>
      <c r="AD32" s="171"/>
      <c r="AE32" s="171"/>
      <c r="AF32" s="171"/>
      <c r="AG32" s="171"/>
      <c r="AH32" s="171"/>
      <c r="AI32" s="171"/>
      <c r="AJ32" s="171"/>
      <c r="AK32" s="171"/>
      <c r="AL32" s="171"/>
      <c r="AM32" s="171"/>
      <c r="AN32" s="171"/>
      <c r="AO32" s="171"/>
      <c r="AP32" s="171"/>
      <c r="AQ32" s="171"/>
      <c r="AR32" s="171"/>
    </row>
    <row collapsed="false" customFormat="false" customHeight="true" hidden="false" ht="12.75" outlineLevel="0" r="33">
      <c r="A33" s="84" t="n">
        <v>25</v>
      </c>
      <c r="H33" s="179" t="str">
        <f aca="false">IF(VLOOKUP($A33,PrekladHlav!$A:$H,1)=$A33,VLOOKUP($A33,PrekladHlav!$A:$H,SUVAHAVUJ!$B$1),0)</f>
        <v>Sídlo účtovnej jednotky, ulica a číslo</v>
      </c>
      <c r="I33" s="171"/>
      <c r="J33" s="171"/>
      <c r="K33" s="171"/>
      <c r="L33" s="171"/>
      <c r="M33" s="171"/>
      <c r="N33" s="171"/>
      <c r="O33" s="171"/>
      <c r="P33" s="171"/>
      <c r="Q33" s="171"/>
      <c r="R33" s="171"/>
      <c r="S33" s="171"/>
      <c r="T33" s="171"/>
      <c r="U33" s="171"/>
      <c r="V33" s="171"/>
      <c r="W33" s="171"/>
      <c r="X33" s="171"/>
      <c r="Y33" s="171"/>
      <c r="Z33" s="171"/>
      <c r="AA33" s="171"/>
      <c r="AB33" s="171"/>
      <c r="AC33" s="171"/>
      <c r="AD33" s="171"/>
      <c r="AE33" s="171"/>
      <c r="AF33" s="171"/>
      <c r="AG33" s="171"/>
      <c r="AH33" s="171"/>
      <c r="AI33" s="171"/>
      <c r="AJ33" s="171"/>
      <c r="AK33" s="171"/>
      <c r="AL33" s="171"/>
      <c r="AM33" s="171"/>
      <c r="AN33" s="171"/>
      <c r="AO33" s="171"/>
      <c r="AP33" s="171"/>
      <c r="AQ33" s="171"/>
      <c r="AR33" s="171"/>
    </row>
    <row collapsed="false" customFormat="false" customHeight="true" hidden="false" ht="12.75" outlineLevel="0" r="34">
      <c r="H34" s="187" t="str">
        <f aca="false">MID(VstupHlavička!$B$6,1,1)</f>
        <v/>
      </c>
      <c r="I34" s="187" t="str">
        <f aca="false">MID(VstupHlavička!$B$6,2,1)</f>
        <v/>
      </c>
      <c r="J34" s="187" t="str">
        <f aca="false">MID(VstupHlavička!$B$6,3,1)</f>
        <v/>
      </c>
      <c r="K34" s="187" t="str">
        <f aca="false">MID(VstupHlavička!$B$6,4,1)</f>
        <v/>
      </c>
      <c r="L34" s="187" t="str">
        <f aca="false">MID(VstupHlavička!$B$6,5,1)</f>
        <v/>
      </c>
      <c r="M34" s="187" t="str">
        <f aca="false">MID(VstupHlavička!$B$6,6,1)</f>
        <v/>
      </c>
      <c r="N34" s="187" t="str">
        <f aca="false">MID(VstupHlavička!$B$6,7,1)</f>
        <v/>
      </c>
      <c r="O34" s="187" t="str">
        <f aca="false">MID(VstupHlavička!$B$6,8,1)</f>
        <v/>
      </c>
      <c r="P34" s="187" t="str">
        <f aca="false">MID(VstupHlavička!$B$6,9,1)</f>
        <v/>
      </c>
      <c r="Q34" s="187" t="str">
        <f aca="false">MID(VstupHlavička!$B$6,10,1)</f>
        <v/>
      </c>
      <c r="R34" s="187" t="str">
        <f aca="false">MID(VstupHlavička!$B$6,11,1)</f>
        <v/>
      </c>
      <c r="S34" s="187" t="str">
        <f aca="false">MID(VstupHlavička!$B$6,12,1)</f>
        <v/>
      </c>
      <c r="T34" s="187" t="str">
        <f aca="false">MID(VstupHlavička!$B$6,13,1)</f>
        <v/>
      </c>
      <c r="U34" s="187" t="str">
        <f aca="false">MID(VstupHlavička!$B$6,14,1)</f>
        <v/>
      </c>
      <c r="V34" s="187" t="str">
        <f aca="false">MID(VstupHlavička!$B$6,15,1)</f>
        <v/>
      </c>
      <c r="W34" s="187" t="str">
        <f aca="false">MID(VstupHlavička!$B$6,16,1)</f>
        <v/>
      </c>
      <c r="X34" s="187" t="str">
        <f aca="false">MID(VstupHlavička!$B$6,17,1)</f>
        <v/>
      </c>
      <c r="Y34" s="187" t="str">
        <f aca="false">MID(VstupHlavička!$B$6,18,1)</f>
        <v/>
      </c>
      <c r="Z34" s="187" t="str">
        <f aca="false">MID(VstupHlavička!$B$6,19,1)</f>
        <v/>
      </c>
      <c r="AA34" s="187" t="str">
        <f aca="false">MID(VstupHlavička!$B$6,20,1)</f>
        <v/>
      </c>
      <c r="AB34" s="187" t="str">
        <f aca="false">MID(VstupHlavička!$B$6,21,1)</f>
        <v/>
      </c>
      <c r="AC34" s="187" t="str">
        <f aca="false">MID(VstupHlavička!$B$6,22,1)</f>
        <v/>
      </c>
      <c r="AD34" s="187" t="str">
        <f aca="false">MID(VstupHlavička!$B$6,23,1)</f>
        <v/>
      </c>
      <c r="AE34" s="187" t="str">
        <f aca="false">MID(VstupHlavička!$B$6,24,1)</f>
        <v/>
      </c>
      <c r="AF34" s="187" t="str">
        <f aca="false">MID(VstupHlavička!$B$6,25,1)</f>
        <v/>
      </c>
      <c r="AG34" s="187" t="str">
        <f aca="false">MID(VstupHlavička!$B$6,26,1)</f>
        <v/>
      </c>
      <c r="AH34" s="187" t="str">
        <f aca="false">MID(VstupHlavička!$B$6,27,1)</f>
        <v/>
      </c>
      <c r="AI34" s="187" t="str">
        <f aca="false">MID(VstupHlavička!$B$6,28,1)</f>
        <v/>
      </c>
      <c r="AJ34" s="187" t="str">
        <f aca="false">MID(VstupHlavička!$B$6,29,1)</f>
        <v/>
      </c>
      <c r="AK34" s="187" t="str">
        <f aca="false">MID(VstupHlavička!$B$6,30,1)</f>
        <v/>
      </c>
      <c r="AL34" s="187" t="str">
        <f aca="false">MID(VstupHlavička!$B$6,31,1)</f>
        <v/>
      </c>
      <c r="AM34" s="187" t="str">
        <f aca="false">MID(VstupHlavička!$B$6,32,1)</f>
        <v/>
      </c>
      <c r="AN34" s="187" t="str">
        <f aca="false">MID(VstupHlavička!$B$6,33,1)</f>
        <v/>
      </c>
      <c r="AO34" s="187" t="str">
        <f aca="false">MID(VstupHlavička!$B$6,34,1)</f>
        <v/>
      </c>
      <c r="AP34" s="187" t="str">
        <f aca="false">MID(VstupHlavička!$B$6,35,1)</f>
        <v/>
      </c>
      <c r="AQ34" s="187" t="str">
        <f aca="false">MID(VstupHlavička!$B$6,36,1)</f>
        <v/>
      </c>
      <c r="AR34" s="171"/>
    </row>
    <row collapsed="false" customFormat="false" customHeight="true" hidden="false" ht="12.75" outlineLevel="0" r="35">
      <c r="H35" s="187" t="str">
        <f aca="false">MID(VstupHlavička!$B$6,37,1)</f>
        <v/>
      </c>
      <c r="I35" s="187" t="str">
        <f aca="false">MID(VstupHlavička!$B$6,38,1)</f>
        <v/>
      </c>
      <c r="J35" s="187" t="str">
        <f aca="false">MID(VstupHlavička!$B$6,39,1)</f>
        <v/>
      </c>
      <c r="K35" s="187" t="str">
        <f aca="false">MID(VstupHlavička!$B$6,40,1)</f>
        <v/>
      </c>
      <c r="L35" s="187" t="str">
        <f aca="false">MID(VstupHlavička!$B$6,41,1)</f>
        <v/>
      </c>
      <c r="M35" s="187" t="str">
        <f aca="false">MID(VstupHlavička!$B$6,42,1)</f>
        <v/>
      </c>
      <c r="N35" s="187" t="str">
        <f aca="false">MID(VstupHlavička!$B$6,43,1)</f>
        <v/>
      </c>
      <c r="O35" s="187" t="str">
        <f aca="false">MID(VstupHlavička!$B$6,44,1)</f>
        <v/>
      </c>
      <c r="P35" s="187" t="str">
        <f aca="false">MID(VstupHlavička!$B$6,45,1)</f>
        <v/>
      </c>
      <c r="Q35" s="187" t="str">
        <f aca="false">MID(VstupHlavička!$B$6,46,1)</f>
        <v/>
      </c>
      <c r="R35" s="187" t="str">
        <f aca="false">MID(VstupHlavička!$B$6,47,1)</f>
        <v/>
      </c>
      <c r="S35" s="187" t="str">
        <f aca="false">MID(VstupHlavička!$B$6,48,1)</f>
        <v/>
      </c>
      <c r="T35" s="187" t="str">
        <f aca="false">MID(VstupHlavička!$B$6,49,1)</f>
        <v/>
      </c>
      <c r="U35" s="187" t="str">
        <f aca="false">MID(VstupHlavička!$B$6,50,1)</f>
        <v/>
      </c>
      <c r="V35" s="187" t="str">
        <f aca="false">MID(VstupHlavička!$B$6,51,1)</f>
        <v/>
      </c>
      <c r="W35" s="187" t="str">
        <f aca="false">MID(VstupHlavička!$B$6,52,1)</f>
        <v/>
      </c>
      <c r="X35" s="187" t="str">
        <f aca="false">MID(VstupHlavička!$B$6,53,1)</f>
        <v/>
      </c>
      <c r="Y35" s="187" t="str">
        <f aca="false">MID(VstupHlavička!$B$6,54,1)</f>
        <v/>
      </c>
      <c r="Z35" s="187" t="str">
        <f aca="false">MID(VstupHlavička!$B$6,55,1)</f>
        <v/>
      </c>
      <c r="AA35" s="187" t="str">
        <f aca="false">MID(VstupHlavička!$B$6,56,1)</f>
        <v/>
      </c>
      <c r="AB35" s="187" t="str">
        <f aca="false">MID(VstupHlavička!$B$6,57,1)</f>
        <v/>
      </c>
      <c r="AC35" s="187" t="str">
        <f aca="false">MID(VstupHlavička!$B$6,58,1)</f>
        <v/>
      </c>
      <c r="AD35" s="187" t="str">
        <f aca="false">MID(VstupHlavička!$B$6,59,1)</f>
        <v/>
      </c>
      <c r="AE35" s="187" t="str">
        <f aca="false">MID(VstupHlavička!$B$6,60,1)</f>
        <v/>
      </c>
      <c r="AF35" s="187" t="str">
        <f aca="false">MID(VstupHlavička!$B$6,61,1)</f>
        <v/>
      </c>
      <c r="AG35" s="187" t="str">
        <f aca="false">MID(VstupHlavička!$B$6,62,1)</f>
        <v/>
      </c>
      <c r="AH35" s="187" t="str">
        <f aca="false">MID(VstupHlavička!$B$6,63,1)</f>
        <v/>
      </c>
      <c r="AI35" s="187" t="str">
        <f aca="false">MID(VstupHlavička!$B$6,64,1)</f>
        <v/>
      </c>
      <c r="AJ35" s="187" t="str">
        <f aca="false">MID(VstupHlavička!$B$6,65,1)</f>
        <v/>
      </c>
      <c r="AK35" s="187" t="str">
        <f aca="false">MID(VstupHlavička!$B$6,66,1)</f>
        <v/>
      </c>
      <c r="AL35" s="187" t="str">
        <f aca="false">MID(VstupHlavička!$B$6,67,1)</f>
        <v/>
      </c>
      <c r="AM35" s="187" t="str">
        <f aca="false">MID(VstupHlavička!$B$6,68,1)</f>
        <v/>
      </c>
      <c r="AN35" s="187" t="str">
        <f aca="false">MID(VstupHlavička!$B$6,69,1)</f>
        <v/>
      </c>
      <c r="AO35" s="187" t="str">
        <f aca="false">MID(VstupHlavička!$B$6,70,1)</f>
        <v/>
      </c>
      <c r="AP35" s="187" t="str">
        <f aca="false">MID(VstupHlavička!$B$6,71,1)</f>
        <v/>
      </c>
      <c r="AQ35" s="187" t="str">
        <f aca="false">MID(VstupHlavička!$B$6,72,1)</f>
        <v/>
      </c>
      <c r="AR35" s="171"/>
    </row>
    <row collapsed="false" customFormat="false" customHeight="true" hidden="false" ht="12.75" outlineLevel="0" r="36">
      <c r="H36" s="171"/>
      <c r="I36" s="171"/>
      <c r="J36" s="171"/>
      <c r="K36" s="171"/>
      <c r="L36" s="171"/>
      <c r="M36" s="171"/>
      <c r="N36" s="171"/>
      <c r="O36" s="171"/>
      <c r="P36" s="171"/>
      <c r="Q36" s="171"/>
      <c r="R36" s="171"/>
      <c r="S36" s="171"/>
      <c r="T36" s="171"/>
      <c r="U36" s="171"/>
      <c r="V36" s="171"/>
      <c r="W36" s="171"/>
      <c r="X36" s="171"/>
      <c r="Y36" s="171"/>
      <c r="Z36" s="171"/>
      <c r="AA36" s="171"/>
      <c r="AB36" s="171"/>
      <c r="AC36" s="171"/>
      <c r="AD36" s="171"/>
      <c r="AE36" s="171"/>
      <c r="AF36" s="171"/>
      <c r="AG36" s="171"/>
      <c r="AH36" s="171"/>
      <c r="AI36" s="171"/>
      <c r="AJ36" s="171"/>
      <c r="AK36" s="171"/>
      <c r="AL36" s="171"/>
      <c r="AM36" s="171"/>
      <c r="AN36" s="171"/>
      <c r="AO36" s="171"/>
      <c r="AP36" s="171"/>
      <c r="AQ36" s="171"/>
      <c r="AR36" s="171"/>
    </row>
    <row collapsed="false" customFormat="false" customHeight="true" hidden="false" ht="12.75" outlineLevel="0" r="37">
      <c r="A37" s="84" t="n">
        <v>26</v>
      </c>
      <c r="B37" s="84" t="n">
        <v>27</v>
      </c>
      <c r="H37" s="179" t="str">
        <f aca="false">IF(VLOOKUP($A37,PrekladHlav!$A:$H,1)=$A37,VLOOKUP($A37,PrekladHlav!$A:$H,SUVAHAVUJ!$B$1),0)</f>
        <v>PSČ</v>
      </c>
      <c r="I37" s="171"/>
      <c r="J37" s="171"/>
      <c r="K37" s="171"/>
      <c r="L37" s="171"/>
      <c r="M37" s="171"/>
      <c r="N37" s="179" t="str">
        <f aca="false">IF(VLOOKUP($B37,PrekladHlav!$A:$H,1)=$B37,VLOOKUP($B37,PrekladHlav!$A:$H,SUVAHAVUJ!B1),0)</f>
        <v>Obec</v>
      </c>
      <c r="O37" s="171"/>
      <c r="P37" s="171"/>
      <c r="Q37" s="171"/>
      <c r="R37" s="171"/>
      <c r="S37" s="171"/>
      <c r="T37" s="171"/>
      <c r="U37" s="171"/>
      <c r="V37" s="171"/>
      <c r="W37" s="171"/>
      <c r="X37" s="171"/>
      <c r="Y37" s="171"/>
      <c r="Z37" s="171"/>
      <c r="AA37" s="171"/>
      <c r="AB37" s="171"/>
      <c r="AC37" s="171"/>
      <c r="AD37" s="171"/>
      <c r="AE37" s="171"/>
      <c r="AF37" s="171"/>
      <c r="AG37" s="171"/>
      <c r="AH37" s="171"/>
      <c r="AI37" s="171"/>
      <c r="AJ37" s="171"/>
      <c r="AK37" s="171"/>
      <c r="AL37" s="171"/>
      <c r="AM37" s="171"/>
      <c r="AN37" s="171"/>
      <c r="AO37" s="171"/>
      <c r="AP37" s="171"/>
      <c r="AQ37" s="171"/>
      <c r="AR37" s="171"/>
    </row>
    <row collapsed="false" customFormat="false" customHeight="true" hidden="false" ht="12.75" outlineLevel="0" r="38">
      <c r="H38" s="187" t="str">
        <f aca="false">MID(VstupHlavička!$B$7,1,1)</f>
        <v/>
      </c>
      <c r="I38" s="187" t="str">
        <f aca="false">MID(VstupHlavička!$B$7,2,1)</f>
        <v/>
      </c>
      <c r="J38" s="187" t="str">
        <f aca="false">MID(VstupHlavička!$B$7,3,1)</f>
        <v/>
      </c>
      <c r="K38" s="187" t="str">
        <f aca="false">MID(VstupHlavička!$B$7,4,1)</f>
        <v/>
      </c>
      <c r="L38" s="187" t="str">
        <f aca="false">MID(VstupHlavička!$B$7,5,1)</f>
        <v/>
      </c>
      <c r="M38" s="194"/>
      <c r="N38" s="187" t="str">
        <f aca="false">MID(VstupHlavička!$B$8,1,1)</f>
        <v/>
      </c>
      <c r="O38" s="187" t="str">
        <f aca="false">MID(VstupHlavička!$B$8,2,1)</f>
        <v/>
      </c>
      <c r="P38" s="187" t="str">
        <f aca="false">MID(VstupHlavička!$B$8,3,1)</f>
        <v/>
      </c>
      <c r="Q38" s="187" t="str">
        <f aca="false">MID(VstupHlavička!$B$8,4,1)</f>
        <v/>
      </c>
      <c r="R38" s="187" t="str">
        <f aca="false">MID(VstupHlavička!$B$8,5,1)</f>
        <v/>
      </c>
      <c r="S38" s="187" t="str">
        <f aca="false">MID(VstupHlavička!$B$8,6,1)</f>
        <v/>
      </c>
      <c r="T38" s="187" t="str">
        <f aca="false">MID(VstupHlavička!$B$8,7,1)</f>
        <v/>
      </c>
      <c r="U38" s="187" t="str">
        <f aca="false">MID(VstupHlavička!$B$8,8,1)</f>
        <v/>
      </c>
      <c r="V38" s="187" t="str">
        <f aca="false">MID(VstupHlavička!$B$8,9,1)</f>
        <v/>
      </c>
      <c r="W38" s="187" t="str">
        <f aca="false">MID(VstupHlavička!$B$8,10,1)</f>
        <v/>
      </c>
      <c r="X38" s="187" t="str">
        <f aca="false">MID(VstupHlavička!$B$8,11,1)</f>
        <v/>
      </c>
      <c r="Y38" s="187" t="str">
        <f aca="false">MID(VstupHlavička!$B$8,12,1)</f>
        <v/>
      </c>
      <c r="Z38" s="187" t="str">
        <f aca="false">MID(VstupHlavička!$B$8,13,1)</f>
        <v/>
      </c>
      <c r="AA38" s="187" t="str">
        <f aca="false">MID(VstupHlavička!$B$8,14,1)</f>
        <v/>
      </c>
      <c r="AB38" s="187" t="str">
        <f aca="false">MID(VstupHlavička!$B$8,15,1)</f>
        <v/>
      </c>
      <c r="AC38" s="187" t="str">
        <f aca="false">MID(VstupHlavička!$B$8,16,1)</f>
        <v/>
      </c>
      <c r="AD38" s="187" t="str">
        <f aca="false">MID(VstupHlavička!$B$8,17,1)</f>
        <v/>
      </c>
      <c r="AE38" s="187" t="str">
        <f aca="false">MID(VstupHlavička!$B$8,18,1)</f>
        <v/>
      </c>
      <c r="AF38" s="187" t="str">
        <f aca="false">MID(VstupHlavička!$B$8,19,1)</f>
        <v/>
      </c>
      <c r="AG38" s="187" t="str">
        <f aca="false">MID(VstupHlavička!$B$8,20,1)</f>
        <v/>
      </c>
      <c r="AH38" s="187" t="str">
        <f aca="false">MID(VstupHlavička!$B$8,21,1)</f>
        <v/>
      </c>
      <c r="AI38" s="187" t="str">
        <f aca="false">MID(VstupHlavička!$B$8,22,1)</f>
        <v/>
      </c>
      <c r="AJ38" s="187" t="str">
        <f aca="false">MID(VstupHlavička!$B$8,23,1)</f>
        <v/>
      </c>
      <c r="AK38" s="187" t="str">
        <f aca="false">MID(VstupHlavička!$B$8,24,1)</f>
        <v/>
      </c>
      <c r="AL38" s="187" t="str">
        <f aca="false">MID(VstupHlavička!$B$8,25,1)</f>
        <v/>
      </c>
      <c r="AM38" s="187" t="str">
        <f aca="false">MID(VstupHlavička!$B$8,26,1)</f>
        <v/>
      </c>
      <c r="AN38" s="187" t="str">
        <f aca="false">MID(VstupHlavička!$B$8,27,1)</f>
        <v/>
      </c>
      <c r="AO38" s="187" t="str">
        <f aca="false">MID(VstupHlavička!$B$8,28,1)</f>
        <v/>
      </c>
      <c r="AP38" s="187" t="str">
        <f aca="false">MID(VstupHlavička!$B$8,29,1)</f>
        <v/>
      </c>
      <c r="AQ38" s="187" t="str">
        <f aca="false">MID(VstupHlavička!$B$8,30,1)</f>
        <v/>
      </c>
      <c r="AR38" s="171"/>
    </row>
    <row collapsed="false" customFormat="false" customHeight="true" hidden="false" ht="12.75" outlineLevel="0" r="39">
      <c r="H39" s="191"/>
      <c r="I39" s="191"/>
      <c r="J39" s="191"/>
      <c r="K39" s="191"/>
      <c r="L39" s="191"/>
      <c r="M39" s="194"/>
      <c r="N39" s="191"/>
      <c r="O39" s="191"/>
      <c r="P39" s="191"/>
      <c r="Q39" s="191"/>
      <c r="R39" s="191"/>
      <c r="S39" s="191"/>
      <c r="T39" s="191"/>
      <c r="U39" s="191"/>
      <c r="V39" s="191"/>
      <c r="W39" s="191"/>
      <c r="X39" s="191"/>
      <c r="Y39" s="191"/>
      <c r="Z39" s="191"/>
      <c r="AA39" s="191"/>
      <c r="AB39" s="191"/>
      <c r="AC39" s="191"/>
      <c r="AD39" s="191"/>
      <c r="AE39" s="191"/>
      <c r="AF39" s="191"/>
      <c r="AG39" s="191"/>
      <c r="AH39" s="191"/>
      <c r="AI39" s="191"/>
      <c r="AJ39" s="191"/>
      <c r="AK39" s="191"/>
      <c r="AL39" s="191"/>
      <c r="AM39" s="191"/>
      <c r="AN39" s="191"/>
      <c r="AO39" s="191"/>
      <c r="AP39" s="191"/>
      <c r="AQ39" s="191"/>
      <c r="AR39" s="171"/>
    </row>
    <row collapsed="false" customFormat="false" customHeight="true" hidden="false" ht="12.75" outlineLevel="0" r="40">
      <c r="A40" s="84" t="n">
        <v>28</v>
      </c>
      <c r="H40" s="179" t="str">
        <f aca="false">IF(VLOOKUP($A40,PrekladHlav!$A:$H,1)=$A40,VLOOKUP($A40,PrekladHlav!$A:$H,SUVAHAVUJ!$B$1),0)</f>
        <v>Označenie obchodného registra a číslo zápisu obchodnej spoločnosti</v>
      </c>
      <c r="I40" s="195"/>
      <c r="J40" s="195"/>
      <c r="K40" s="195"/>
      <c r="L40" s="195"/>
      <c r="M40" s="195"/>
      <c r="N40" s="195"/>
      <c r="O40" s="195"/>
      <c r="P40" s="195"/>
      <c r="Q40" s="195"/>
      <c r="R40" s="195"/>
      <c r="S40" s="195"/>
      <c r="T40" s="195"/>
      <c r="U40" s="195"/>
      <c r="V40" s="195"/>
      <c r="W40" s="195"/>
      <c r="X40" s="195"/>
      <c r="Y40" s="195"/>
      <c r="Z40" s="195"/>
      <c r="AA40" s="195"/>
      <c r="AB40" s="195"/>
      <c r="AC40" s="195"/>
      <c r="AD40" s="195"/>
      <c r="AE40" s="195"/>
      <c r="AF40" s="195"/>
      <c r="AG40" s="195"/>
      <c r="AH40" s="195"/>
      <c r="AI40" s="195"/>
      <c r="AJ40" s="195"/>
      <c r="AK40" s="195"/>
      <c r="AL40" s="195"/>
      <c r="AM40" s="191"/>
      <c r="AN40" s="191"/>
      <c r="AO40" s="191"/>
      <c r="AP40" s="191"/>
      <c r="AQ40" s="191"/>
      <c r="AR40" s="171"/>
    </row>
    <row collapsed="false" customFormat="false" customHeight="true" hidden="false" ht="12.75" outlineLevel="0" r="41">
      <c r="H41" s="187" t="str">
        <f aca="false">MID(VstupHlavička!$B$15,1,1)</f>
        <v/>
      </c>
      <c r="I41" s="187" t="str">
        <f aca="false">MID(VstupHlavička!$B$15,2,1)</f>
        <v/>
      </c>
      <c r="J41" s="187" t="str">
        <f aca="false">MID(VstupHlavička!$B$15,3,1)</f>
        <v/>
      </c>
      <c r="K41" s="187" t="str">
        <f aca="false">MID(VstupHlavička!$B$15,4,1)</f>
        <v/>
      </c>
      <c r="L41" s="187" t="str">
        <f aca="false">MID(VstupHlavička!$B$15,5,1)</f>
        <v/>
      </c>
      <c r="M41" s="187" t="str">
        <f aca="false">MID(VstupHlavička!$B$15,6,1)</f>
        <v/>
      </c>
      <c r="N41" s="187" t="str">
        <f aca="false">MID(VstupHlavička!$B$15,7,1)</f>
        <v/>
      </c>
      <c r="O41" s="187" t="str">
        <f aca="false">MID(VstupHlavička!$B$15,8,1)</f>
        <v/>
      </c>
      <c r="P41" s="187" t="str">
        <f aca="false">MID(VstupHlavička!$B$15,9,1)</f>
        <v/>
      </c>
      <c r="Q41" s="187" t="str">
        <f aca="false">MID(VstupHlavička!$B$15,10,1)</f>
        <v/>
      </c>
      <c r="R41" s="187" t="str">
        <f aca="false">MID(VstupHlavička!$B$15,11,1)</f>
        <v/>
      </c>
      <c r="S41" s="187" t="str">
        <f aca="false">MID(VstupHlavička!$B$15,12,1)</f>
        <v/>
      </c>
      <c r="T41" s="187" t="str">
        <f aca="false">MID(VstupHlavička!$B$15,13,1)</f>
        <v/>
      </c>
      <c r="U41" s="187" t="str">
        <f aca="false">MID(VstupHlavička!$B$15,14,1)</f>
        <v/>
      </c>
      <c r="V41" s="187" t="str">
        <f aca="false">MID(VstupHlavička!$B$15,15,1)</f>
        <v/>
      </c>
      <c r="W41" s="187" t="str">
        <f aca="false">MID(VstupHlavička!$B$15,16,1)</f>
        <v/>
      </c>
      <c r="X41" s="187" t="str">
        <f aca="false">MID(VstupHlavička!$B$15,17,1)</f>
        <v/>
      </c>
      <c r="Y41" s="187" t="str">
        <f aca="false">MID(VstupHlavička!$B$15,18,1)</f>
        <v/>
      </c>
      <c r="Z41" s="187" t="str">
        <f aca="false">MID(VstupHlavička!$B$15,19,1)</f>
        <v/>
      </c>
      <c r="AA41" s="187" t="str">
        <f aca="false">MID(VstupHlavička!$B$15,20,1)</f>
        <v/>
      </c>
      <c r="AB41" s="187" t="str">
        <f aca="false">MID(VstupHlavička!$B$15,21,1)</f>
        <v/>
      </c>
      <c r="AC41" s="187" t="str">
        <f aca="false">MID(VstupHlavička!$B$15,22,1)</f>
        <v/>
      </c>
      <c r="AD41" s="187" t="str">
        <f aca="false">MID(VstupHlavička!$B$15,23,1)</f>
        <v/>
      </c>
      <c r="AE41" s="187" t="str">
        <f aca="false">MID(VstupHlavička!$B$15,24,1)</f>
        <v/>
      </c>
      <c r="AF41" s="187" t="str">
        <f aca="false">MID(VstupHlavička!$B$15,25,1)</f>
        <v/>
      </c>
      <c r="AG41" s="187" t="str">
        <f aca="false">MID(VstupHlavička!$B$15,26,1)</f>
        <v/>
      </c>
      <c r="AH41" s="187" t="str">
        <f aca="false">MID(VstupHlavička!$B$15,27,1)</f>
        <v/>
      </c>
      <c r="AI41" s="187" t="str">
        <f aca="false">MID(VstupHlavička!$B$15,28,1)</f>
        <v/>
      </c>
      <c r="AJ41" s="187" t="str">
        <f aca="false">MID(VstupHlavička!$B$15,29,1)</f>
        <v/>
      </c>
      <c r="AK41" s="187" t="str">
        <f aca="false">MID(VstupHlavička!$B$15,30,1)</f>
        <v/>
      </c>
      <c r="AL41" s="187" t="str">
        <f aca="false">MID(VstupHlavička!$B$15,31,1)</f>
        <v/>
      </c>
      <c r="AM41" s="187" t="str">
        <f aca="false">MID(VstupHlavička!$B$15,32,1)</f>
        <v/>
      </c>
      <c r="AN41" s="187" t="str">
        <f aca="false">MID(VstupHlavička!$B$15,33,1)</f>
        <v/>
      </c>
      <c r="AO41" s="187" t="str">
        <f aca="false">MID(VstupHlavička!$B$15,34,1)</f>
        <v/>
      </c>
      <c r="AP41" s="187" t="str">
        <f aca="false">MID(VstupHlavička!$B$15,35,1)</f>
        <v/>
      </c>
      <c r="AQ41" s="187" t="str">
        <f aca="false">MID(VstupHlavička!$B$15,36,1)</f>
        <v/>
      </c>
      <c r="AR41" s="171"/>
    </row>
    <row collapsed="false" customFormat="false" customHeight="true" hidden="false" ht="12.75" outlineLevel="0" r="42">
      <c r="H42" s="187" t="str">
        <f aca="false">MID(VstupHlavička!$B$15,37,1)</f>
        <v/>
      </c>
      <c r="I42" s="187" t="str">
        <f aca="false">MID(VstupHlavička!$B$15,38,1)</f>
        <v/>
      </c>
      <c r="J42" s="187" t="str">
        <f aca="false">MID(VstupHlavička!$B$15,39,1)</f>
        <v/>
      </c>
      <c r="K42" s="187" t="str">
        <f aca="false">MID(VstupHlavička!$B$15,40,1)</f>
        <v/>
      </c>
      <c r="L42" s="187" t="str">
        <f aca="false">MID(VstupHlavička!$B$15,41,1)</f>
        <v/>
      </c>
      <c r="M42" s="187" t="str">
        <f aca="false">MID(VstupHlavička!$B$15,42,1)</f>
        <v/>
      </c>
      <c r="N42" s="187" t="str">
        <f aca="false">MID(VstupHlavička!$B$15,43,1)</f>
        <v/>
      </c>
      <c r="O42" s="187" t="str">
        <f aca="false">MID(VstupHlavička!$B$15,44,1)</f>
        <v/>
      </c>
      <c r="P42" s="187" t="str">
        <f aca="false">MID(VstupHlavička!$B$15,45,1)</f>
        <v/>
      </c>
      <c r="Q42" s="187" t="str">
        <f aca="false">MID(VstupHlavička!$B$15,46,1)</f>
        <v/>
      </c>
      <c r="R42" s="187" t="str">
        <f aca="false">MID(VstupHlavička!$B$15,47,1)</f>
        <v/>
      </c>
      <c r="S42" s="187" t="str">
        <f aca="false">MID(VstupHlavička!$B$15,48,1)</f>
        <v/>
      </c>
      <c r="T42" s="187" t="str">
        <f aca="false">MID(VstupHlavička!$B$15,49,1)</f>
        <v/>
      </c>
      <c r="U42" s="187" t="str">
        <f aca="false">MID(VstupHlavička!$B$15,50,1)</f>
        <v/>
      </c>
      <c r="V42" s="187" t="str">
        <f aca="false">MID(VstupHlavička!$B$15,51,1)</f>
        <v/>
      </c>
      <c r="W42" s="187" t="str">
        <f aca="false">MID(VstupHlavička!$B$15,52,1)</f>
        <v/>
      </c>
      <c r="X42" s="187" t="str">
        <f aca="false">MID(VstupHlavička!$B$15,53,1)</f>
        <v/>
      </c>
      <c r="Y42" s="187" t="str">
        <f aca="false">MID(VstupHlavička!$B$15,54,1)</f>
        <v/>
      </c>
      <c r="Z42" s="187" t="str">
        <f aca="false">MID(VstupHlavička!$B$15,55,1)</f>
        <v/>
      </c>
      <c r="AA42" s="187" t="str">
        <f aca="false">MID(VstupHlavička!$B$15,56,1)</f>
        <v/>
      </c>
      <c r="AB42" s="187" t="str">
        <f aca="false">MID(VstupHlavička!$B$15,57,1)</f>
        <v/>
      </c>
      <c r="AC42" s="187" t="str">
        <f aca="false">MID(VstupHlavička!$B$15,58,1)</f>
        <v/>
      </c>
      <c r="AD42" s="187" t="str">
        <f aca="false">MID(VstupHlavička!$B$15,59,1)</f>
        <v/>
      </c>
      <c r="AE42" s="187" t="str">
        <f aca="false">MID(VstupHlavička!$B$15,60,1)</f>
        <v/>
      </c>
      <c r="AF42" s="187" t="str">
        <f aca="false">MID(VstupHlavička!$B$15,61,1)</f>
        <v/>
      </c>
      <c r="AG42" s="187" t="str">
        <f aca="false">MID(VstupHlavička!$B$15,62,1)</f>
        <v/>
      </c>
      <c r="AH42" s="187" t="str">
        <f aca="false">MID(VstupHlavička!$B$15,63,1)</f>
        <v/>
      </c>
      <c r="AI42" s="187" t="str">
        <f aca="false">MID(VstupHlavička!$B$15,64,1)</f>
        <v/>
      </c>
      <c r="AJ42" s="187" t="str">
        <f aca="false">MID(VstupHlavička!$B$15,65,1)</f>
        <v/>
      </c>
      <c r="AK42" s="187" t="str">
        <f aca="false">MID(VstupHlavička!$B$15,66,1)</f>
        <v/>
      </c>
      <c r="AL42" s="187" t="str">
        <f aca="false">MID(VstupHlavička!$B$15,67,1)</f>
        <v/>
      </c>
      <c r="AM42" s="187" t="str">
        <f aca="false">MID(VstupHlavička!$B$15,68,1)</f>
        <v/>
      </c>
      <c r="AN42" s="187" t="str">
        <f aca="false">MID(VstupHlavička!$B$15,69,1)</f>
        <v/>
      </c>
      <c r="AO42" s="187" t="str">
        <f aca="false">MID(VstupHlavička!$B$15,70,1)</f>
        <v/>
      </c>
      <c r="AP42" s="187" t="str">
        <f aca="false">MID(VstupHlavička!$B$15,71,1)</f>
        <v/>
      </c>
      <c r="AQ42" s="187" t="str">
        <f aca="false">MID(VstupHlavička!$B$15,72,1)</f>
        <v/>
      </c>
      <c r="AR42" s="171"/>
    </row>
    <row collapsed="false" customFormat="false" customHeight="true" hidden="false" ht="12.75" outlineLevel="0" r="43">
      <c r="H43" s="171"/>
      <c r="I43" s="171"/>
      <c r="J43" s="171"/>
      <c r="K43" s="171"/>
      <c r="L43" s="171"/>
      <c r="M43" s="171"/>
      <c r="N43" s="171"/>
      <c r="O43" s="171"/>
      <c r="P43" s="171"/>
      <c r="Q43" s="171"/>
      <c r="R43" s="171"/>
      <c r="S43" s="171"/>
      <c r="T43" s="171"/>
      <c r="U43" s="171"/>
      <c r="V43" s="171"/>
      <c r="W43" s="171"/>
      <c r="X43" s="171"/>
      <c r="Y43" s="171"/>
      <c r="Z43" s="171"/>
      <c r="AA43" s="171"/>
      <c r="AB43" s="171"/>
      <c r="AC43" s="171"/>
      <c r="AD43" s="171"/>
      <c r="AE43" s="171"/>
      <c r="AF43" s="171"/>
      <c r="AG43" s="171"/>
      <c r="AH43" s="171"/>
      <c r="AI43" s="171"/>
      <c r="AJ43" s="171"/>
      <c r="AK43" s="171"/>
      <c r="AL43" s="171"/>
      <c r="AM43" s="171"/>
      <c r="AN43" s="171"/>
      <c r="AO43" s="171"/>
      <c r="AP43" s="171"/>
      <c r="AQ43" s="171"/>
      <c r="AR43" s="171"/>
    </row>
    <row collapsed="false" customFormat="false" customHeight="true" hidden="false" ht="12.75" outlineLevel="0" r="44">
      <c r="A44" s="84" t="n">
        <v>29</v>
      </c>
      <c r="B44" s="84" t="n">
        <v>30</v>
      </c>
      <c r="H44" s="179" t="str">
        <f aca="false">IF(VLOOKUP($A44,PrekladHlav!$A:$H,1)=$A44,VLOOKUP($A44,PrekladHlav!$A:$H,SUVAHAVUJ!$B$1),0)</f>
        <v>Telefónne číslo</v>
      </c>
      <c r="I44" s="171"/>
      <c r="J44" s="171"/>
      <c r="K44" s="171"/>
      <c r="L44" s="171"/>
      <c r="M44" s="171"/>
      <c r="N44" s="171"/>
      <c r="O44" s="171"/>
      <c r="P44" s="171"/>
      <c r="Q44" s="171"/>
      <c r="R44" s="171"/>
      <c r="S44" s="171"/>
      <c r="T44" s="171"/>
      <c r="U44" s="171"/>
      <c r="V44" s="171"/>
      <c r="W44" s="171"/>
      <c r="X44" s="179" t="str">
        <f aca="false">IF(VLOOKUP($B44,PrekladHlav!$A:$H,1)=$B44,VLOOKUP($B44,PrekladHlav!$A:$H,SUVAHAVUJ!B1),0)</f>
        <v>Faxové číslo</v>
      </c>
      <c r="Y44" s="171"/>
      <c r="Z44" s="171"/>
      <c r="AA44" s="171"/>
      <c r="AB44" s="171"/>
      <c r="AC44" s="171"/>
      <c r="AD44" s="171"/>
      <c r="AE44" s="171"/>
      <c r="AF44" s="171"/>
      <c r="AG44" s="171"/>
      <c r="AH44" s="171"/>
      <c r="AI44" s="171"/>
      <c r="AJ44" s="171"/>
      <c r="AK44" s="171"/>
      <c r="AL44" s="171"/>
      <c r="AM44" s="171"/>
      <c r="AN44" s="171"/>
      <c r="AO44" s="171"/>
      <c r="AP44" s="171"/>
      <c r="AQ44" s="171"/>
      <c r="AR44" s="171"/>
    </row>
    <row collapsed="false" customFormat="false" customHeight="true" hidden="false" ht="12.75" outlineLevel="0" r="45">
      <c r="H45" s="187" t="str">
        <f aca="false">MID(VstupHlavička!$B$9,1,1)</f>
        <v/>
      </c>
      <c r="I45" s="187" t="str">
        <f aca="false">MID(VstupHlavička!$B$9,2,1)</f>
        <v/>
      </c>
      <c r="J45" s="187" t="str">
        <f aca="false">MID(VstupHlavička!$B$9,3,1)</f>
        <v/>
      </c>
      <c r="K45" s="187" t="str">
        <f aca="false">MID(VstupHlavička!$B$9,4,1)</f>
        <v/>
      </c>
      <c r="L45" s="187" t="str">
        <f aca="false">MID(VstupHlavička!$B$9,5,1)</f>
        <v/>
      </c>
      <c r="M45" s="187" t="str">
        <f aca="false">MID(VstupHlavička!$B$9,6,1)</f>
        <v/>
      </c>
      <c r="N45" s="187" t="str">
        <f aca="false">MID(VstupHlavička!$B$9,7,1)</f>
        <v/>
      </c>
      <c r="O45" s="187" t="str">
        <f aca="false">MID(VstupHlavička!$B$9,8,1)</f>
        <v/>
      </c>
      <c r="P45" s="187" t="str">
        <f aca="false">MID(VstupHlavička!$B$9,9,1)</f>
        <v/>
      </c>
      <c r="Q45" s="187" t="str">
        <f aca="false">MID(VstupHlavička!$B$9,10,1)</f>
        <v/>
      </c>
      <c r="R45" s="187" t="str">
        <f aca="false">MID(VstupHlavička!$B$9,11,1)</f>
        <v/>
      </c>
      <c r="S45" s="187" t="str">
        <f aca="false">MID(VstupHlavička!$B$9,12,1)</f>
        <v/>
      </c>
      <c r="T45" s="187" t="str">
        <f aca="false">MID(VstupHlavička!$B$9,13,1)</f>
        <v/>
      </c>
      <c r="U45" s="187" t="str">
        <f aca="false">MID(VstupHlavička!$B$9,14,1)</f>
        <v/>
      </c>
      <c r="V45" s="191"/>
      <c r="W45" s="171"/>
      <c r="X45" s="187" t="str">
        <f aca="false">MID(VstupHlavička!$B$10,1,1)</f>
        <v/>
      </c>
      <c r="Y45" s="187" t="str">
        <f aca="false">MID(VstupHlavička!$B$10,2,1)</f>
        <v/>
      </c>
      <c r="Z45" s="187" t="str">
        <f aca="false">MID(VstupHlavička!$B$10,3,1)</f>
        <v/>
      </c>
      <c r="AA45" s="187" t="str">
        <f aca="false">MID(VstupHlavička!$B$10,4,1)</f>
        <v/>
      </c>
      <c r="AB45" s="187" t="str">
        <f aca="false">MID(VstupHlavička!$B$10,5,1)</f>
        <v/>
      </c>
      <c r="AC45" s="187" t="str">
        <f aca="false">MID(VstupHlavička!$B$10,6,1)</f>
        <v/>
      </c>
      <c r="AD45" s="187" t="str">
        <f aca="false">MID(VstupHlavička!$B$10,7,1)</f>
        <v/>
      </c>
      <c r="AE45" s="187" t="str">
        <f aca="false">MID(VstupHlavička!$B$10,8,1)</f>
        <v/>
      </c>
      <c r="AF45" s="187" t="str">
        <f aca="false">MID(VstupHlavička!$B$10,9,1)</f>
        <v/>
      </c>
      <c r="AG45" s="187" t="str">
        <f aca="false">MID(VstupHlavička!$B$10,10,1)</f>
        <v/>
      </c>
      <c r="AH45" s="187" t="str">
        <f aca="false">MID(VstupHlavička!$B$10,11,1)</f>
        <v/>
      </c>
      <c r="AI45" s="187" t="str">
        <f aca="false">MID(VstupHlavička!$B$10,12,1)</f>
        <v/>
      </c>
      <c r="AJ45" s="187" t="str">
        <f aca="false">MID(VstupHlavička!$B$10,13,1)</f>
        <v/>
      </c>
      <c r="AK45" s="187" t="str">
        <f aca="false">MID(VstupHlavička!$B$10,14,1)</f>
        <v/>
      </c>
      <c r="AL45" s="191"/>
      <c r="AM45" s="194"/>
      <c r="AN45" s="194"/>
      <c r="AO45" s="194"/>
      <c r="AP45" s="194"/>
      <c r="AQ45" s="194"/>
      <c r="AR45" s="171"/>
    </row>
    <row collapsed="false" customFormat="false" customHeight="true" hidden="false" ht="12.75" outlineLevel="0" r="46">
      <c r="H46" s="191"/>
      <c r="I46" s="191"/>
      <c r="J46" s="191"/>
      <c r="K46" s="191"/>
      <c r="L46" s="191"/>
      <c r="M46" s="191"/>
      <c r="N46" s="191"/>
      <c r="O46" s="194"/>
      <c r="P46" s="191"/>
      <c r="Q46" s="191"/>
      <c r="R46" s="191"/>
      <c r="S46" s="191"/>
      <c r="T46" s="191"/>
      <c r="U46" s="191"/>
      <c r="V46" s="191"/>
      <c r="W46" s="191"/>
      <c r="X46" s="191"/>
      <c r="Y46" s="191"/>
      <c r="Z46" s="194"/>
      <c r="AA46" s="191"/>
      <c r="AB46" s="191"/>
      <c r="AC46" s="191"/>
      <c r="AD46" s="191"/>
      <c r="AE46" s="191"/>
      <c r="AF46" s="191"/>
      <c r="AG46" s="191"/>
      <c r="AH46" s="191"/>
      <c r="AI46" s="191"/>
      <c r="AJ46" s="191"/>
      <c r="AK46" s="191"/>
      <c r="AL46" s="191"/>
      <c r="AM46" s="194"/>
      <c r="AN46" s="194"/>
      <c r="AO46" s="194"/>
      <c r="AP46" s="194"/>
      <c r="AQ46" s="194"/>
      <c r="AR46" s="171"/>
    </row>
    <row collapsed="false" customFormat="false" customHeight="true" hidden="false" ht="12.75" outlineLevel="0" r="47">
      <c r="A47" s="84" t="n">
        <v>31</v>
      </c>
      <c r="H47" s="179" t="str">
        <f aca="false">IF(VLOOKUP($A47,PrekladHlav!$A:$H,1)=$A47,VLOOKUP($A47,PrekladHlav!$A:$H,SUVAHAVUJ!$B$1),0)</f>
        <v>E-mailová adresa</v>
      </c>
      <c r="I47" s="171"/>
      <c r="J47" s="171"/>
      <c r="K47" s="171"/>
      <c r="L47" s="171"/>
      <c r="M47" s="171"/>
      <c r="N47" s="171"/>
      <c r="O47" s="171"/>
      <c r="P47" s="171"/>
      <c r="Q47" s="171"/>
      <c r="R47" s="171"/>
      <c r="S47" s="171"/>
      <c r="T47" s="171"/>
      <c r="U47" s="171"/>
      <c r="V47" s="171"/>
      <c r="W47" s="171"/>
      <c r="X47" s="171"/>
      <c r="Y47" s="171"/>
      <c r="Z47" s="171"/>
      <c r="AA47" s="171"/>
      <c r="AB47" s="171"/>
      <c r="AC47" s="171"/>
      <c r="AD47" s="171"/>
      <c r="AE47" s="171"/>
      <c r="AF47" s="171"/>
      <c r="AG47" s="171"/>
      <c r="AH47" s="171"/>
      <c r="AI47" s="171"/>
      <c r="AJ47" s="171"/>
      <c r="AK47" s="171"/>
      <c r="AL47" s="194"/>
      <c r="AM47" s="194"/>
      <c r="AN47" s="194"/>
      <c r="AO47" s="194"/>
      <c r="AP47" s="194"/>
      <c r="AQ47" s="194"/>
      <c r="AR47" s="171"/>
    </row>
    <row collapsed="false" customFormat="false" customHeight="true" hidden="false" ht="12.75" outlineLevel="0" r="48">
      <c r="H48" s="187" t="str">
        <f aca="false">MID(VstupHlavička!$B$11,1,1)</f>
        <v/>
      </c>
      <c r="I48" s="187" t="str">
        <f aca="false">MID(VstupHlavička!$B$11,2,1)</f>
        <v/>
      </c>
      <c r="J48" s="187" t="str">
        <f aca="false">MID(VstupHlavička!$B$11,3,1)</f>
        <v/>
      </c>
      <c r="K48" s="187" t="str">
        <f aca="false">MID(VstupHlavička!$B$11,4,1)</f>
        <v/>
      </c>
      <c r="L48" s="187" t="str">
        <f aca="false">MID(VstupHlavička!$B$11,5,1)</f>
        <v/>
      </c>
      <c r="M48" s="187" t="str">
        <f aca="false">MID(VstupHlavička!$B$11,6,1)</f>
        <v/>
      </c>
      <c r="N48" s="187" t="str">
        <f aca="false">MID(VstupHlavička!$B$11,7,1)</f>
        <v/>
      </c>
      <c r="O48" s="187" t="str">
        <f aca="false">MID(VstupHlavička!$B$11,8,1)</f>
        <v/>
      </c>
      <c r="P48" s="187" t="str">
        <f aca="false">MID(VstupHlavička!$B$11,9,1)</f>
        <v/>
      </c>
      <c r="Q48" s="187" t="str">
        <f aca="false">MID(VstupHlavička!$B$11,10,1)</f>
        <v/>
      </c>
      <c r="R48" s="187" t="str">
        <f aca="false">MID(VstupHlavička!$B$11,11,1)</f>
        <v/>
      </c>
      <c r="S48" s="187" t="str">
        <f aca="false">MID(VstupHlavička!$B$11,12,1)</f>
        <v/>
      </c>
      <c r="T48" s="187" t="str">
        <f aca="false">MID(VstupHlavička!$B$11,13,1)</f>
        <v/>
      </c>
      <c r="U48" s="187" t="str">
        <f aca="false">MID(VstupHlavička!$B$11,14,1)</f>
        <v/>
      </c>
      <c r="V48" s="187" t="str">
        <f aca="false">MID(VstupHlavička!$B$11,15,1)</f>
        <v/>
      </c>
      <c r="W48" s="187" t="str">
        <f aca="false">MID(VstupHlavička!$B$11,16,1)</f>
        <v/>
      </c>
      <c r="X48" s="187" t="str">
        <f aca="false">MID(VstupHlavička!$B$11,17,1)</f>
        <v/>
      </c>
      <c r="Y48" s="187" t="str">
        <f aca="false">MID(VstupHlavička!$B$11,18,1)</f>
        <v/>
      </c>
      <c r="Z48" s="187" t="str">
        <f aca="false">MID(VstupHlavička!$B$11,19,1)</f>
        <v/>
      </c>
      <c r="AA48" s="187" t="str">
        <f aca="false">MID(VstupHlavička!$B$11,20,1)</f>
        <v/>
      </c>
      <c r="AB48" s="187" t="str">
        <f aca="false">MID(VstupHlavička!$B$11,21,1)</f>
        <v/>
      </c>
      <c r="AC48" s="187" t="str">
        <f aca="false">MID(VstupHlavička!$B$11,22,1)</f>
        <v/>
      </c>
      <c r="AD48" s="187" t="str">
        <f aca="false">MID(VstupHlavička!$B$11,23,1)</f>
        <v/>
      </c>
      <c r="AE48" s="187" t="str">
        <f aca="false">MID(VstupHlavička!$B$11,24,1)</f>
        <v/>
      </c>
      <c r="AF48" s="187" t="str">
        <f aca="false">MID(VstupHlavička!$B$11,25,1)</f>
        <v/>
      </c>
      <c r="AG48" s="187" t="str">
        <f aca="false">MID(VstupHlavička!$B$11,26,1)</f>
        <v/>
      </c>
      <c r="AH48" s="187" t="str">
        <f aca="false">MID(VstupHlavička!$B$11,27,1)</f>
        <v/>
      </c>
      <c r="AI48" s="187" t="str">
        <f aca="false">MID(VstupHlavička!$B$11,28,1)</f>
        <v/>
      </c>
      <c r="AJ48" s="187" t="str">
        <f aca="false">MID(VstupHlavička!$B$11,29,1)</f>
        <v/>
      </c>
      <c r="AK48" s="187" t="str">
        <f aca="false">MID(VstupHlavička!$B$11,30,1)</f>
        <v/>
      </c>
      <c r="AL48" s="194"/>
      <c r="AM48" s="194"/>
      <c r="AN48" s="194"/>
      <c r="AO48" s="194"/>
      <c r="AP48" s="194"/>
      <c r="AQ48" s="194"/>
      <c r="AR48" s="171"/>
    </row>
    <row collapsed="false" customFormat="false" customHeight="true" hidden="false" ht="12.75" outlineLevel="0" r="49">
      <c r="H49" s="171"/>
      <c r="I49" s="171"/>
      <c r="J49" s="171"/>
      <c r="K49" s="171"/>
      <c r="L49" s="171"/>
      <c r="M49" s="171"/>
      <c r="N49" s="171"/>
      <c r="O49" s="171"/>
      <c r="P49" s="171"/>
      <c r="Q49" s="171"/>
      <c r="R49" s="171"/>
      <c r="S49" s="171"/>
      <c r="T49" s="171"/>
      <c r="U49" s="171"/>
      <c r="V49" s="171"/>
      <c r="W49" s="171"/>
      <c r="X49" s="173"/>
      <c r="Y49" s="173"/>
      <c r="Z49" s="173"/>
      <c r="AA49" s="173"/>
      <c r="AB49" s="173"/>
      <c r="AC49" s="173"/>
      <c r="AD49" s="173"/>
      <c r="AE49" s="173"/>
      <c r="AF49" s="173"/>
      <c r="AG49" s="173"/>
      <c r="AH49" s="173"/>
      <c r="AI49" s="173"/>
      <c r="AJ49" s="173"/>
      <c r="AK49" s="173"/>
      <c r="AL49" s="173"/>
      <c r="AM49" s="173"/>
      <c r="AN49" s="173"/>
      <c r="AO49" s="173"/>
      <c r="AP49" s="173"/>
      <c r="AQ49" s="173"/>
      <c r="AR49" s="171"/>
    </row>
    <row collapsed="false" customFormat="false" customHeight="true" hidden="false" ht="12.75" outlineLevel="0" r="50">
      <c r="A50" s="84" t="n">
        <v>32</v>
      </c>
      <c r="B50" s="84" t="n">
        <v>33</v>
      </c>
      <c r="C50" s="84" t="n">
        <v>34</v>
      </c>
      <c r="H50" s="196" t="str">
        <f aca="false">IF(VLOOKUP($A50,PrekladHlav!$A:$H,1)=$A50,VLOOKUP($A50,PrekladHlav!$A:$H,SUVAHAVUJ!B1),0)</f>
        <v>Zostavená dňa:</v>
      </c>
      <c r="I50" s="196"/>
      <c r="J50" s="196"/>
      <c r="K50" s="196"/>
      <c r="L50" s="196"/>
      <c r="M50" s="196"/>
      <c r="N50" s="196"/>
      <c r="O50" s="196"/>
      <c r="P50" s="197" t="str">
        <f aca="false">IF(VLOOKUP($B50,PrekladHlav!$A:$H,1)=$B50,VLOOKUP($B50,PrekladHlav!$A:$H,SUVAHAVUJ!B1),0)</f>
        <v>Schválená dňa:</v>
      </c>
      <c r="Q50" s="197"/>
      <c r="R50" s="197"/>
      <c r="S50" s="197"/>
      <c r="T50" s="197"/>
      <c r="U50" s="197"/>
      <c r="V50" s="197"/>
      <c r="W50" s="197"/>
      <c r="X50" s="197"/>
      <c r="Y50" s="198" t="str">
        <f aca="false">IF(VLOOKUP($C50,PrekladHlav!$A:$H,1)=$C50,VLOOKUP($C50,PrekladHlav!$A:$H,SUVAHAVUJ!B1),0)</f>
        <v>Podpisový záznam štatutárneho orgánu účtovnej jednotky alebo člena štatutárneho orgánu účtovnej jednotky alebo podpisový záznam fyzickej osoby, ktorá je účtovnou jednotkou:</v>
      </c>
      <c r="Z50" s="198"/>
      <c r="AA50" s="198"/>
      <c r="AB50" s="198"/>
      <c r="AC50" s="198"/>
      <c r="AD50" s="198"/>
      <c r="AE50" s="198"/>
      <c r="AF50" s="198"/>
      <c r="AG50" s="198"/>
      <c r="AH50" s="198"/>
      <c r="AI50" s="198"/>
      <c r="AJ50" s="198"/>
      <c r="AK50" s="198"/>
      <c r="AL50" s="198"/>
      <c r="AM50" s="198"/>
      <c r="AN50" s="198"/>
      <c r="AO50" s="198"/>
      <c r="AP50" s="198"/>
      <c r="AQ50" s="198"/>
      <c r="AR50" s="171"/>
    </row>
    <row collapsed="false" customFormat="false" customHeight="true" hidden="false" ht="12.75" outlineLevel="0" r="51">
      <c r="H51" s="199" t="n">
        <f aca="false">iferror(VstupHlavička!$B$12,"0 ")</f>
        <v>0</v>
      </c>
      <c r="I51" s="199"/>
      <c r="J51" s="199"/>
      <c r="K51" s="199"/>
      <c r="L51" s="199"/>
      <c r="M51" s="199"/>
      <c r="N51" s="199"/>
      <c r="O51" s="199"/>
      <c r="P51" s="199" t="n">
        <f aca="false">VstupHlavička!$B$13</f>
        <v>0</v>
      </c>
      <c r="Q51" s="199"/>
      <c r="R51" s="199"/>
      <c r="S51" s="199"/>
      <c r="T51" s="199"/>
      <c r="U51" s="199"/>
      <c r="V51" s="199"/>
      <c r="W51" s="199"/>
      <c r="X51" s="199"/>
      <c r="Y51" s="198"/>
      <c r="Z51" s="198"/>
      <c r="AA51" s="198"/>
      <c r="AB51" s="198"/>
      <c r="AC51" s="198"/>
      <c r="AD51" s="198"/>
      <c r="AE51" s="198"/>
      <c r="AF51" s="198"/>
      <c r="AG51" s="198"/>
      <c r="AH51" s="198"/>
      <c r="AI51" s="198"/>
      <c r="AJ51" s="198"/>
      <c r="AK51" s="198"/>
      <c r="AL51" s="198"/>
      <c r="AM51" s="198"/>
      <c r="AN51" s="198"/>
      <c r="AO51" s="198"/>
      <c r="AP51" s="198"/>
      <c r="AQ51" s="198"/>
      <c r="AR51" s="171"/>
    </row>
    <row collapsed="false" customFormat="false" customHeight="true" hidden="false" ht="12.75" outlineLevel="0" r="52">
      <c r="H52" s="199"/>
      <c r="I52" s="199"/>
      <c r="J52" s="199"/>
      <c r="K52" s="199"/>
      <c r="L52" s="199"/>
      <c r="M52" s="199"/>
      <c r="N52" s="199"/>
      <c r="O52" s="199"/>
      <c r="P52" s="199"/>
      <c r="Q52" s="199"/>
      <c r="R52" s="199"/>
      <c r="S52" s="199"/>
      <c r="T52" s="199"/>
      <c r="U52" s="199"/>
      <c r="V52" s="199"/>
      <c r="W52" s="199"/>
      <c r="X52" s="199"/>
      <c r="Y52" s="198"/>
      <c r="Z52" s="198"/>
      <c r="AA52" s="198"/>
      <c r="AB52" s="198"/>
      <c r="AC52" s="198"/>
      <c r="AD52" s="198"/>
      <c r="AE52" s="198"/>
      <c r="AF52" s="198"/>
      <c r="AG52" s="198"/>
      <c r="AH52" s="198"/>
      <c r="AI52" s="198"/>
      <c r="AJ52" s="198"/>
      <c r="AK52" s="198"/>
      <c r="AL52" s="198"/>
      <c r="AM52" s="198"/>
      <c r="AN52" s="198"/>
      <c r="AO52" s="198"/>
      <c r="AP52" s="198"/>
      <c r="AQ52" s="198"/>
      <c r="AR52" s="171"/>
    </row>
    <row collapsed="false" customFormat="false" customHeight="true" hidden="false" ht="12.75" outlineLevel="0" r="53">
      <c r="H53" s="199"/>
      <c r="I53" s="199"/>
      <c r="J53" s="199"/>
      <c r="K53" s="199"/>
      <c r="L53" s="199"/>
      <c r="M53" s="199"/>
      <c r="N53" s="199"/>
      <c r="O53" s="199"/>
      <c r="P53" s="199"/>
      <c r="Q53" s="199"/>
      <c r="R53" s="199"/>
      <c r="S53" s="199"/>
      <c r="T53" s="199"/>
      <c r="U53" s="199"/>
      <c r="V53" s="199"/>
      <c r="W53" s="199"/>
      <c r="X53" s="199"/>
      <c r="Y53" s="198"/>
      <c r="Z53" s="198"/>
      <c r="AA53" s="198"/>
      <c r="AB53" s="198"/>
      <c r="AC53" s="198"/>
      <c r="AD53" s="198"/>
      <c r="AE53" s="198"/>
      <c r="AF53" s="198"/>
      <c r="AG53" s="198"/>
      <c r="AH53" s="198"/>
      <c r="AI53" s="198"/>
      <c r="AJ53" s="198"/>
      <c r="AK53" s="198"/>
      <c r="AL53" s="198"/>
      <c r="AM53" s="198"/>
      <c r="AN53" s="198"/>
      <c r="AO53" s="198"/>
      <c r="AP53" s="198"/>
      <c r="AQ53" s="198"/>
      <c r="AR53" s="171"/>
    </row>
    <row collapsed="false" customFormat="false" customHeight="true" hidden="false" ht="12.75" outlineLevel="0" r="54">
      <c r="H54" s="199"/>
      <c r="I54" s="199"/>
      <c r="J54" s="199"/>
      <c r="K54" s="199"/>
      <c r="L54" s="199"/>
      <c r="M54" s="199"/>
      <c r="N54" s="199"/>
      <c r="O54" s="199"/>
      <c r="P54" s="199"/>
      <c r="Q54" s="199"/>
      <c r="R54" s="199"/>
      <c r="S54" s="199"/>
      <c r="T54" s="199"/>
      <c r="U54" s="199"/>
      <c r="V54" s="199"/>
      <c r="W54" s="199"/>
      <c r="X54" s="199"/>
      <c r="Y54" s="198"/>
      <c r="Z54" s="198"/>
      <c r="AA54" s="198"/>
      <c r="AB54" s="198"/>
      <c r="AC54" s="198"/>
      <c r="AD54" s="198"/>
      <c r="AE54" s="198"/>
      <c r="AF54" s="198"/>
      <c r="AG54" s="198"/>
      <c r="AH54" s="198"/>
      <c r="AI54" s="198"/>
      <c r="AJ54" s="198"/>
      <c r="AK54" s="198"/>
      <c r="AL54" s="198"/>
      <c r="AM54" s="198"/>
      <c r="AN54" s="198"/>
      <c r="AO54" s="198"/>
      <c r="AP54" s="198"/>
      <c r="AQ54" s="198"/>
      <c r="AR54" s="171"/>
    </row>
    <row collapsed="false" customFormat="false" customHeight="true" hidden="false" ht="12.75" outlineLevel="0" r="55">
      <c r="H55" s="199"/>
      <c r="I55" s="199"/>
      <c r="J55" s="199"/>
      <c r="K55" s="199"/>
      <c r="L55" s="199"/>
      <c r="M55" s="199"/>
      <c r="N55" s="199"/>
      <c r="O55" s="199"/>
      <c r="P55" s="199"/>
      <c r="Q55" s="199"/>
      <c r="R55" s="199"/>
      <c r="S55" s="199"/>
      <c r="T55" s="199"/>
      <c r="U55" s="199"/>
      <c r="V55" s="199"/>
      <c r="W55" s="199"/>
      <c r="X55" s="199"/>
      <c r="Y55" s="198"/>
      <c r="Z55" s="198"/>
      <c r="AA55" s="198"/>
      <c r="AB55" s="198"/>
      <c r="AC55" s="198"/>
      <c r="AD55" s="198"/>
      <c r="AE55" s="198"/>
      <c r="AF55" s="198"/>
      <c r="AG55" s="198"/>
      <c r="AH55" s="198"/>
      <c r="AI55" s="198"/>
      <c r="AJ55" s="198"/>
      <c r="AK55" s="198"/>
      <c r="AL55" s="198"/>
      <c r="AM55" s="198"/>
      <c r="AN55" s="198"/>
      <c r="AO55" s="198"/>
      <c r="AP55" s="198"/>
      <c r="AQ55" s="198"/>
      <c r="AR55" s="171"/>
    </row>
    <row collapsed="false" customFormat="false" customHeight="true" hidden="false" ht="12.75" outlineLevel="0" r="56">
      <c r="H56" s="199"/>
      <c r="I56" s="199"/>
      <c r="J56" s="199"/>
      <c r="K56" s="199"/>
      <c r="L56" s="199"/>
      <c r="M56" s="199"/>
      <c r="N56" s="199"/>
      <c r="O56" s="199"/>
      <c r="P56" s="199"/>
      <c r="Q56" s="199"/>
      <c r="R56" s="199"/>
      <c r="S56" s="199"/>
      <c r="T56" s="199"/>
      <c r="U56" s="199"/>
      <c r="V56" s="199"/>
      <c r="W56" s="199"/>
      <c r="X56" s="199"/>
      <c r="Y56" s="198"/>
      <c r="Z56" s="198"/>
      <c r="AA56" s="198"/>
      <c r="AB56" s="198"/>
      <c r="AC56" s="198"/>
      <c r="AD56" s="198"/>
      <c r="AE56" s="198"/>
      <c r="AF56" s="198"/>
      <c r="AG56" s="198"/>
      <c r="AH56" s="198"/>
      <c r="AI56" s="198"/>
      <c r="AJ56" s="198"/>
      <c r="AK56" s="198"/>
      <c r="AL56" s="198"/>
      <c r="AM56" s="198"/>
      <c r="AN56" s="198"/>
      <c r="AO56" s="198"/>
      <c r="AP56" s="198"/>
      <c r="AQ56" s="198"/>
      <c r="AR56" s="171"/>
    </row>
    <row collapsed="false" customFormat="false" customHeight="true" hidden="false" ht="12.75" outlineLevel="0" r="57">
      <c r="H57" s="199"/>
      <c r="I57" s="199"/>
      <c r="J57" s="199"/>
      <c r="K57" s="199"/>
      <c r="L57" s="199"/>
      <c r="M57" s="199"/>
      <c r="N57" s="199"/>
      <c r="O57" s="199"/>
      <c r="P57" s="199"/>
      <c r="Q57" s="199"/>
      <c r="R57" s="199"/>
      <c r="S57" s="199"/>
      <c r="T57" s="199"/>
      <c r="U57" s="199"/>
      <c r="V57" s="199"/>
      <c r="W57" s="199"/>
      <c r="X57" s="199"/>
      <c r="Y57" s="198"/>
      <c r="Z57" s="198"/>
      <c r="AA57" s="198"/>
      <c r="AB57" s="198"/>
      <c r="AC57" s="198"/>
      <c r="AD57" s="198"/>
      <c r="AE57" s="198"/>
      <c r="AF57" s="198"/>
      <c r="AG57" s="198"/>
      <c r="AH57" s="198"/>
      <c r="AI57" s="198"/>
      <c r="AJ57" s="198"/>
      <c r="AK57" s="198"/>
      <c r="AL57" s="198"/>
      <c r="AM57" s="198"/>
      <c r="AN57" s="198"/>
      <c r="AO57" s="198"/>
      <c r="AP57" s="198"/>
      <c r="AQ57" s="198"/>
      <c r="AR57" s="171"/>
    </row>
    <row collapsed="false" customFormat="false" customHeight="true" hidden="false" ht="12.75" outlineLevel="0" r="58">
      <c r="H58" s="199"/>
      <c r="I58" s="199"/>
      <c r="J58" s="199"/>
      <c r="K58" s="199"/>
      <c r="L58" s="199"/>
      <c r="M58" s="199"/>
      <c r="N58" s="199"/>
      <c r="O58" s="199"/>
      <c r="P58" s="199"/>
      <c r="Q58" s="199"/>
      <c r="R58" s="199"/>
      <c r="S58" s="199"/>
      <c r="T58" s="199"/>
      <c r="U58" s="199"/>
      <c r="V58" s="199"/>
      <c r="W58" s="199"/>
      <c r="X58" s="199"/>
      <c r="Y58" s="198"/>
      <c r="Z58" s="198"/>
      <c r="AA58" s="198"/>
      <c r="AB58" s="198"/>
      <c r="AC58" s="198"/>
      <c r="AD58" s="198"/>
      <c r="AE58" s="198"/>
      <c r="AF58" s="198"/>
      <c r="AG58" s="198"/>
      <c r="AH58" s="198"/>
      <c r="AI58" s="198"/>
      <c r="AJ58" s="198"/>
      <c r="AK58" s="198"/>
      <c r="AL58" s="198"/>
      <c r="AM58" s="198"/>
      <c r="AN58" s="198"/>
      <c r="AO58" s="198"/>
      <c r="AP58" s="198"/>
      <c r="AQ58" s="198"/>
      <c r="AR58" s="171"/>
    </row>
  </sheetData>
  <mergeCells count="14">
    <mergeCell ref="AR1:AX1"/>
    <mergeCell ref="I2:L2"/>
    <mergeCell ref="P4:AF5"/>
    <mergeCell ref="S8:T8"/>
    <mergeCell ref="V8:W8"/>
    <mergeCell ref="Y8:Z8"/>
    <mergeCell ref="AB8:AD8"/>
    <mergeCell ref="AH14:AP14"/>
    <mergeCell ref="AH19:AP21"/>
    <mergeCell ref="H50:O50"/>
    <mergeCell ref="P50:X50"/>
    <mergeCell ref="Y50:AQ58"/>
    <mergeCell ref="H51:O58"/>
    <mergeCell ref="P51:X58"/>
  </mergeCells>
  <printOptions headings="false" gridLines="false" gridLinesSet="true" horizontalCentered="false" verticalCentered="false"/>
  <pageMargins left="0.708333333333333" right="0.708333333333333" top="0.7875" bottom="0.7875" header="0.511805555555555" footer="0.511805555555555"/>
  <pageSetup blackAndWhite="false" cellComments="none" copies="1" draft="false" firstPageNumber="0" fitToHeight="1" fitToWidth="1" horizontalDpi="300" orientation="portrait" pageOrder="downThenOver" paperSize="9" scale="100" useFirstPageNumber="false" usePrinterDefaults="false" verticalDpi="300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14"/>
  <sheetViews>
    <sheetView colorId="64" defaultGridColor="true" rightToLeft="false" showFormulas="false" showGridLines="true" showOutlineSymbols="true" showRowColHeaders="true" showZeros="false" tabSelected="false" topLeftCell="A1" view="normal" windowProtection="false" workbookViewId="0" zoomScale="100" zoomScaleNormal="100" zoomScalePageLayoutView="100">
      <selection activeCell="A15" activeCellId="0" pane="topLeft" sqref="A15"/>
    </sheetView>
  </sheetViews>
  <sheetFormatPr defaultRowHeight="12.75"/>
  <cols>
    <col collapsed="false" hidden="false" max="1" min="1" style="200" width="6.4234693877551"/>
    <col collapsed="false" hidden="false" max="2" min="2" style="77" width="45.2857142857143"/>
    <col collapsed="false" hidden="true" max="3" min="3" style="77" width="0"/>
    <col collapsed="false" hidden="false" max="4" min="4" style="201" width="18"/>
    <col collapsed="false" hidden="false" max="5" min="5" style="201" width="16"/>
    <col collapsed="false" hidden="false" max="6" min="6" style="201" width="11.4183673469388"/>
    <col collapsed="false" hidden="false" max="9" min="7" style="201" width="15.7142857142857"/>
    <col collapsed="false" hidden="true" max="10" min="10" style="72" width="0"/>
    <col collapsed="false" hidden="false" max="11" min="11" style="77" width="3.28571428571429"/>
    <col collapsed="false" hidden="false" max="12" min="12" style="77" width="15.1479591836735"/>
    <col collapsed="false" hidden="false" max="15" min="13" style="77" width="13.4285714285714"/>
    <col collapsed="false" hidden="false" max="1025" min="16" style="72" width="9.14285714285714"/>
  </cols>
  <sheetData>
    <row collapsed="false" customFormat="false" customHeight="true" hidden="false" ht="12.75" outlineLevel="0" r="1">
      <c r="A1" s="202" t="s">
        <v>88</v>
      </c>
      <c r="B1" s="203" t="s">
        <v>89</v>
      </c>
      <c r="C1" s="204"/>
      <c r="D1" s="205" t="s">
        <v>90</v>
      </c>
      <c r="E1" s="205"/>
      <c r="F1" s="205"/>
      <c r="G1" s="205" t="s">
        <v>91</v>
      </c>
      <c r="H1" s="205" t="s">
        <v>92</v>
      </c>
      <c r="I1" s="206" t="s">
        <v>93</v>
      </c>
      <c r="J1" s="207"/>
      <c r="K1" s="207"/>
      <c r="L1" s="207"/>
      <c r="M1" s="207"/>
    </row>
    <row collapsed="false" customFormat="false" customHeight="true" hidden="false" ht="12.75" outlineLevel="0" r="2">
      <c r="B2" s="208" t="s">
        <v>94</v>
      </c>
      <c r="C2" s="208"/>
      <c r="D2" s="208"/>
      <c r="E2" s="72"/>
      <c r="F2" s="209" t="n">
        <f aca="false">'HL KNIHA VYPOC'!D4</f>
        <v>8000</v>
      </c>
      <c r="G2" s="209" t="n">
        <f aca="false">'HL KNIHA VYPOC'!E4</f>
        <v>0</v>
      </c>
      <c r="H2" s="209" t="n">
        <f aca="false">'HL KNIHA VYPOC'!F4</f>
        <v>0</v>
      </c>
      <c r="I2" s="209" t="n">
        <f aca="false">'HL KNIHA VYPOC'!G4</f>
        <v>8000</v>
      </c>
      <c r="J2" s="210"/>
      <c r="K2" s="210"/>
      <c r="L2" s="210"/>
      <c r="M2" s="210"/>
    </row>
    <row collapsed="false" customFormat="false" customHeight="true" hidden="false" ht="12.75" outlineLevel="0" r="3">
      <c r="B3" s="208" t="s">
        <v>95</v>
      </c>
      <c r="C3" s="208"/>
      <c r="D3" s="208"/>
      <c r="E3" s="72"/>
      <c r="F3" s="211" t="n">
        <f aca="false">'HL KNIHA VYPOC'!D80</f>
        <v>0</v>
      </c>
      <c r="G3" s="211" t="n">
        <f aca="false">'HL KNIHA VYPOC'!E80</f>
        <v>0</v>
      </c>
      <c r="H3" s="211" t="n">
        <f aca="false">'HL KNIHA VYPOC'!F80</f>
        <v>0</v>
      </c>
      <c r="I3" s="211" t="n">
        <f aca="false">'HL KNIHA VYPOC'!G80</f>
        <v>0</v>
      </c>
      <c r="J3" s="210"/>
      <c r="K3" s="210"/>
      <c r="L3" s="210"/>
      <c r="M3" s="210"/>
    </row>
    <row collapsed="false" customFormat="false" customHeight="true" hidden="false" ht="12.75" outlineLevel="0" r="4">
      <c r="B4" s="208" t="s">
        <v>96</v>
      </c>
      <c r="C4" s="208"/>
      <c r="D4" s="208"/>
      <c r="E4" s="72"/>
      <c r="F4" s="209" t="n">
        <f aca="false">'HL KNIHA VYPOC'!D107</f>
        <v>0</v>
      </c>
      <c r="G4" s="209" t="n">
        <f aca="false">'HL KNIHA VYPOC'!E107</f>
        <v>0</v>
      </c>
      <c r="H4" s="209" t="n">
        <f aca="false">'HL KNIHA VYPOC'!F107</f>
        <v>0</v>
      </c>
      <c r="I4" s="209" t="n">
        <f aca="false">'HL KNIHA VYPOC'!G107</f>
        <v>0</v>
      </c>
      <c r="J4" s="210"/>
      <c r="K4" s="210"/>
      <c r="L4" s="210"/>
      <c r="M4" s="210"/>
    </row>
    <row collapsed="false" customFormat="false" customHeight="true" hidden="false" ht="12.75" outlineLevel="0" r="5">
      <c r="B5" s="208" t="s">
        <v>97</v>
      </c>
      <c r="C5" s="208"/>
      <c r="D5" s="208"/>
      <c r="E5" s="72"/>
      <c r="F5" s="211" t="n">
        <f aca="false">'HL KNIHA VYPOC'!D140</f>
        <v>0</v>
      </c>
      <c r="G5" s="211" t="n">
        <f aca="false">'HL KNIHA VYPOC'!E140</f>
        <v>0</v>
      </c>
      <c r="H5" s="211" t="n">
        <f aca="false">'HL KNIHA VYPOC'!F140</f>
        <v>0</v>
      </c>
      <c r="I5" s="211" t="n">
        <f aca="false">'HL KNIHA VYPOC'!G140</f>
        <v>0</v>
      </c>
      <c r="J5" s="210"/>
      <c r="K5" s="210"/>
      <c r="L5" s="210"/>
      <c r="M5" s="210"/>
    </row>
    <row collapsed="false" customFormat="false" customHeight="true" hidden="false" ht="12.75" outlineLevel="0" r="6">
      <c r="B6" s="208" t="s">
        <v>98</v>
      </c>
      <c r="C6" s="208"/>
      <c r="D6" s="208"/>
      <c r="E6" s="72"/>
      <c r="F6" s="209" t="n">
        <f aca="false">'HL KNIHA VYPOC'!D213</f>
        <v>0</v>
      </c>
      <c r="G6" s="209" t="n">
        <f aca="false">'HL KNIHA VYPOC'!E213</f>
        <v>0</v>
      </c>
      <c r="H6" s="209" t="n">
        <f aca="false">'HL KNIHA VYPOC'!F213</f>
        <v>0</v>
      </c>
      <c r="I6" s="209" t="n">
        <f aca="false">'HL KNIHA VYPOC'!G213</f>
        <v>0</v>
      </c>
      <c r="J6" s="210"/>
      <c r="K6" s="210"/>
      <c r="L6" s="212"/>
      <c r="M6" s="210"/>
    </row>
    <row collapsed="false" customFormat="false" customHeight="true" hidden="false" ht="12.75" outlineLevel="0" r="7">
      <c r="B7" s="208" t="s">
        <v>99</v>
      </c>
      <c r="C7" s="208"/>
      <c r="D7" s="208"/>
      <c r="E7" s="72"/>
      <c r="F7" s="211" t="n">
        <f aca="false">'HL KNIHA VYPOC'!D262</f>
        <v>0</v>
      </c>
      <c r="G7" s="211" t="n">
        <f aca="false">'HL KNIHA VYPOC'!E262</f>
        <v>0</v>
      </c>
      <c r="H7" s="211" t="n">
        <f aca="false">'HL KNIHA VYPOC'!F262</f>
        <v>0</v>
      </c>
      <c r="I7" s="211" t="n">
        <f aca="false">'HL KNIHA VYPOC'!G262</f>
        <v>0</v>
      </c>
      <c r="J7" s="210"/>
      <c r="K7" s="210"/>
      <c r="L7" s="210"/>
      <c r="M7" s="210"/>
    </row>
    <row collapsed="false" customFormat="false" customHeight="true" hidden="false" ht="12.75" outlineLevel="0" r="8">
      <c r="B8" s="208" t="s">
        <v>100</v>
      </c>
      <c r="C8" s="208"/>
      <c r="D8" s="208"/>
      <c r="E8" s="72"/>
      <c r="F8" s="209" t="n">
        <f aca="false">'HL KNIHA VYPOC'!D349</f>
        <v>0</v>
      </c>
      <c r="G8" s="209" t="n">
        <f aca="false">'HL KNIHA VYPOC'!E349</f>
        <v>0</v>
      </c>
      <c r="H8" s="209" t="n">
        <f aca="false">'HL KNIHA VYPOC'!F349</f>
        <v>0</v>
      </c>
      <c r="I8" s="209" t="n">
        <f aca="false">'HL KNIHA VYPOC'!G349</f>
        <v>0</v>
      </c>
      <c r="J8" s="210"/>
      <c r="K8" s="210"/>
      <c r="L8" s="210"/>
      <c r="M8" s="210"/>
    </row>
    <row collapsed="false" customFormat="false" customHeight="true" hidden="false" ht="12.75" outlineLevel="0" r="9">
      <c r="B9" s="213" t="s">
        <v>101</v>
      </c>
      <c r="C9" s="213"/>
      <c r="D9" s="213"/>
      <c r="E9" s="72"/>
      <c r="F9" s="214" t="n">
        <f aca="false">SUM(F2:F8)</f>
        <v>8000</v>
      </c>
      <c r="G9" s="214" t="n">
        <f aca="false">SUM(G2:G8)</f>
        <v>0</v>
      </c>
      <c r="H9" s="214" t="n">
        <f aca="false">SUM(H2:H8)</f>
        <v>0</v>
      </c>
      <c r="I9" s="214" t="n">
        <f aca="false">SUM(I2:I8)</f>
        <v>8000</v>
      </c>
      <c r="J9" s="210"/>
      <c r="K9" s="210"/>
      <c r="L9" s="210"/>
      <c r="M9" s="210"/>
    </row>
    <row collapsed="false" customFormat="false" customHeight="true" hidden="false" ht="12.75" outlineLevel="0" r="10">
      <c r="B10" s="215"/>
      <c r="C10" s="215"/>
      <c r="D10" s="215"/>
      <c r="E10" s="72"/>
      <c r="F10" s="216"/>
      <c r="G10" s="217"/>
      <c r="H10" s="217"/>
      <c r="I10" s="218" t="n">
        <f aca="false">SUM(I8*-1-I7)</f>
        <v>0</v>
      </c>
      <c r="J10" s="210"/>
      <c r="K10" s="210"/>
      <c r="L10" s="210"/>
      <c r="M10" s="210"/>
    </row>
    <row collapsed="false" customFormat="false" customHeight="true" hidden="false" ht="104.25" outlineLevel="0" r="11">
      <c r="A11" s="219"/>
      <c r="B11" s="220" t="s">
        <v>102</v>
      </c>
      <c r="C11" s="220"/>
      <c r="D11" s="221" t="s">
        <v>90</v>
      </c>
      <c r="E11" s="221"/>
      <c r="F11" s="221"/>
      <c r="G11" s="222" t="s">
        <v>103</v>
      </c>
      <c r="H11" s="222"/>
      <c r="I11" s="223" t="s">
        <v>104</v>
      </c>
      <c r="J11" s="210"/>
      <c r="K11" s="210"/>
      <c r="L11" s="210"/>
      <c r="M11" s="210"/>
    </row>
    <row collapsed="false" customFormat="true" customHeight="true" hidden="false" ht="12.75" outlineLevel="0" r="12" s="72">
      <c r="A12" s="202" t="s">
        <v>13</v>
      </c>
      <c r="B12" s="224" t="s">
        <v>105</v>
      </c>
      <c r="C12" s="224"/>
      <c r="D12" s="225" t="s">
        <v>91</v>
      </c>
      <c r="E12" s="226" t="s">
        <v>92</v>
      </c>
      <c r="F12" s="227" t="s">
        <v>106</v>
      </c>
      <c r="G12" s="223" t="s">
        <v>91</v>
      </c>
      <c r="H12" s="223" t="s">
        <v>92</v>
      </c>
      <c r="I12" s="223" t="s">
        <v>106</v>
      </c>
    </row>
    <row collapsed="false" customFormat="true" customHeight="true" hidden="false" ht="12" outlineLevel="0" r="13" s="235">
      <c r="A13" s="228" t="s">
        <v>107</v>
      </c>
      <c r="B13" s="229" t="e">
        <f aca="false">iferror(IF(VLOOKUP($A13,Osnova!$A:$C,1)=$A13,VLOOKUP($A13,Osnova!$A:$C,3)),"")</f>
        <v>#NAME?</v>
      </c>
      <c r="C13" s="229" t="str">
        <f aca="false">IF(VLOOKUP($A13,Osnova!$A:$C,1)=$A13,VLOOKUP($A13,Osnova!$A:$D,4),0)</f>
        <v>Aktíva</v>
      </c>
      <c r="D13" s="230" t="n">
        <v>15000</v>
      </c>
      <c r="E13" s="231"/>
      <c r="F13" s="232" t="n">
        <f aca="false">SUM(D13-E13)</f>
        <v>15000</v>
      </c>
      <c r="G13" s="233"/>
      <c r="H13" s="233"/>
      <c r="I13" s="232" t="n">
        <f aca="false">SUM(F13+G13-H13)</f>
        <v>15000</v>
      </c>
      <c r="J13" s="234"/>
    </row>
    <row collapsed="false" customFormat="true" customHeight="true" hidden="false" ht="11.25" outlineLevel="0" r="14" s="235">
      <c r="A14" s="228" t="s">
        <v>108</v>
      </c>
      <c r="B14" s="229" t="e">
        <f aca="false">iferror(IF(VLOOKUP($A14,Osnova!$A:$C,1)=$A14,VLOOKUP($A14,Osnova!$A:$C,3)),"")</f>
        <v>#NAME?</v>
      </c>
      <c r="C14" s="229" t="str">
        <f aca="false">IF(VLOOKUP($A14,Osnova!$A:$C,1)=$A14,VLOOKUP($A14,Osnova!$A:$D,4),0)</f>
        <v>Pasíva</v>
      </c>
      <c r="D14" s="230"/>
      <c r="E14" s="231" t="n">
        <v>7000</v>
      </c>
      <c r="F14" s="232" t="n">
        <f aca="false">SUM(D14-E14)</f>
        <v>-7000</v>
      </c>
      <c r="G14" s="233"/>
      <c r="H14" s="233"/>
      <c r="I14" s="232" t="n">
        <f aca="false">SUM(F14+G14-H14)</f>
        <v>-7000</v>
      </c>
    </row>
    <row collapsed="false" customFormat="true" customHeight="true" hidden="false" ht="11.25" outlineLevel="0" r="15" s="235">
      <c r="A15" s="228"/>
      <c r="B15" s="229" t="e">
        <f aca="false">iferror(IF(VLOOKUP($A15,Osnova!$A:$C,1)=$A15,VLOOKUP($A15,Osnova!$A:$C,3)),"")</f>
        <v>#N/A</v>
      </c>
      <c r="C15" s="229" t="e">
        <f aca="false">IF(VLOOKUP($A15,Osnova!$A:$C,1)=$A15,VLOOKUP($A15,Osnova!$A:$D,4),0)</f>
        <v>#N/A</v>
      </c>
      <c r="D15" s="230"/>
      <c r="E15" s="231"/>
      <c r="F15" s="232" t="n">
        <f aca="false">SUM(D15-E15)</f>
        <v>0</v>
      </c>
      <c r="G15" s="233"/>
      <c r="H15" s="233"/>
      <c r="I15" s="232" t="n">
        <f aca="false">SUM(F15+G15-H15)</f>
        <v>0</v>
      </c>
      <c r="J15" s="234"/>
    </row>
    <row collapsed="false" customFormat="true" customHeight="true" hidden="false" ht="11.25" outlineLevel="0" r="16" s="235">
      <c r="A16" s="228"/>
      <c r="B16" s="229" t="e">
        <f aca="false">iferror(IF(VLOOKUP($A16,Osnova!$A:$C,1)=$A16,VLOOKUP($A16,Osnova!$A:$C,3)),"")</f>
        <v>#N/A</v>
      </c>
      <c r="C16" s="229" t="e">
        <f aca="false">IF(VLOOKUP($A16,Osnova!$A:$C,1)=$A16,VLOOKUP($A16,Osnova!$A:$D,4),0)</f>
        <v>#N/A</v>
      </c>
      <c r="D16" s="230"/>
      <c r="E16" s="231"/>
      <c r="F16" s="232" t="n">
        <f aca="false">SUM(D16-E16)</f>
        <v>0</v>
      </c>
      <c r="G16" s="233"/>
      <c r="H16" s="233"/>
      <c r="I16" s="232" t="n">
        <f aca="false">SUM(F16+G16-H16)</f>
        <v>0</v>
      </c>
      <c r="J16" s="236"/>
    </row>
    <row collapsed="false" customFormat="true" customHeight="true" hidden="false" ht="11.25" outlineLevel="0" r="17" s="235">
      <c r="A17" s="228"/>
      <c r="B17" s="229" t="e">
        <f aca="false">iferror(IF(VLOOKUP($A17,Osnova!$A:$C,1)=$A17,VLOOKUP($A17,Osnova!$A:$C,3)),"")</f>
        <v>#N/A</v>
      </c>
      <c r="C17" s="229" t="e">
        <f aca="false">IF(VLOOKUP($A17,Osnova!$A:$C,1)=$A17,VLOOKUP($A17,Osnova!$A:$D,4),0)</f>
        <v>#N/A</v>
      </c>
      <c r="D17" s="230"/>
      <c r="E17" s="231"/>
      <c r="F17" s="232" t="n">
        <f aca="false">SUM(D17-E17)</f>
        <v>0</v>
      </c>
      <c r="G17" s="233"/>
      <c r="H17" s="233"/>
      <c r="I17" s="232" t="n">
        <f aca="false">SUM(F17+G17-H17)</f>
        <v>0</v>
      </c>
      <c r="J17" s="234"/>
    </row>
    <row collapsed="false" customFormat="true" customHeight="true" hidden="false" ht="11.25" outlineLevel="0" r="18" s="235">
      <c r="A18" s="228"/>
      <c r="B18" s="229" t="e">
        <f aca="false">iferror(IF(VLOOKUP($A18,Osnova!$A:$C,1)=$A18,VLOOKUP($A18,Osnova!$A:$C,3)),"")</f>
        <v>#N/A</v>
      </c>
      <c r="C18" s="229"/>
      <c r="D18" s="230"/>
      <c r="E18" s="231"/>
      <c r="F18" s="232" t="n">
        <f aca="false">SUM(D18-E18)</f>
        <v>0</v>
      </c>
      <c r="G18" s="233"/>
      <c r="H18" s="233"/>
      <c r="I18" s="232" t="n">
        <f aca="false">SUM(F18+G18-H18)</f>
        <v>0</v>
      </c>
      <c r="J18" s="234"/>
    </row>
    <row collapsed="false" customFormat="true" customHeight="true" hidden="false" ht="11.25" outlineLevel="0" r="19" s="235">
      <c r="A19" s="228"/>
      <c r="B19" s="229" t="e">
        <f aca="false">iferror(IF(VLOOKUP($A19,Osnova!$A:$C,1)=$A19,VLOOKUP($A19,Osnova!$A:$C,3)),"")</f>
        <v>#N/A</v>
      </c>
      <c r="C19" s="229"/>
      <c r="D19" s="230"/>
      <c r="E19" s="231"/>
      <c r="F19" s="232" t="n">
        <f aca="false">SUM(D19-E19)</f>
        <v>0</v>
      </c>
      <c r="G19" s="233"/>
      <c r="H19" s="233"/>
      <c r="I19" s="232" t="n">
        <f aca="false">SUM(F19+G19-H19)</f>
        <v>0</v>
      </c>
      <c r="J19" s="234"/>
    </row>
    <row collapsed="false" customFormat="true" customHeight="true" hidden="false" ht="11.25" outlineLevel="0" r="20" s="235">
      <c r="A20" s="228"/>
      <c r="B20" s="229" t="e">
        <f aca="false">iferror(IF(VLOOKUP($A20,Osnova!$A:$C,1)=$A20,VLOOKUP($A20,Osnova!$A:$C,3)),"")</f>
        <v>#N/A</v>
      </c>
      <c r="C20" s="229" t="e">
        <f aca="false">IF(VLOOKUP($A20,Osnova!$A:$C,1)=$A20,VLOOKUP($A20,Osnova!$A:$D,4),0)</f>
        <v>#N/A</v>
      </c>
      <c r="D20" s="230"/>
      <c r="E20" s="231"/>
      <c r="F20" s="232" t="n">
        <f aca="false">SUM(D20-E20)</f>
        <v>0</v>
      </c>
      <c r="G20" s="233"/>
      <c r="H20" s="233"/>
      <c r="I20" s="232" t="n">
        <f aca="false">SUM(F20+G20-H20)</f>
        <v>0</v>
      </c>
      <c r="J20" s="237"/>
    </row>
    <row collapsed="false" customFormat="true" customHeight="true" hidden="false" ht="11.25" outlineLevel="0" r="21" s="235">
      <c r="A21" s="228"/>
      <c r="B21" s="229" t="e">
        <f aca="false">iferror(IF(VLOOKUP($A21,Osnova!$A:$C,1)=$A21,VLOOKUP($A21,Osnova!$A:$C,3)),"")</f>
        <v>#N/A</v>
      </c>
      <c r="C21" s="229" t="e">
        <f aca="false">IF(VLOOKUP($A21,Osnova!$A:$C,1)=$A21,VLOOKUP($A21,Osnova!$A:$D,4),0)</f>
        <v>#N/A</v>
      </c>
      <c r="D21" s="230"/>
      <c r="E21" s="231"/>
      <c r="F21" s="232" t="n">
        <f aca="false">SUM(D21-E21)</f>
        <v>0</v>
      </c>
      <c r="G21" s="238"/>
      <c r="H21" s="238"/>
      <c r="I21" s="232" t="n">
        <f aca="false">SUM(F21+G21-H21)</f>
        <v>0</v>
      </c>
    </row>
    <row collapsed="false" customFormat="true" customHeight="true" hidden="false" ht="11.25" outlineLevel="0" r="22" s="235">
      <c r="A22" s="228"/>
      <c r="B22" s="229" t="e">
        <f aca="false">iferror(IF(VLOOKUP($A22,Osnova!$A:$C,1)=$A22,VLOOKUP($A22,Osnova!$A:$C,3)),"")</f>
        <v>#N/A</v>
      </c>
      <c r="C22" s="229" t="e">
        <f aca="false">IF(VLOOKUP($A22,Osnova!$A:$C,1)=$A22,VLOOKUP($A22,Osnova!$A:$D,4),0)</f>
        <v>#N/A</v>
      </c>
      <c r="D22" s="230"/>
      <c r="E22" s="231"/>
      <c r="F22" s="232" t="n">
        <f aca="false">SUM(D22-E22)</f>
        <v>0</v>
      </c>
      <c r="G22" s="238"/>
      <c r="H22" s="238"/>
      <c r="I22" s="232" t="n">
        <f aca="false">SUM(F22+G22-H22)</f>
        <v>0</v>
      </c>
    </row>
    <row collapsed="false" customFormat="true" customHeight="true" hidden="false" ht="11.25" outlineLevel="0" r="23" s="235">
      <c r="A23" s="228"/>
      <c r="B23" s="229" t="e">
        <f aca="false">iferror(IF(VLOOKUP($A23,Osnova!$A:$C,1)=$A23,VLOOKUP($A23,Osnova!$A:$C,3)),"")</f>
        <v>#N/A</v>
      </c>
      <c r="C23" s="229" t="e">
        <f aca="false">IF(VLOOKUP($A23,Osnova!$A:$C,1)=$A23,VLOOKUP($A23,Osnova!$A:$D,4),0)</f>
        <v>#N/A</v>
      </c>
      <c r="D23" s="230"/>
      <c r="E23" s="231"/>
      <c r="F23" s="232" t="n">
        <f aca="false">SUM(D23-E23)</f>
        <v>0</v>
      </c>
      <c r="G23" s="238"/>
      <c r="H23" s="238"/>
      <c r="I23" s="232" t="n">
        <f aca="false">SUM(F23+G23-H23)</f>
        <v>0</v>
      </c>
    </row>
    <row collapsed="false" customFormat="true" customHeight="true" hidden="false" ht="11.25" outlineLevel="0" r="24" s="235">
      <c r="A24" s="228"/>
      <c r="B24" s="229" t="e">
        <f aca="false">iferror(IF(VLOOKUP($A24,Osnova!$A:$C,1)=$A24,VLOOKUP($A24,Osnova!$A:$C,3)),"")</f>
        <v>#N/A</v>
      </c>
      <c r="C24" s="229" t="e">
        <f aca="false">IF(VLOOKUP($A24,Osnova!$A:$C,1)=$A24,VLOOKUP($A24,Osnova!$A:$D,4),0)</f>
        <v>#N/A</v>
      </c>
      <c r="D24" s="230"/>
      <c r="E24" s="231"/>
      <c r="F24" s="232" t="n">
        <f aca="false">SUM(D24-E24)</f>
        <v>0</v>
      </c>
      <c r="G24" s="238"/>
      <c r="H24" s="238"/>
      <c r="I24" s="232" t="n">
        <f aca="false">SUM(F24+G24-H24)</f>
        <v>0</v>
      </c>
    </row>
    <row collapsed="false" customFormat="true" customHeight="true" hidden="false" ht="11.25" outlineLevel="0" r="25" s="235">
      <c r="A25" s="228"/>
      <c r="B25" s="229" t="e">
        <f aca="false">iferror(IF(VLOOKUP($A25,Osnova!$A:$C,1)=$A25,VLOOKUP($A25,Osnova!$A:$C,3)),"")</f>
        <v>#N/A</v>
      </c>
      <c r="C25" s="229" t="e">
        <f aca="false">IF(VLOOKUP($A25,Osnova!$A:$C,1)=$A25,VLOOKUP($A25,Osnova!$A:$D,4),0)</f>
        <v>#N/A</v>
      </c>
      <c r="D25" s="230"/>
      <c r="E25" s="231"/>
      <c r="F25" s="232" t="n">
        <f aca="false">SUM(D25-E25)</f>
        <v>0</v>
      </c>
      <c r="G25" s="238"/>
      <c r="H25" s="238"/>
      <c r="I25" s="232" t="n">
        <f aca="false">SUM(F25+G25-H25)</f>
        <v>0</v>
      </c>
    </row>
    <row collapsed="false" customFormat="true" customHeight="true" hidden="false" ht="11.25" outlineLevel="0" r="26" s="235">
      <c r="A26" s="228"/>
      <c r="B26" s="229" t="e">
        <f aca="false">iferror(IF(VLOOKUP($A26,Osnova!$A:$C,1)=$A26,VLOOKUP($A26,Osnova!$A:$C,3)),"")</f>
        <v>#N/A</v>
      </c>
      <c r="C26" s="229" t="e">
        <f aca="false">IF(VLOOKUP($A26,Osnova!$A:$C,1)=$A26,VLOOKUP($A26,Osnova!$A:$D,4),0)</f>
        <v>#N/A</v>
      </c>
      <c r="D26" s="230"/>
      <c r="E26" s="231"/>
      <c r="F26" s="232" t="n">
        <f aca="false">SUM(D26-E26)</f>
        <v>0</v>
      </c>
      <c r="G26" s="238"/>
      <c r="H26" s="238"/>
      <c r="I26" s="232" t="n">
        <f aca="false">SUM(F26+G26-H26)</f>
        <v>0</v>
      </c>
      <c r="K26" s="239"/>
      <c r="L26" s="239"/>
    </row>
    <row collapsed="false" customFormat="true" customHeight="true" hidden="false" ht="11.25" outlineLevel="0" r="27" s="235">
      <c r="A27" s="228"/>
      <c r="B27" s="229" t="e">
        <f aca="false">iferror(IF(VLOOKUP($A27,Osnova!$A:$C,1)=$A27,VLOOKUP($A27,Osnova!$A:$C,3)),"")</f>
        <v>#N/A</v>
      </c>
      <c r="C27" s="229" t="e">
        <f aca="false">IF(VLOOKUP($A27,Osnova!$A:$C,1)=$A27,VLOOKUP($A27,Osnova!$A:$D,4),0)</f>
        <v>#N/A</v>
      </c>
      <c r="D27" s="230"/>
      <c r="E27" s="231"/>
      <c r="F27" s="232" t="n">
        <f aca="false">SUM(D27-E27)</f>
        <v>0</v>
      </c>
      <c r="G27" s="238"/>
      <c r="H27" s="238"/>
      <c r="I27" s="232" t="n">
        <f aca="false">SUM(F27+G27-H27)</f>
        <v>0</v>
      </c>
    </row>
    <row collapsed="false" customFormat="true" customHeight="true" hidden="false" ht="11.25" outlineLevel="0" r="28" s="235">
      <c r="A28" s="228"/>
      <c r="B28" s="229" t="e">
        <f aca="false">iferror(IF(VLOOKUP($A28,Osnova!$A:$C,1)=$A28,VLOOKUP($A28,Osnova!$A:$C,3)),"")</f>
        <v>#N/A</v>
      </c>
      <c r="C28" s="229" t="e">
        <f aca="false">IF(VLOOKUP($A28,Osnova!$A:$C,1)=$A28,VLOOKUP($A28,Osnova!$A:$D,4),0)</f>
        <v>#N/A</v>
      </c>
      <c r="D28" s="230"/>
      <c r="E28" s="231"/>
      <c r="F28" s="232" t="n">
        <f aca="false">SUM(D28-E28)</f>
        <v>0</v>
      </c>
      <c r="G28" s="238"/>
      <c r="H28" s="238"/>
      <c r="I28" s="232" t="n">
        <f aca="false">SUM(F28+G28-H28)</f>
        <v>0</v>
      </c>
    </row>
    <row collapsed="false" customFormat="true" customHeight="true" hidden="false" ht="11.25" outlineLevel="0" r="29" s="235">
      <c r="A29" s="228"/>
      <c r="B29" s="229" t="e">
        <f aca="false">iferror(IF(VLOOKUP($A29,Osnova!$A:$C,1)=$A29,VLOOKUP($A29,Osnova!$A:$C,3)),"")</f>
        <v>#N/A</v>
      </c>
      <c r="C29" s="229" t="e">
        <f aca="false">IF(VLOOKUP($A29,Osnova!$A:$C,1)=$A29,VLOOKUP($A29,Osnova!$A:$D,4),0)</f>
        <v>#N/A</v>
      </c>
      <c r="D29" s="230"/>
      <c r="E29" s="231"/>
      <c r="F29" s="232" t="n">
        <f aca="false">SUM(D29-E29)</f>
        <v>0</v>
      </c>
      <c r="G29" s="238"/>
      <c r="H29" s="238"/>
      <c r="I29" s="232" t="n">
        <f aca="false">SUM(F29+G29-H29)</f>
        <v>0</v>
      </c>
    </row>
    <row collapsed="false" customFormat="true" customHeight="true" hidden="false" ht="11.25" outlineLevel="0" r="30" s="235">
      <c r="A30" s="228"/>
      <c r="B30" s="229" t="e">
        <f aca="false">iferror(IF(VLOOKUP($A30,Osnova!$A:$C,1)=$A30,VLOOKUP($A30,Osnova!$A:$C,3)),"")</f>
        <v>#N/A</v>
      </c>
      <c r="C30" s="229" t="e">
        <f aca="false">IF(VLOOKUP($A30,Osnova!$A:$C,1)=$A30,VLOOKUP($A30,Osnova!$A:$D,4),0)</f>
        <v>#N/A</v>
      </c>
      <c r="D30" s="230"/>
      <c r="E30" s="231"/>
      <c r="F30" s="232" t="n">
        <f aca="false">SUM(D30-E30)</f>
        <v>0</v>
      </c>
      <c r="G30" s="238"/>
      <c r="H30" s="238"/>
      <c r="I30" s="232" t="n">
        <f aca="false">SUM(F30+G30-H30)</f>
        <v>0</v>
      </c>
    </row>
    <row collapsed="false" customFormat="true" customHeight="true" hidden="false" ht="11.25" outlineLevel="0" r="31" s="235">
      <c r="A31" s="228"/>
      <c r="B31" s="229" t="e">
        <f aca="false">iferror(IF(VLOOKUP($A31,Osnova!$A:$C,1)=$A31,VLOOKUP($A31,Osnova!$A:$C,3)),"")</f>
        <v>#N/A</v>
      </c>
      <c r="C31" s="229" t="e">
        <f aca="false">IF(VLOOKUP($A31,Osnova!$A:$C,1)=$A31,VLOOKUP($A31,Osnova!$A:$D,4),0)</f>
        <v>#N/A</v>
      </c>
      <c r="D31" s="230"/>
      <c r="E31" s="231"/>
      <c r="F31" s="232" t="n">
        <f aca="false">SUM(D31-E31)</f>
        <v>0</v>
      </c>
      <c r="G31" s="238"/>
      <c r="H31" s="238"/>
      <c r="I31" s="232" t="n">
        <f aca="false">SUM(F31+G31-H31)</f>
        <v>0</v>
      </c>
    </row>
    <row collapsed="false" customFormat="true" customHeight="true" hidden="false" ht="11.25" outlineLevel="0" r="32" s="235">
      <c r="A32" s="228"/>
      <c r="B32" s="229" t="e">
        <f aca="false">iferror(IF(VLOOKUP($A32,Osnova!$A:$C,1)=$A32,VLOOKUP($A32,Osnova!$A:$C,3)),"")</f>
        <v>#N/A</v>
      </c>
      <c r="C32" s="229" t="e">
        <f aca="false">IF(VLOOKUP($A32,Osnova!$A:$C,1)=$A32,VLOOKUP($A32,Osnova!$A:$D,4),0)</f>
        <v>#N/A</v>
      </c>
      <c r="D32" s="230"/>
      <c r="E32" s="231"/>
      <c r="F32" s="232" t="n">
        <f aca="false">SUM(D32-E32)</f>
        <v>0</v>
      </c>
      <c r="G32" s="238"/>
      <c r="H32" s="238"/>
      <c r="I32" s="232" t="n">
        <f aca="false">SUM(F32+G32-H32)</f>
        <v>0</v>
      </c>
    </row>
    <row collapsed="false" customFormat="true" customHeight="true" hidden="false" ht="11.25" outlineLevel="0" r="33" s="235">
      <c r="A33" s="228"/>
      <c r="B33" s="229" t="e">
        <f aca="false">iferror(IF(VLOOKUP($A33,Osnova!$A:$C,1)=$A33,VLOOKUP($A33,Osnova!$A:$C,3)),"")</f>
        <v>#N/A</v>
      </c>
      <c r="C33" s="229" t="e">
        <f aca="false">IF(VLOOKUP($A33,Osnova!$A:$C,1)=$A33,VLOOKUP($A33,Osnova!$A:$D,4),0)</f>
        <v>#N/A</v>
      </c>
      <c r="D33" s="230"/>
      <c r="E33" s="231"/>
      <c r="F33" s="232" t="n">
        <f aca="false">SUM(D33-E33)</f>
        <v>0</v>
      </c>
      <c r="G33" s="238"/>
      <c r="H33" s="238"/>
      <c r="I33" s="232" t="n">
        <f aca="false">SUM(F33+G33-H33)</f>
        <v>0</v>
      </c>
    </row>
    <row collapsed="false" customFormat="true" customHeight="true" hidden="false" ht="11.25" outlineLevel="0" r="34" s="235">
      <c r="A34" s="228"/>
      <c r="B34" s="229" t="e">
        <f aca="false">iferror(IF(VLOOKUP($A34,Osnova!$A:$C,1)=$A34,VLOOKUP($A34,Osnova!$A:$C,3)),"")</f>
        <v>#N/A</v>
      </c>
      <c r="C34" s="229" t="e">
        <f aca="false">IF(VLOOKUP($A34,Osnova!$A:$C,1)=$A34,VLOOKUP($A34,Osnova!$A:$D,4),0)</f>
        <v>#N/A</v>
      </c>
      <c r="D34" s="230"/>
      <c r="E34" s="231"/>
      <c r="F34" s="232" t="n">
        <f aca="false">SUM(D34-E34)</f>
        <v>0</v>
      </c>
      <c r="G34" s="238"/>
      <c r="H34" s="238"/>
      <c r="I34" s="232" t="n">
        <f aca="false">SUM(F34+G34-H34)</f>
        <v>0</v>
      </c>
    </row>
    <row collapsed="false" customFormat="true" customHeight="true" hidden="false" ht="11.25" outlineLevel="0" r="35" s="235">
      <c r="A35" s="228"/>
      <c r="B35" s="229" t="e">
        <f aca="false">iferror(IF(VLOOKUP($A35,Osnova!$A:$C,1)=$A35,VLOOKUP($A35,Osnova!$A:$C,3)),"")</f>
        <v>#N/A</v>
      </c>
      <c r="C35" s="229" t="e">
        <f aca="false">IF(VLOOKUP($A35,Osnova!$A:$C,1)=$A35,VLOOKUP($A35,Osnova!$A:$D,4),0)</f>
        <v>#N/A</v>
      </c>
      <c r="D35" s="230"/>
      <c r="E35" s="231"/>
      <c r="F35" s="232" t="n">
        <f aca="false">SUM(D35-E35)</f>
        <v>0</v>
      </c>
      <c r="G35" s="238"/>
      <c r="H35" s="238"/>
      <c r="I35" s="232" t="n">
        <f aca="false">SUM(F35+G35-H35)</f>
        <v>0</v>
      </c>
    </row>
    <row collapsed="false" customFormat="true" customHeight="true" hidden="false" ht="11.25" outlineLevel="0" r="36" s="235">
      <c r="A36" s="228"/>
      <c r="B36" s="229" t="e">
        <f aca="false">iferror(IF(VLOOKUP($A36,Osnova!$A:$C,1)=$A36,VLOOKUP($A36,Osnova!$A:$C,3)),"")</f>
        <v>#N/A</v>
      </c>
      <c r="C36" s="229" t="e">
        <f aca="false">IF(VLOOKUP($A36,Osnova!$A:$C,1)=$A36,VLOOKUP($A36,Osnova!$A:$D,4),0)</f>
        <v>#N/A</v>
      </c>
      <c r="D36" s="230"/>
      <c r="E36" s="231"/>
      <c r="F36" s="232" t="n">
        <f aca="false">SUM(D36-E36)</f>
        <v>0</v>
      </c>
      <c r="G36" s="238"/>
      <c r="H36" s="238"/>
      <c r="I36" s="232" t="n">
        <f aca="false">SUM(F36+G36-H36)</f>
        <v>0</v>
      </c>
    </row>
    <row collapsed="false" customFormat="true" customHeight="true" hidden="false" ht="11.25" outlineLevel="0" r="37" s="235">
      <c r="A37" s="228"/>
      <c r="B37" s="229" t="e">
        <f aca="false">iferror(IF(VLOOKUP($A37,Osnova!$A:$C,1)=$A37,VLOOKUP($A37,Osnova!$A:$C,3)),"")</f>
        <v>#N/A</v>
      </c>
      <c r="C37" s="229" t="e">
        <f aca="false">IF(VLOOKUP($A37,Osnova!$A:$C,1)=$A37,VLOOKUP($A37,Osnova!$A:$D,4),0)</f>
        <v>#N/A</v>
      </c>
      <c r="D37" s="230"/>
      <c r="E37" s="231"/>
      <c r="F37" s="232" t="n">
        <f aca="false">SUM(D37-E37)</f>
        <v>0</v>
      </c>
      <c r="G37" s="238"/>
      <c r="H37" s="238"/>
      <c r="I37" s="232" t="n">
        <f aca="false">SUM(F37+G37-H37)</f>
        <v>0</v>
      </c>
    </row>
    <row collapsed="false" customFormat="true" customHeight="true" hidden="false" ht="11.25" outlineLevel="0" r="38" s="235">
      <c r="A38" s="228"/>
      <c r="B38" s="229" t="e">
        <f aca="false">iferror(IF(VLOOKUP($A38,Osnova!$A:$C,1)=$A38,VLOOKUP($A38,Osnova!$A:$C,3)),"")</f>
        <v>#N/A</v>
      </c>
      <c r="C38" s="229" t="e">
        <f aca="false">IF(VLOOKUP($A38,Osnova!$A:$C,1)=$A38,VLOOKUP($A38,Osnova!$A:$D,4),0)</f>
        <v>#N/A</v>
      </c>
      <c r="D38" s="230"/>
      <c r="E38" s="231"/>
      <c r="F38" s="232" t="n">
        <f aca="false">SUM(D38-E38)</f>
        <v>0</v>
      </c>
      <c r="G38" s="238"/>
      <c r="H38" s="238"/>
      <c r="I38" s="232" t="n">
        <f aca="false">SUM(F38+G38-H38)</f>
        <v>0</v>
      </c>
    </row>
    <row collapsed="false" customFormat="true" customHeight="true" hidden="false" ht="11.25" outlineLevel="0" r="39" s="235">
      <c r="A39" s="228"/>
      <c r="B39" s="229" t="e">
        <f aca="false">iferror(IF(VLOOKUP($A39,Osnova!$A:$C,1)=$A39,VLOOKUP($A39,Osnova!$A:$C,3)),"")</f>
        <v>#N/A</v>
      </c>
      <c r="C39" s="229" t="e">
        <f aca="false">IF(VLOOKUP($A39,Osnova!$A:$C,1)=$A39,VLOOKUP($A39,Osnova!$A:$D,4),0)</f>
        <v>#N/A</v>
      </c>
      <c r="D39" s="230"/>
      <c r="E39" s="231"/>
      <c r="F39" s="232" t="n">
        <f aca="false">SUM(D39-E39)</f>
        <v>0</v>
      </c>
      <c r="G39" s="238"/>
      <c r="H39" s="238"/>
      <c r="I39" s="232" t="n">
        <f aca="false">SUM(F39+G39-H39)</f>
        <v>0</v>
      </c>
    </row>
    <row collapsed="false" customFormat="true" customHeight="true" hidden="false" ht="11.25" outlineLevel="0" r="40" s="235">
      <c r="A40" s="228"/>
      <c r="B40" s="229" t="e">
        <f aca="false">iferror(IF(VLOOKUP($A40,Osnova!$A:$C,1)=$A40,VLOOKUP($A40,Osnova!$A:$C,3)),"")</f>
        <v>#N/A</v>
      </c>
      <c r="C40" s="229" t="e">
        <f aca="false">IF(VLOOKUP($A40,Osnova!$A:$C,1)=$A40,VLOOKUP($A40,Osnova!$A:$D,4),0)</f>
        <v>#N/A</v>
      </c>
      <c r="D40" s="230"/>
      <c r="E40" s="231"/>
      <c r="F40" s="232" t="n">
        <f aca="false">SUM(D40-E40)</f>
        <v>0</v>
      </c>
      <c r="G40" s="238"/>
      <c r="H40" s="238"/>
      <c r="I40" s="232" t="n">
        <f aca="false">SUM(F40+G40-H40)</f>
        <v>0</v>
      </c>
    </row>
    <row collapsed="false" customFormat="true" customHeight="true" hidden="false" ht="11.25" outlineLevel="0" r="41" s="235">
      <c r="A41" s="228"/>
      <c r="B41" s="229" t="e">
        <f aca="false">iferror(IF(VLOOKUP($A41,Osnova!$A:$C,1)=$A41,VLOOKUP($A41,Osnova!$A:$C,3)),"")</f>
        <v>#N/A</v>
      </c>
      <c r="C41" s="229" t="e">
        <f aca="false">IF(VLOOKUP($A41,Osnova!$A:$C,1)=$A41,VLOOKUP($A41,Osnova!$A:$D,4),0)</f>
        <v>#N/A</v>
      </c>
      <c r="D41" s="230"/>
      <c r="E41" s="231"/>
      <c r="F41" s="232" t="n">
        <f aca="false">SUM(D41-E41)</f>
        <v>0</v>
      </c>
      <c r="G41" s="238"/>
      <c r="H41" s="238"/>
      <c r="I41" s="232" t="n">
        <f aca="false">SUM(F41+G41-H41)</f>
        <v>0</v>
      </c>
    </row>
    <row collapsed="false" customFormat="true" customHeight="true" hidden="false" ht="11.25" outlineLevel="0" r="42" s="235">
      <c r="A42" s="228"/>
      <c r="B42" s="229" t="e">
        <f aca="false">iferror(IF(VLOOKUP($A42,Osnova!$A:$C,1)=$A42,VLOOKUP($A42,Osnova!$A:$C,3)),"")</f>
        <v>#N/A</v>
      </c>
      <c r="C42" s="229" t="e">
        <f aca="false">IF(VLOOKUP($A42,Osnova!$A:$C,1)=$A42,VLOOKUP($A42,Osnova!$A:$D,4),0)</f>
        <v>#N/A</v>
      </c>
      <c r="D42" s="230"/>
      <c r="E42" s="231"/>
      <c r="F42" s="232" t="n">
        <f aca="false">SUM(D42-E42)</f>
        <v>0</v>
      </c>
      <c r="G42" s="238"/>
      <c r="H42" s="238"/>
      <c r="I42" s="232" t="n">
        <f aca="false">SUM(F42+G42-H42)</f>
        <v>0</v>
      </c>
    </row>
    <row collapsed="false" customFormat="true" customHeight="true" hidden="false" ht="11.25" outlineLevel="0" r="43" s="235">
      <c r="A43" s="228"/>
      <c r="B43" s="229" t="e">
        <f aca="false">iferror(IF(VLOOKUP($A43,Osnova!$A:$C,1)=$A43,VLOOKUP($A43,Osnova!$A:$C,3)),"")</f>
        <v>#N/A</v>
      </c>
      <c r="C43" s="229" t="e">
        <f aca="false">IF(VLOOKUP($A43,Osnova!$A:$C,1)=$A43,VLOOKUP($A43,Osnova!$A:$D,4),0)</f>
        <v>#N/A</v>
      </c>
      <c r="D43" s="230"/>
      <c r="E43" s="231"/>
      <c r="F43" s="232" t="n">
        <f aca="false">SUM(D43-E43)</f>
        <v>0</v>
      </c>
      <c r="G43" s="238"/>
      <c r="H43" s="238"/>
      <c r="I43" s="232" t="n">
        <f aca="false">SUM(F43+G43-H43)</f>
        <v>0</v>
      </c>
    </row>
    <row collapsed="false" customFormat="true" customHeight="true" hidden="false" ht="11.25" outlineLevel="0" r="44" s="235">
      <c r="A44" s="228"/>
      <c r="B44" s="229" t="e">
        <f aca="false">iferror(IF(VLOOKUP($A44,Osnova!$A:$C,1)=$A44,VLOOKUP($A44,Osnova!$A:$C,3)),"")</f>
        <v>#N/A</v>
      </c>
      <c r="C44" s="229" t="e">
        <f aca="false">IF(VLOOKUP($A44,Osnova!$A:$C,1)=$A44,VLOOKUP($A44,Osnova!$A:$D,4),0)</f>
        <v>#N/A</v>
      </c>
      <c r="D44" s="230"/>
      <c r="E44" s="231"/>
      <c r="F44" s="232" t="n">
        <f aca="false">SUM(D44-E44)</f>
        <v>0</v>
      </c>
      <c r="G44" s="238"/>
      <c r="H44" s="238"/>
      <c r="I44" s="232" t="n">
        <f aca="false">SUM(F44+G44-H44)</f>
        <v>0</v>
      </c>
    </row>
    <row collapsed="false" customFormat="true" customHeight="true" hidden="false" ht="11.25" outlineLevel="0" r="45" s="235">
      <c r="A45" s="228"/>
      <c r="B45" s="229" t="e">
        <f aca="false">iferror(IF(VLOOKUP($A45,Osnova!$A:$C,1)=$A45,VLOOKUP($A45,Osnova!$A:$C,3)),"")</f>
        <v>#N/A</v>
      </c>
      <c r="C45" s="229" t="e">
        <f aca="false">IF(VLOOKUP($A45,Osnova!$A:$C,1)=$A45,VLOOKUP($A45,Osnova!$A:$D,4),0)</f>
        <v>#N/A</v>
      </c>
      <c r="D45" s="230"/>
      <c r="E45" s="231"/>
      <c r="F45" s="232" t="n">
        <f aca="false">SUM(D45-E45)</f>
        <v>0</v>
      </c>
      <c r="G45" s="238"/>
      <c r="H45" s="238"/>
      <c r="I45" s="232" t="n">
        <f aca="false">SUM(F45+G45-H45)</f>
        <v>0</v>
      </c>
    </row>
    <row collapsed="false" customFormat="true" customHeight="true" hidden="false" ht="11.25" outlineLevel="0" r="46" s="235">
      <c r="A46" s="228"/>
      <c r="B46" s="229" t="e">
        <f aca="false">iferror(IF(VLOOKUP($A46,Osnova!$A:$C,1)=$A46,VLOOKUP($A46,Osnova!$A:$C,3)),"")</f>
        <v>#N/A</v>
      </c>
      <c r="C46" s="229" t="e">
        <f aca="false">IF(VLOOKUP($A46,Osnova!$A:$C,1)=$A46,VLOOKUP($A46,Osnova!$A:$D,4),0)</f>
        <v>#N/A</v>
      </c>
      <c r="D46" s="230"/>
      <c r="E46" s="231"/>
      <c r="F46" s="232" t="n">
        <f aca="false">SUM(D46-E46)</f>
        <v>0</v>
      </c>
      <c r="G46" s="238"/>
      <c r="H46" s="238"/>
      <c r="I46" s="232" t="n">
        <f aca="false">SUM(F46+G46-H46)</f>
        <v>0</v>
      </c>
    </row>
    <row collapsed="false" customFormat="true" customHeight="true" hidden="false" ht="11.25" outlineLevel="0" r="47" s="235">
      <c r="A47" s="228"/>
      <c r="B47" s="229" t="e">
        <f aca="false">iferror(IF(VLOOKUP($A47,Osnova!$A:$C,1)=$A47,VLOOKUP($A47,Osnova!$A:$C,3)),"")</f>
        <v>#N/A</v>
      </c>
      <c r="C47" s="229" t="e">
        <f aca="false">IF(VLOOKUP($A47,Osnova!$A:$C,1)=$A47,VLOOKUP($A47,Osnova!$A:$D,4),0)</f>
        <v>#N/A</v>
      </c>
      <c r="D47" s="230"/>
      <c r="E47" s="231"/>
      <c r="F47" s="232" t="n">
        <f aca="false">SUM(D47-E47)</f>
        <v>0</v>
      </c>
      <c r="G47" s="238"/>
      <c r="H47" s="238"/>
      <c r="I47" s="232" t="n">
        <f aca="false">SUM(F47+G47-H47)</f>
        <v>0</v>
      </c>
    </row>
    <row collapsed="false" customFormat="true" customHeight="true" hidden="false" ht="11.25" outlineLevel="0" r="48" s="235">
      <c r="A48" s="228"/>
      <c r="B48" s="229" t="e">
        <f aca="false">iferror(IF(VLOOKUP($A48,Osnova!$A:$C,1)=$A48,VLOOKUP($A48,Osnova!$A:$C,3)),"")</f>
        <v>#N/A</v>
      </c>
      <c r="C48" s="229" t="e">
        <f aca="false">IF(VLOOKUP($A48,Osnova!$A:$C,1)=$A48,VLOOKUP($A48,Osnova!$A:$D,4),0)</f>
        <v>#N/A</v>
      </c>
      <c r="D48" s="230"/>
      <c r="E48" s="231"/>
      <c r="F48" s="232" t="n">
        <f aca="false">SUM(D48-E48)</f>
        <v>0</v>
      </c>
      <c r="G48" s="238"/>
      <c r="H48" s="238"/>
      <c r="I48" s="232" t="n">
        <f aca="false">SUM(F48+G48-H48)</f>
        <v>0</v>
      </c>
    </row>
    <row collapsed="false" customFormat="true" customHeight="true" hidden="false" ht="11.25" outlineLevel="0" r="49" s="235">
      <c r="A49" s="228"/>
      <c r="B49" s="229" t="e">
        <f aca="false">iferror(IF(VLOOKUP($A49,Osnova!$A:$C,1)=$A49,VLOOKUP($A49,Osnova!$A:$C,3)),"")</f>
        <v>#N/A</v>
      </c>
      <c r="C49" s="229" t="e">
        <f aca="false">IF(VLOOKUP($A49,Osnova!$A:$C,1)=$A49,VLOOKUP($A49,Osnova!$A:$D,4),0)</f>
        <v>#N/A</v>
      </c>
      <c r="D49" s="230"/>
      <c r="E49" s="231"/>
      <c r="F49" s="232" t="n">
        <f aca="false">SUM(D49-E49)</f>
        <v>0</v>
      </c>
      <c r="G49" s="238"/>
      <c r="H49" s="238"/>
      <c r="I49" s="232" t="n">
        <f aca="false">SUM(F49+G49-H49)</f>
        <v>0</v>
      </c>
    </row>
    <row collapsed="false" customFormat="true" customHeight="true" hidden="false" ht="11.25" outlineLevel="0" r="50" s="235">
      <c r="A50" s="228"/>
      <c r="B50" s="229" t="e">
        <f aca="false">iferror(IF(VLOOKUP($A50,Osnova!$A:$C,1)=$A50,VLOOKUP($A50,Osnova!$A:$C,3)),"")</f>
        <v>#N/A</v>
      </c>
      <c r="C50" s="229" t="e">
        <f aca="false">IF(VLOOKUP($A50,Osnova!$A:$C,1)=$A50,VLOOKUP($A50,Osnova!$A:$D,4),0)</f>
        <v>#N/A</v>
      </c>
      <c r="D50" s="230"/>
      <c r="E50" s="231"/>
      <c r="F50" s="232" t="n">
        <f aca="false">SUM(D50-E50)</f>
        <v>0</v>
      </c>
      <c r="G50" s="238"/>
      <c r="H50" s="238"/>
      <c r="I50" s="232" t="n">
        <f aca="false">SUM(F50+G50-H50)</f>
        <v>0</v>
      </c>
    </row>
    <row collapsed="false" customFormat="true" customHeight="true" hidden="false" ht="11.25" outlineLevel="0" r="51" s="235">
      <c r="A51" s="228"/>
      <c r="B51" s="229" t="e">
        <f aca="false">iferror(IF(VLOOKUP($A51,Osnova!$A:$C,1)=$A51,VLOOKUP($A51,Osnova!$A:$C,3)),"")</f>
        <v>#N/A</v>
      </c>
      <c r="C51" s="229" t="e">
        <f aca="false">IF(VLOOKUP($A51,Osnova!$A:$C,1)=$A51,VLOOKUP($A51,Osnova!$A:$D,4),0)</f>
        <v>#N/A</v>
      </c>
      <c r="D51" s="230"/>
      <c r="E51" s="231"/>
      <c r="F51" s="232" t="n">
        <f aca="false">SUM(D51-E51)</f>
        <v>0</v>
      </c>
      <c r="G51" s="238"/>
      <c r="H51" s="238"/>
      <c r="I51" s="232" t="n">
        <f aca="false">SUM(F51+G51-H51)</f>
        <v>0</v>
      </c>
    </row>
    <row collapsed="false" customFormat="true" customHeight="true" hidden="false" ht="11.25" outlineLevel="0" r="52" s="235">
      <c r="A52" s="228"/>
      <c r="B52" s="229" t="e">
        <f aca="false">iferror(IF(VLOOKUP($A52,Osnova!$A:$C,1)=$A52,VLOOKUP($A52,Osnova!$A:$C,3)),"")</f>
        <v>#N/A</v>
      </c>
      <c r="C52" s="229" t="e">
        <f aca="false">IF(VLOOKUP($A52,Osnova!$A:$C,1)=$A52,VLOOKUP($A52,Osnova!$A:$D,4),0)</f>
        <v>#N/A</v>
      </c>
      <c r="D52" s="230"/>
      <c r="E52" s="231"/>
      <c r="F52" s="232" t="n">
        <f aca="false">SUM(D52-E52)</f>
        <v>0</v>
      </c>
      <c r="G52" s="238"/>
      <c r="H52" s="238"/>
      <c r="I52" s="232" t="n">
        <f aca="false">SUM(F52+G52-H52)</f>
        <v>0</v>
      </c>
    </row>
    <row collapsed="false" customFormat="true" customHeight="true" hidden="false" ht="11.25" outlineLevel="0" r="53" s="235">
      <c r="A53" s="228"/>
      <c r="B53" s="229" t="e">
        <f aca="false">iferror(IF(VLOOKUP($A53,Osnova!$A:$C,1)=$A53,VLOOKUP($A53,Osnova!$A:$C,3)),"")</f>
        <v>#N/A</v>
      </c>
      <c r="C53" s="229" t="e">
        <f aca="false">IF(VLOOKUP($A53,Osnova!$A:$C,1)=$A53,VLOOKUP($A53,Osnova!$A:$D,4),0)</f>
        <v>#N/A</v>
      </c>
      <c r="D53" s="230"/>
      <c r="E53" s="231"/>
      <c r="F53" s="232" t="n">
        <f aca="false">SUM(D53-E53)</f>
        <v>0</v>
      </c>
      <c r="G53" s="238"/>
      <c r="H53" s="238"/>
      <c r="I53" s="232" t="n">
        <f aca="false">SUM(F53+G53-H53)</f>
        <v>0</v>
      </c>
    </row>
    <row collapsed="false" customFormat="true" customHeight="true" hidden="false" ht="11.25" outlineLevel="0" r="54" s="235">
      <c r="A54" s="228"/>
      <c r="B54" s="229" t="e">
        <f aca="false">iferror(IF(VLOOKUP($A54,Osnova!$A:$C,1)=$A54,VLOOKUP($A54,Osnova!$A:$C,3)),"")</f>
        <v>#N/A</v>
      </c>
      <c r="C54" s="229" t="e">
        <f aca="false">IF(VLOOKUP($A54,Osnova!$A:$C,1)=$A54,VLOOKUP($A54,Osnova!$A:$D,4),0)</f>
        <v>#N/A</v>
      </c>
      <c r="D54" s="230"/>
      <c r="E54" s="231"/>
      <c r="F54" s="232" t="n">
        <f aca="false">SUM(D54-E54)</f>
        <v>0</v>
      </c>
      <c r="G54" s="238"/>
      <c r="H54" s="238"/>
      <c r="I54" s="232" t="n">
        <f aca="false">SUM(F54+G54-H54)</f>
        <v>0</v>
      </c>
    </row>
    <row collapsed="false" customFormat="true" customHeight="true" hidden="false" ht="11.25" outlineLevel="0" r="55" s="235">
      <c r="A55" s="228"/>
      <c r="B55" s="229" t="e">
        <f aca="false">iferror(IF(VLOOKUP($A55,Osnova!$A:$C,1)=$A55,VLOOKUP($A55,Osnova!$A:$C,3)),"")</f>
        <v>#N/A</v>
      </c>
      <c r="C55" s="229" t="e">
        <f aca="false">IF(VLOOKUP($A55,Osnova!$A:$C,1)=$A55,VLOOKUP($A55,Osnova!$A:$D,4),0)</f>
        <v>#N/A</v>
      </c>
      <c r="D55" s="230"/>
      <c r="E55" s="231"/>
      <c r="F55" s="232" t="n">
        <f aca="false">SUM(D55-E55)</f>
        <v>0</v>
      </c>
      <c r="G55" s="238"/>
      <c r="H55" s="238"/>
      <c r="I55" s="232" t="n">
        <f aca="false">SUM(F55+G55-H55)</f>
        <v>0</v>
      </c>
    </row>
    <row collapsed="false" customFormat="true" customHeight="true" hidden="false" ht="11.25" outlineLevel="0" r="56" s="235">
      <c r="A56" s="228"/>
      <c r="B56" s="229" t="e">
        <f aca="false">iferror(IF(VLOOKUP($A56,Osnova!$A:$C,1)=$A56,VLOOKUP($A56,Osnova!$A:$C,3)),"")</f>
        <v>#N/A</v>
      </c>
      <c r="C56" s="229" t="e">
        <f aca="false">IF(VLOOKUP($A56,Osnova!$A:$C,1)=$A56,VLOOKUP($A56,Osnova!$A:$D,4),0)</f>
        <v>#N/A</v>
      </c>
      <c r="D56" s="230"/>
      <c r="E56" s="231"/>
      <c r="F56" s="232" t="n">
        <f aca="false">SUM(D56-E56)</f>
        <v>0</v>
      </c>
      <c r="G56" s="238"/>
      <c r="H56" s="238"/>
      <c r="I56" s="232" t="n">
        <f aca="false">SUM(F56+G56-H56)</f>
        <v>0</v>
      </c>
    </row>
    <row collapsed="false" customFormat="true" customHeight="true" hidden="false" ht="11.25" outlineLevel="0" r="57" s="235">
      <c r="A57" s="228"/>
      <c r="B57" s="229" t="e">
        <f aca="false">iferror(IF(VLOOKUP($A57,Osnova!$A:$C,1)=$A57,VLOOKUP($A57,Osnova!$A:$C,3)),"")</f>
        <v>#N/A</v>
      </c>
      <c r="C57" s="229" t="e">
        <f aca="false">IF(VLOOKUP($A57,Osnova!$A:$C,1)=$A57,VLOOKUP($A57,Osnova!$A:$D,4),0)</f>
        <v>#N/A</v>
      </c>
      <c r="D57" s="230"/>
      <c r="E57" s="231"/>
      <c r="F57" s="232" t="n">
        <f aca="false">SUM(D57-E57)</f>
        <v>0</v>
      </c>
      <c r="G57" s="238"/>
      <c r="H57" s="238"/>
      <c r="I57" s="232" t="n">
        <f aca="false">SUM(F57+G57-H57)</f>
        <v>0</v>
      </c>
    </row>
    <row collapsed="false" customFormat="true" customHeight="true" hidden="false" ht="11.25" outlineLevel="0" r="58" s="235">
      <c r="A58" s="228"/>
      <c r="B58" s="229" t="e">
        <f aca="false">iferror(IF(VLOOKUP($A58,Osnova!$A:$C,1)=$A58,VLOOKUP($A58,Osnova!$A:$C,3)),"")</f>
        <v>#N/A</v>
      </c>
      <c r="C58" s="229" t="e">
        <f aca="false">IF(VLOOKUP($A58,Osnova!$A:$C,1)=$A58,VLOOKUP($A58,Osnova!$A:$D,4),0)</f>
        <v>#N/A</v>
      </c>
      <c r="D58" s="230"/>
      <c r="E58" s="231"/>
      <c r="F58" s="232" t="n">
        <f aca="false">SUM(D58-E58)</f>
        <v>0</v>
      </c>
      <c r="G58" s="238"/>
      <c r="H58" s="238"/>
      <c r="I58" s="232" t="n">
        <f aca="false">SUM(F58+G58-H58)</f>
        <v>0</v>
      </c>
    </row>
    <row collapsed="false" customFormat="true" customHeight="true" hidden="false" ht="11.25" outlineLevel="0" r="59" s="235">
      <c r="A59" s="228"/>
      <c r="B59" s="229" t="e">
        <f aca="false">iferror(IF(VLOOKUP($A59,Osnova!$A:$C,1)=$A59,VLOOKUP($A59,Osnova!$A:$C,3)),"")</f>
        <v>#N/A</v>
      </c>
      <c r="C59" s="229" t="e">
        <f aca="false">IF(VLOOKUP($A59,Osnova!$A:$C,1)=$A59,VLOOKUP($A59,Osnova!$A:$D,4),0)</f>
        <v>#N/A</v>
      </c>
      <c r="D59" s="230"/>
      <c r="E59" s="231"/>
      <c r="F59" s="232" t="n">
        <f aca="false">SUM(D59-E59)</f>
        <v>0</v>
      </c>
      <c r="G59" s="238"/>
      <c r="H59" s="238"/>
      <c r="I59" s="232" t="n">
        <f aca="false">SUM(F59+G59-H59)</f>
        <v>0</v>
      </c>
    </row>
    <row collapsed="false" customFormat="true" customHeight="true" hidden="false" ht="11.25" outlineLevel="0" r="60" s="235">
      <c r="A60" s="228"/>
      <c r="B60" s="229" t="e">
        <f aca="false">iferror(IF(VLOOKUP($A60,Osnova!$A:$C,1)=$A60,VLOOKUP($A60,Osnova!$A:$C,3)),"")</f>
        <v>#N/A</v>
      </c>
      <c r="C60" s="229" t="e">
        <f aca="false">IF(VLOOKUP($A60,Osnova!$A:$C,1)=$A60,VLOOKUP($A60,Osnova!$A:$D,4),0)</f>
        <v>#N/A</v>
      </c>
      <c r="D60" s="230"/>
      <c r="E60" s="231"/>
      <c r="F60" s="232" t="n">
        <f aca="false">SUM(D60-E60)</f>
        <v>0</v>
      </c>
      <c r="G60" s="238"/>
      <c r="H60" s="238"/>
      <c r="I60" s="232" t="n">
        <f aca="false">SUM(F60+G60-H60)</f>
        <v>0</v>
      </c>
    </row>
    <row collapsed="false" customFormat="true" customHeight="true" hidden="false" ht="11.25" outlineLevel="0" r="61" s="235">
      <c r="A61" s="228"/>
      <c r="B61" s="229" t="e">
        <f aca="false">iferror(IF(VLOOKUP($A61,Osnova!$A:$C,1)=$A61,VLOOKUP($A61,Osnova!$A:$C,3)),"")</f>
        <v>#N/A</v>
      </c>
      <c r="C61" s="229" t="e">
        <f aca="false">IF(VLOOKUP($A61,Osnova!$A:$C,1)=$A61,VLOOKUP($A61,Osnova!$A:$D,4),0)</f>
        <v>#N/A</v>
      </c>
      <c r="D61" s="230"/>
      <c r="E61" s="231"/>
      <c r="F61" s="232" t="n">
        <f aca="false">SUM(D61-E61)</f>
        <v>0</v>
      </c>
      <c r="G61" s="238"/>
      <c r="H61" s="238"/>
      <c r="I61" s="232" t="n">
        <f aca="false">SUM(F61+G61-H61)</f>
        <v>0</v>
      </c>
    </row>
    <row collapsed="false" customFormat="true" customHeight="true" hidden="false" ht="11.25" outlineLevel="0" r="62" s="235">
      <c r="A62" s="228"/>
      <c r="B62" s="229" t="e">
        <f aca="false">iferror(IF(VLOOKUP($A62,Osnova!$A:$C,1)=$A62,VLOOKUP($A62,Osnova!$A:$C,3)),"")</f>
        <v>#N/A</v>
      </c>
      <c r="C62" s="229" t="e">
        <f aca="false">IF(VLOOKUP($A62,Osnova!$A:$C,1)=$A62,VLOOKUP($A62,Osnova!$A:$D,4),0)</f>
        <v>#N/A</v>
      </c>
      <c r="D62" s="230"/>
      <c r="E62" s="231"/>
      <c r="F62" s="232" t="n">
        <f aca="false">SUM(D62-E62)</f>
        <v>0</v>
      </c>
      <c r="G62" s="238"/>
      <c r="H62" s="238"/>
      <c r="I62" s="232" t="n">
        <f aca="false">SUM(F62+G62-H62)</f>
        <v>0</v>
      </c>
    </row>
    <row collapsed="false" customFormat="true" customHeight="true" hidden="false" ht="11.25" outlineLevel="0" r="63" s="235">
      <c r="A63" s="228"/>
      <c r="B63" s="229" t="e">
        <f aca="false">iferror(IF(VLOOKUP($A63,Osnova!$A:$C,1)=$A63,VLOOKUP($A63,Osnova!$A:$C,3)),"")</f>
        <v>#N/A</v>
      </c>
      <c r="C63" s="229" t="e">
        <f aca="false">IF(VLOOKUP($A63,Osnova!$A:$C,1)=$A63,VLOOKUP($A63,Osnova!$A:$D,4),0)</f>
        <v>#N/A</v>
      </c>
      <c r="D63" s="230"/>
      <c r="E63" s="231"/>
      <c r="F63" s="232" t="n">
        <f aca="false">SUM(D63-E63)</f>
        <v>0</v>
      </c>
      <c r="G63" s="238"/>
      <c r="H63" s="238"/>
      <c r="I63" s="232" t="n">
        <f aca="false">SUM(F63+G63-H63)</f>
        <v>0</v>
      </c>
    </row>
    <row collapsed="false" customFormat="true" customHeight="true" hidden="false" ht="11.25" outlineLevel="0" r="64" s="235">
      <c r="A64" s="228"/>
      <c r="B64" s="229" t="e">
        <f aca="false">iferror(IF(VLOOKUP($A64,Osnova!$A:$C,1)=$A64,VLOOKUP($A64,Osnova!$A:$C,3)),"")</f>
        <v>#N/A</v>
      </c>
      <c r="C64" s="229" t="e">
        <f aca="false">IF(VLOOKUP($A64,Osnova!$A:$C,1)=$A64,VLOOKUP($A64,Osnova!$A:$D,4),0)</f>
        <v>#N/A</v>
      </c>
      <c r="D64" s="230"/>
      <c r="E64" s="231"/>
      <c r="F64" s="232" t="n">
        <f aca="false">SUM(D64-E64)</f>
        <v>0</v>
      </c>
      <c r="G64" s="238"/>
      <c r="H64" s="238"/>
      <c r="I64" s="232" t="n">
        <f aca="false">SUM(F64+G64-H64)</f>
        <v>0</v>
      </c>
    </row>
    <row collapsed="false" customFormat="true" customHeight="true" hidden="false" ht="11.25" outlineLevel="0" r="65" s="235">
      <c r="A65" s="228"/>
      <c r="B65" s="229" t="e">
        <f aca="false">iferror(IF(VLOOKUP($A65,Osnova!$A:$C,1)=$A65,VLOOKUP($A65,Osnova!$A:$C,3)),"")</f>
        <v>#N/A</v>
      </c>
      <c r="C65" s="229" t="e">
        <f aca="false">IF(VLOOKUP($A65,Osnova!$A:$C,1)=$A65,VLOOKUP($A65,Osnova!$A:$D,4),0)</f>
        <v>#N/A</v>
      </c>
      <c r="D65" s="230"/>
      <c r="E65" s="231"/>
      <c r="F65" s="232" t="n">
        <f aca="false">SUM(D65-E65)</f>
        <v>0</v>
      </c>
      <c r="G65" s="238"/>
      <c r="H65" s="238"/>
      <c r="I65" s="232" t="n">
        <f aca="false">SUM(F65+G65-H65)</f>
        <v>0</v>
      </c>
    </row>
    <row collapsed="false" customFormat="true" customHeight="true" hidden="false" ht="11.25" outlineLevel="0" r="66" s="235">
      <c r="A66" s="228"/>
      <c r="B66" s="229" t="e">
        <f aca="false">iferror(IF(VLOOKUP($A66,Osnova!$A:$C,1)=$A66,VLOOKUP($A66,Osnova!$A:$C,3)),"")</f>
        <v>#N/A</v>
      </c>
      <c r="C66" s="229" t="e">
        <f aca="false">IF(VLOOKUP($A66,Osnova!$A:$C,1)=$A66,VLOOKUP($A66,Osnova!$A:$D,4),0)</f>
        <v>#N/A</v>
      </c>
      <c r="D66" s="230"/>
      <c r="E66" s="231"/>
      <c r="F66" s="232" t="n">
        <f aca="false">SUM(D66-E66)</f>
        <v>0</v>
      </c>
      <c r="G66" s="238"/>
      <c r="H66" s="238"/>
      <c r="I66" s="232" t="n">
        <f aca="false">SUM(F66+G66-H66)</f>
        <v>0</v>
      </c>
    </row>
    <row collapsed="false" customFormat="true" customHeight="true" hidden="false" ht="11.25" outlineLevel="0" r="67" s="235">
      <c r="A67" s="228"/>
      <c r="B67" s="229" t="e">
        <f aca="false">iferror(IF(VLOOKUP($A67,Osnova!$A:$C,1)=$A67,VLOOKUP($A67,Osnova!$A:$C,3)),"")</f>
        <v>#N/A</v>
      </c>
      <c r="C67" s="229" t="e">
        <f aca="false">IF(VLOOKUP($A67,Osnova!$A:$C,1)=$A67,VLOOKUP($A67,Osnova!$A:$D,4),0)</f>
        <v>#N/A</v>
      </c>
      <c r="D67" s="230"/>
      <c r="E67" s="231"/>
      <c r="F67" s="232" t="n">
        <f aca="false">SUM(D67-E67)</f>
        <v>0</v>
      </c>
      <c r="G67" s="238"/>
      <c r="H67" s="238"/>
      <c r="I67" s="232" t="n">
        <f aca="false">SUM(F67+G67-H67)</f>
        <v>0</v>
      </c>
    </row>
    <row collapsed="false" customFormat="true" customHeight="true" hidden="false" ht="11.25" outlineLevel="0" r="68" s="235">
      <c r="A68" s="228"/>
      <c r="B68" s="229" t="e">
        <f aca="false">iferror(IF(VLOOKUP($A68,Osnova!$A:$C,1)=$A68,VLOOKUP($A68,Osnova!$A:$C,3)),"")</f>
        <v>#N/A</v>
      </c>
      <c r="C68" s="229" t="e">
        <f aca="false">IF(VLOOKUP($A68,Osnova!$A:$C,1)=$A68,VLOOKUP($A68,Osnova!$A:$D,4),0)</f>
        <v>#N/A</v>
      </c>
      <c r="D68" s="230"/>
      <c r="E68" s="231"/>
      <c r="F68" s="232" t="n">
        <f aca="false">SUM(D68-E68)</f>
        <v>0</v>
      </c>
      <c r="G68" s="238"/>
      <c r="H68" s="238"/>
      <c r="I68" s="232" t="n">
        <f aca="false">SUM(F68+G68-H68)</f>
        <v>0</v>
      </c>
    </row>
    <row collapsed="false" customFormat="true" customHeight="true" hidden="false" ht="11.25" outlineLevel="0" r="69" s="235">
      <c r="A69" s="228"/>
      <c r="B69" s="229" t="e">
        <f aca="false">iferror(IF(VLOOKUP($A69,Osnova!$A:$C,1)=$A69,VLOOKUP($A69,Osnova!$A:$C,3)),"")</f>
        <v>#N/A</v>
      </c>
      <c r="C69" s="229" t="e">
        <f aca="false">IF(VLOOKUP($A69,Osnova!$A:$C,1)=$A69,VLOOKUP($A69,Osnova!$A:$D,4),0)</f>
        <v>#N/A</v>
      </c>
      <c r="D69" s="230"/>
      <c r="E69" s="231"/>
      <c r="F69" s="232" t="n">
        <f aca="false">SUM(D69-E69)</f>
        <v>0</v>
      </c>
      <c r="G69" s="238"/>
      <c r="H69" s="238"/>
      <c r="I69" s="232" t="n">
        <f aca="false">SUM(F69+G69-H69)</f>
        <v>0</v>
      </c>
    </row>
    <row collapsed="false" customFormat="true" customHeight="true" hidden="false" ht="11.25" outlineLevel="0" r="70" s="235">
      <c r="A70" s="228"/>
      <c r="B70" s="229" t="e">
        <f aca="false">iferror(IF(VLOOKUP($A70,Osnova!$A:$C,1)=$A70,VLOOKUP($A70,Osnova!$A:$C,3)),"")</f>
        <v>#N/A</v>
      </c>
      <c r="C70" s="229" t="e">
        <f aca="false">IF(VLOOKUP($A70,Osnova!$A:$C,1)=$A70,VLOOKUP($A70,Osnova!$A:$D,4),0)</f>
        <v>#N/A</v>
      </c>
      <c r="D70" s="230"/>
      <c r="E70" s="231"/>
      <c r="F70" s="232" t="n">
        <f aca="false">SUM(D70-E70)</f>
        <v>0</v>
      </c>
      <c r="G70" s="238"/>
      <c r="H70" s="238"/>
      <c r="I70" s="232" t="n">
        <f aca="false">SUM(F70+G70-H70)</f>
        <v>0</v>
      </c>
    </row>
    <row collapsed="false" customFormat="true" customHeight="true" hidden="false" ht="11.25" outlineLevel="0" r="71" s="235">
      <c r="A71" s="228"/>
      <c r="B71" s="229" t="e">
        <f aca="false">iferror(IF(VLOOKUP($A71,Osnova!$A:$C,1)=$A71,VLOOKUP($A71,Osnova!$A:$C,3)),"")</f>
        <v>#N/A</v>
      </c>
      <c r="C71" s="229" t="e">
        <f aca="false">IF(VLOOKUP($A71,Osnova!$A:$C,1)=$A71,VLOOKUP($A71,Osnova!$A:$D,4),0)</f>
        <v>#N/A</v>
      </c>
      <c r="D71" s="230"/>
      <c r="E71" s="231"/>
      <c r="F71" s="232" t="n">
        <f aca="false">SUM(D71-E71)</f>
        <v>0</v>
      </c>
      <c r="G71" s="238"/>
      <c r="H71" s="238"/>
      <c r="I71" s="232" t="n">
        <f aca="false">SUM(F71+G71-H71)</f>
        <v>0</v>
      </c>
    </row>
    <row collapsed="false" customFormat="true" customHeight="true" hidden="false" ht="11.25" outlineLevel="0" r="72" s="235">
      <c r="A72" s="228"/>
      <c r="B72" s="229" t="e">
        <f aca="false">iferror(IF(VLOOKUP($A72,Osnova!$A:$C,1)=$A72,VLOOKUP($A72,Osnova!$A:$C,3)),"")</f>
        <v>#N/A</v>
      </c>
      <c r="C72" s="229" t="e">
        <f aca="false">IF(VLOOKUP($A72,Osnova!$A:$C,1)=$A72,VLOOKUP($A72,Osnova!$A:$D,4),0)</f>
        <v>#N/A</v>
      </c>
      <c r="D72" s="230"/>
      <c r="E72" s="231"/>
      <c r="F72" s="232" t="n">
        <f aca="false">SUM(D72-E72)</f>
        <v>0</v>
      </c>
      <c r="G72" s="238"/>
      <c r="H72" s="238"/>
      <c r="I72" s="232" t="n">
        <f aca="false">SUM(F72+G72-H72)</f>
        <v>0</v>
      </c>
    </row>
    <row collapsed="false" customFormat="true" customHeight="true" hidden="false" ht="11.25" outlineLevel="0" r="73" s="235">
      <c r="A73" s="228"/>
      <c r="B73" s="229" t="e">
        <f aca="false">iferror(IF(VLOOKUP($A73,Osnova!$A:$C,1)=$A73,VLOOKUP($A73,Osnova!$A:$C,3)),"")</f>
        <v>#N/A</v>
      </c>
      <c r="C73" s="229" t="e">
        <f aca="false">IF(VLOOKUP($A73,Osnova!$A:$C,1)=$A73,VLOOKUP($A73,Osnova!$A:$D,4),0)</f>
        <v>#N/A</v>
      </c>
      <c r="D73" s="230"/>
      <c r="E73" s="231"/>
      <c r="F73" s="232" t="n">
        <f aca="false">SUM(D73-E73)</f>
        <v>0</v>
      </c>
      <c r="G73" s="238"/>
      <c r="H73" s="238"/>
      <c r="I73" s="232" t="n">
        <f aca="false">SUM(F73+G73-H73)</f>
        <v>0</v>
      </c>
    </row>
    <row collapsed="false" customFormat="true" customHeight="true" hidden="false" ht="11.25" outlineLevel="0" r="74" s="235">
      <c r="A74" s="228"/>
      <c r="B74" s="229" t="e">
        <f aca="false">iferror(IF(VLOOKUP($A74,Osnova!$A:$C,1)=$A74,VLOOKUP($A74,Osnova!$A:$C,3)),"")</f>
        <v>#N/A</v>
      </c>
      <c r="C74" s="229" t="e">
        <f aca="false">IF(VLOOKUP($A74,Osnova!$A:$C,1)=$A74,VLOOKUP($A74,Osnova!$A:$D,4),0)</f>
        <v>#N/A</v>
      </c>
      <c r="D74" s="230"/>
      <c r="E74" s="231"/>
      <c r="F74" s="232" t="n">
        <f aca="false">SUM(D74-E74)</f>
        <v>0</v>
      </c>
      <c r="G74" s="238"/>
      <c r="H74" s="238"/>
      <c r="I74" s="232" t="n">
        <f aca="false">SUM(F74+G74-H74)</f>
        <v>0</v>
      </c>
    </row>
    <row collapsed="false" customFormat="true" customHeight="true" hidden="false" ht="11.25" outlineLevel="0" r="75" s="235">
      <c r="A75" s="228"/>
      <c r="B75" s="229" t="e">
        <f aca="false">iferror(IF(VLOOKUP($A75,Osnova!$A:$C,1)=$A75,VLOOKUP($A75,Osnova!$A:$C,3)),"")</f>
        <v>#N/A</v>
      </c>
      <c r="C75" s="229" t="e">
        <f aca="false">IF(VLOOKUP($A75,Osnova!$A:$C,1)=$A75,VLOOKUP($A75,Osnova!$A:$D,4),0)</f>
        <v>#N/A</v>
      </c>
      <c r="D75" s="230"/>
      <c r="E75" s="231"/>
      <c r="F75" s="232" t="n">
        <f aca="false">SUM(D75-E75)</f>
        <v>0</v>
      </c>
      <c r="G75" s="238"/>
      <c r="H75" s="238"/>
      <c r="I75" s="232" t="n">
        <f aca="false">SUM(F75+G75-H75)</f>
        <v>0</v>
      </c>
    </row>
    <row collapsed="false" customFormat="true" customHeight="true" hidden="false" ht="11.25" outlineLevel="0" r="76" s="235">
      <c r="A76" s="228"/>
      <c r="B76" s="229" t="e">
        <f aca="false">iferror(IF(VLOOKUP($A76,Osnova!$A:$C,1)=$A76,VLOOKUP($A76,Osnova!$A:$C,3)),"")</f>
        <v>#N/A</v>
      </c>
      <c r="C76" s="229" t="e">
        <f aca="false">IF(VLOOKUP($A76,Osnova!$A:$C,1)=$A76,VLOOKUP($A76,Osnova!$A:$D,4),0)</f>
        <v>#N/A</v>
      </c>
      <c r="D76" s="230"/>
      <c r="E76" s="231"/>
      <c r="F76" s="232" t="n">
        <f aca="false">SUM(D76-E76)</f>
        <v>0</v>
      </c>
      <c r="G76" s="238"/>
      <c r="H76" s="238"/>
      <c r="I76" s="232" t="n">
        <f aca="false">SUM(F76+G76-H76)</f>
        <v>0</v>
      </c>
    </row>
    <row collapsed="false" customFormat="true" customHeight="true" hidden="false" ht="11.25" outlineLevel="0" r="77" s="235">
      <c r="A77" s="228"/>
      <c r="B77" s="229" t="e">
        <f aca="false">iferror(IF(VLOOKUP($A77,Osnova!$A:$C,1)=$A77,VLOOKUP($A77,Osnova!$A:$C,3)),"")</f>
        <v>#N/A</v>
      </c>
      <c r="C77" s="229" t="e">
        <f aca="false">IF(VLOOKUP($A77,Osnova!$A:$C,1)=$A77,VLOOKUP($A77,Osnova!$A:$D,4),0)</f>
        <v>#N/A</v>
      </c>
      <c r="D77" s="230"/>
      <c r="E77" s="231"/>
      <c r="F77" s="232" t="n">
        <f aca="false">SUM(D77-E77)</f>
        <v>0</v>
      </c>
      <c r="G77" s="238"/>
      <c r="H77" s="238"/>
      <c r="I77" s="232" t="n">
        <f aca="false">SUM(F77+G77-H77)</f>
        <v>0</v>
      </c>
    </row>
    <row collapsed="false" customFormat="true" customHeight="true" hidden="false" ht="11.25" outlineLevel="0" r="78" s="235">
      <c r="A78" s="228"/>
      <c r="B78" s="229" t="e">
        <f aca="false">iferror(IF(VLOOKUP($A78,Osnova!$A:$C,1)=$A78,VLOOKUP($A78,Osnova!$A:$C,3)),"")</f>
        <v>#N/A</v>
      </c>
      <c r="C78" s="229" t="e">
        <f aca="false">IF(VLOOKUP($A78,Osnova!$A:$C,1)=$A78,VLOOKUP($A78,Osnova!$A:$D,4),0)</f>
        <v>#N/A</v>
      </c>
      <c r="D78" s="230"/>
      <c r="E78" s="231"/>
      <c r="F78" s="232" t="n">
        <f aca="false">SUM(D78-E78)</f>
        <v>0</v>
      </c>
      <c r="G78" s="238"/>
      <c r="H78" s="238"/>
      <c r="I78" s="232" t="n">
        <f aca="false">SUM(F78+G78-H78)</f>
        <v>0</v>
      </c>
    </row>
    <row collapsed="false" customFormat="true" customHeight="true" hidden="false" ht="11.25" outlineLevel="0" r="79" s="235">
      <c r="A79" s="228"/>
      <c r="B79" s="229" t="e">
        <f aca="false">iferror(IF(VLOOKUP($A79,Osnova!$A:$C,1)=$A79,VLOOKUP($A79,Osnova!$A:$C,3)),"")</f>
        <v>#N/A</v>
      </c>
      <c r="C79" s="229" t="e">
        <f aca="false">IF(VLOOKUP($A79,Osnova!$A:$C,1)=$A79,VLOOKUP($A79,Osnova!$A:$D,4),0)</f>
        <v>#N/A</v>
      </c>
      <c r="D79" s="230"/>
      <c r="E79" s="231"/>
      <c r="F79" s="232" t="n">
        <f aca="false">SUM(D79-E79)</f>
        <v>0</v>
      </c>
      <c r="G79" s="238"/>
      <c r="H79" s="238"/>
      <c r="I79" s="232" t="n">
        <f aca="false">SUM(F79+G79-H79)</f>
        <v>0</v>
      </c>
    </row>
    <row collapsed="false" customFormat="true" customHeight="true" hidden="false" ht="11.25" outlineLevel="0" r="80" s="235">
      <c r="A80" s="228"/>
      <c r="B80" s="229" t="e">
        <f aca="false">iferror(IF(VLOOKUP($A80,Osnova!$A:$C,1)=$A80,VLOOKUP($A80,Osnova!$A:$C,3)),"")</f>
        <v>#N/A</v>
      </c>
      <c r="C80" s="229" t="e">
        <f aca="false">IF(VLOOKUP($A80,Osnova!$A:$C,1)=$A80,VLOOKUP($A80,Osnova!$A:$D,4),0)</f>
        <v>#N/A</v>
      </c>
      <c r="D80" s="230"/>
      <c r="E80" s="231"/>
      <c r="F80" s="232" t="n">
        <f aca="false">SUM(D80-E80)</f>
        <v>0</v>
      </c>
      <c r="G80" s="238"/>
      <c r="H80" s="238"/>
      <c r="I80" s="232" t="n">
        <f aca="false">SUM(F80+G80-H80)</f>
        <v>0</v>
      </c>
    </row>
    <row collapsed="false" customFormat="true" customHeight="true" hidden="false" ht="11.25" outlineLevel="0" r="81" s="235">
      <c r="A81" s="228"/>
      <c r="B81" s="229" t="e">
        <f aca="false">iferror(IF(VLOOKUP($A81,Osnova!$A:$C,1)=$A81,VLOOKUP($A81,Osnova!$A:$C,3)),"")</f>
        <v>#N/A</v>
      </c>
      <c r="C81" s="229" t="e">
        <f aca="false">IF(VLOOKUP($A81,Osnova!$A:$C,1)=$A81,VLOOKUP($A81,Osnova!$A:$D,4),0)</f>
        <v>#N/A</v>
      </c>
      <c r="D81" s="230"/>
      <c r="E81" s="231"/>
      <c r="F81" s="232" t="n">
        <f aca="false">SUM(D81-E81)</f>
        <v>0</v>
      </c>
      <c r="G81" s="238"/>
      <c r="H81" s="238"/>
      <c r="I81" s="232" t="n">
        <f aca="false">SUM(F81+G81-H81)</f>
        <v>0</v>
      </c>
    </row>
    <row collapsed="false" customFormat="true" customHeight="true" hidden="false" ht="11.25" outlineLevel="0" r="82" s="235">
      <c r="A82" s="228"/>
      <c r="B82" s="229" t="e">
        <f aca="false">iferror(IF(VLOOKUP($A82,Osnova!$A:$C,1)=$A82,VLOOKUP($A82,Osnova!$A:$C,3)),"")</f>
        <v>#N/A</v>
      </c>
      <c r="C82" s="229" t="e">
        <f aca="false">IF(VLOOKUP($A82,Osnova!$A:$C,1)=$A82,VLOOKUP($A82,Osnova!$A:$D,4),0)</f>
        <v>#N/A</v>
      </c>
      <c r="D82" s="230"/>
      <c r="E82" s="231"/>
      <c r="F82" s="232" t="n">
        <f aca="false">SUM(D82-E82)</f>
        <v>0</v>
      </c>
      <c r="G82" s="238"/>
      <c r="H82" s="238"/>
      <c r="I82" s="232" t="n">
        <f aca="false">SUM(F82+G82-H82)</f>
        <v>0</v>
      </c>
    </row>
    <row collapsed="false" customFormat="true" customHeight="true" hidden="false" ht="11.25" outlineLevel="0" r="83" s="235">
      <c r="A83" s="228"/>
      <c r="B83" s="229" t="e">
        <f aca="false">iferror(IF(VLOOKUP($A83,Osnova!$A:$C,1)=$A83,VLOOKUP($A83,Osnova!$A:$C,3)),"")</f>
        <v>#N/A</v>
      </c>
      <c r="C83" s="229" t="e">
        <f aca="false">IF(VLOOKUP($A83,Osnova!$A:$C,1)=$A83,VLOOKUP($A83,Osnova!$A:$D,4),0)</f>
        <v>#N/A</v>
      </c>
      <c r="D83" s="230"/>
      <c r="E83" s="231"/>
      <c r="F83" s="232" t="n">
        <f aca="false">SUM(D83-E83)</f>
        <v>0</v>
      </c>
      <c r="G83" s="238"/>
      <c r="H83" s="238"/>
      <c r="I83" s="232" t="n">
        <f aca="false">SUM(F83+G83-H83)</f>
        <v>0</v>
      </c>
    </row>
    <row collapsed="false" customFormat="true" customHeight="true" hidden="false" ht="11.25" outlineLevel="0" r="84" s="235">
      <c r="A84" s="228"/>
      <c r="B84" s="229" t="e">
        <f aca="false">iferror(IF(VLOOKUP($A84,Osnova!$A:$C,1)=$A84,VLOOKUP($A84,Osnova!$A:$C,3)),"")</f>
        <v>#N/A</v>
      </c>
      <c r="C84" s="229" t="e">
        <f aca="false">IF(VLOOKUP($A84,Osnova!$A:$C,1)=$A84,VLOOKUP($A84,Osnova!$A:$D,4),0)</f>
        <v>#N/A</v>
      </c>
      <c r="D84" s="230"/>
      <c r="E84" s="231"/>
      <c r="F84" s="232" t="n">
        <f aca="false">SUM(D84-E84)</f>
        <v>0</v>
      </c>
      <c r="G84" s="238"/>
      <c r="H84" s="238"/>
      <c r="I84" s="232" t="n">
        <f aca="false">SUM(F84+G84-H84)</f>
        <v>0</v>
      </c>
    </row>
    <row collapsed="false" customFormat="true" customHeight="true" hidden="false" ht="11.25" outlineLevel="0" r="85" s="235">
      <c r="A85" s="228"/>
      <c r="B85" s="229" t="e">
        <f aca="false">iferror(IF(VLOOKUP($A85,Osnova!$A:$C,1)=$A85,VLOOKUP($A85,Osnova!$A:$C,3)),"")</f>
        <v>#N/A</v>
      </c>
      <c r="C85" s="229" t="e">
        <f aca="false">IF(VLOOKUP($A85,Osnova!$A:$C,1)=$A85,VLOOKUP($A85,Osnova!$A:$D,4),0)</f>
        <v>#N/A</v>
      </c>
      <c r="D85" s="230"/>
      <c r="E85" s="231"/>
      <c r="F85" s="232" t="n">
        <f aca="false">SUM(D85-E85)</f>
        <v>0</v>
      </c>
      <c r="G85" s="238"/>
      <c r="H85" s="238"/>
      <c r="I85" s="232" t="n">
        <f aca="false">SUM(F85+G85-H85)</f>
        <v>0</v>
      </c>
    </row>
    <row collapsed="false" customFormat="true" customHeight="true" hidden="false" ht="11.25" outlineLevel="0" r="86" s="235">
      <c r="A86" s="228"/>
      <c r="B86" s="229" t="e">
        <f aca="false">iferror(IF(VLOOKUP($A86,Osnova!$A:$C,1)=$A86,VLOOKUP($A86,Osnova!$A:$C,3)),"")</f>
        <v>#N/A</v>
      </c>
      <c r="C86" s="229" t="e">
        <f aca="false">IF(VLOOKUP($A86,Osnova!$A:$C,1)=$A86,VLOOKUP($A86,Osnova!$A:$D,4),0)</f>
        <v>#N/A</v>
      </c>
      <c r="D86" s="230"/>
      <c r="E86" s="231"/>
      <c r="F86" s="232" t="n">
        <f aca="false">SUM(D86-E86)</f>
        <v>0</v>
      </c>
      <c r="G86" s="238"/>
      <c r="H86" s="238"/>
      <c r="I86" s="232" t="n">
        <f aca="false">SUM(F86+G86-H86)</f>
        <v>0</v>
      </c>
    </row>
    <row collapsed="false" customFormat="true" customHeight="true" hidden="false" ht="11.25" outlineLevel="0" r="87" s="235">
      <c r="A87" s="228"/>
      <c r="B87" s="229" t="e">
        <f aca="false">iferror(IF(VLOOKUP($A87,Osnova!$A:$C,1)=$A87,VLOOKUP($A87,Osnova!$A:$C,3)),"")</f>
        <v>#N/A</v>
      </c>
      <c r="C87" s="229" t="e">
        <f aca="false">IF(VLOOKUP($A87,Osnova!$A:$C,1)=$A87,VLOOKUP($A87,Osnova!$A:$D,4),0)</f>
        <v>#N/A</v>
      </c>
      <c r="D87" s="238"/>
      <c r="E87" s="231"/>
      <c r="F87" s="232" t="n">
        <f aca="false">SUM(D87-E87)</f>
        <v>0</v>
      </c>
      <c r="G87" s="238"/>
      <c r="H87" s="238"/>
      <c r="I87" s="232" t="n">
        <f aca="false">SUM(F87+G87-H87)</f>
        <v>0</v>
      </c>
    </row>
    <row collapsed="false" customFormat="true" customHeight="true" hidden="false" ht="11.25" outlineLevel="0" r="88" s="235">
      <c r="A88" s="228"/>
      <c r="B88" s="229" t="e">
        <f aca="false">iferror(IF(VLOOKUP($A88,Osnova!$A:$C,1)=$A88,VLOOKUP($A88,Osnova!$A:$C,3)),"")</f>
        <v>#N/A</v>
      </c>
      <c r="C88" s="229" t="e">
        <f aca="false">IF(VLOOKUP($A88,Osnova!$A:$C,1)=$A88,VLOOKUP($A88,Osnova!$A:$D,4),0)</f>
        <v>#N/A</v>
      </c>
      <c r="D88" s="238"/>
      <c r="E88" s="231"/>
      <c r="F88" s="232" t="n">
        <f aca="false">SUM(D88-E88)</f>
        <v>0</v>
      </c>
      <c r="G88" s="238"/>
      <c r="H88" s="238"/>
      <c r="I88" s="232" t="n">
        <f aca="false">SUM(F88+G88-H88)</f>
        <v>0</v>
      </c>
    </row>
    <row collapsed="false" customFormat="true" customHeight="true" hidden="false" ht="11.25" outlineLevel="0" r="89" s="235">
      <c r="A89" s="228"/>
      <c r="B89" s="229" t="e">
        <f aca="false">iferror(IF(VLOOKUP($A89,Osnova!$A:$C,1)=$A89,VLOOKUP($A89,Osnova!$A:$C,3)),"")</f>
        <v>#N/A</v>
      </c>
      <c r="C89" s="229" t="e">
        <f aca="false">IF(VLOOKUP($A89,Osnova!$A:$C,1)=$A89,VLOOKUP($A89,Osnova!$A:$D,4),0)</f>
        <v>#N/A</v>
      </c>
      <c r="D89" s="238"/>
      <c r="E89" s="231"/>
      <c r="F89" s="232" t="n">
        <f aca="false">SUM(D89-E89)</f>
        <v>0</v>
      </c>
      <c r="G89" s="238"/>
      <c r="H89" s="238"/>
      <c r="I89" s="232" t="n">
        <f aca="false">SUM(F89+G89-H89)</f>
        <v>0</v>
      </c>
    </row>
    <row collapsed="false" customFormat="true" customHeight="true" hidden="false" ht="11.25" outlineLevel="0" r="90" s="235">
      <c r="A90" s="228"/>
      <c r="B90" s="229" t="e">
        <f aca="false">iferror(IF(VLOOKUP($A90,Osnova!$A:$C,1)=$A90,VLOOKUP($A90,Osnova!$A:$C,3)),"")</f>
        <v>#N/A</v>
      </c>
      <c r="C90" s="229" t="e">
        <f aca="false">IF(VLOOKUP($A90,Osnova!$A:$C,1)=$A90,VLOOKUP($A90,Osnova!$A:$D,4),0)</f>
        <v>#N/A</v>
      </c>
      <c r="D90" s="238"/>
      <c r="E90" s="231"/>
      <c r="F90" s="232" t="n">
        <f aca="false">SUM(D90-E90)</f>
        <v>0</v>
      </c>
      <c r="G90" s="238"/>
      <c r="H90" s="238"/>
      <c r="I90" s="232" t="n">
        <f aca="false">SUM(F90+G90-H90)</f>
        <v>0</v>
      </c>
    </row>
    <row collapsed="false" customFormat="true" customHeight="true" hidden="false" ht="11.25" outlineLevel="0" r="91" s="235">
      <c r="A91" s="228"/>
      <c r="B91" s="229" t="e">
        <f aca="false">iferror(IF(VLOOKUP($A91,Osnova!$A:$C,1)=$A91,VLOOKUP($A91,Osnova!$A:$C,3)),"")</f>
        <v>#N/A</v>
      </c>
      <c r="C91" s="229" t="e">
        <f aca="false">IF(VLOOKUP($A91,Osnova!$A:$C,1)=$A91,VLOOKUP($A91,Osnova!$A:$D,4),0)</f>
        <v>#N/A</v>
      </c>
      <c r="D91" s="238"/>
      <c r="E91" s="231"/>
      <c r="F91" s="232" t="n">
        <f aca="false">SUM(D91-E91)</f>
        <v>0</v>
      </c>
      <c r="G91" s="238"/>
      <c r="H91" s="238"/>
      <c r="I91" s="232" t="n">
        <f aca="false">SUM(F91+G91-H91)</f>
        <v>0</v>
      </c>
    </row>
    <row collapsed="false" customFormat="true" customHeight="true" hidden="false" ht="11.25" outlineLevel="0" r="92" s="235">
      <c r="A92" s="228"/>
      <c r="B92" s="229" t="e">
        <f aca="false">iferror(IF(VLOOKUP($A92,Osnova!$A:$C,1)=$A92,VLOOKUP($A92,Osnova!$A:$C,3)),"")</f>
        <v>#N/A</v>
      </c>
      <c r="C92" s="229" t="e">
        <f aca="false">IF(VLOOKUP($A92,Osnova!$A:$C,1)=$A92,VLOOKUP($A92,Osnova!$A:$D,4),0)</f>
        <v>#N/A</v>
      </c>
      <c r="D92" s="238"/>
      <c r="E92" s="231"/>
      <c r="F92" s="232" t="n">
        <f aca="false">SUM(D92-E92)</f>
        <v>0</v>
      </c>
      <c r="G92" s="238"/>
      <c r="H92" s="238"/>
      <c r="I92" s="232" t="n">
        <f aca="false">SUM(F92+G92-H92)</f>
        <v>0</v>
      </c>
    </row>
    <row collapsed="false" customFormat="true" customHeight="true" hidden="false" ht="11.25" outlineLevel="0" r="93" s="235">
      <c r="A93" s="228"/>
      <c r="B93" s="229" t="e">
        <f aca="false">iferror(IF(VLOOKUP($A93,Osnova!$A:$C,1)=$A93,VLOOKUP($A93,Osnova!$A:$C,3)),"")</f>
        <v>#N/A</v>
      </c>
      <c r="C93" s="229" t="e">
        <f aca="false">IF(VLOOKUP($A93,Osnova!$A:$C,1)=$A93,VLOOKUP($A93,Osnova!$A:$D,4),0)</f>
        <v>#N/A</v>
      </c>
      <c r="D93" s="238"/>
      <c r="E93" s="231"/>
      <c r="F93" s="232" t="n">
        <f aca="false">SUM(D93-E93)</f>
        <v>0</v>
      </c>
      <c r="G93" s="238"/>
      <c r="H93" s="238"/>
      <c r="I93" s="232" t="n">
        <f aca="false">SUM(F93+G93-H93)</f>
        <v>0</v>
      </c>
    </row>
    <row collapsed="false" customFormat="true" customHeight="true" hidden="false" ht="11.25" outlineLevel="0" r="94" s="235">
      <c r="A94" s="228"/>
      <c r="B94" s="229" t="e">
        <f aca="false">iferror(IF(VLOOKUP($A94,Osnova!$A:$C,1)=$A94,VLOOKUP($A94,Osnova!$A:$C,3)),"")</f>
        <v>#N/A</v>
      </c>
      <c r="C94" s="229" t="e">
        <f aca="false">IF(VLOOKUP($A94,Osnova!$A:$C,1)=$A94,VLOOKUP($A94,Osnova!$A:$D,4),0)</f>
        <v>#N/A</v>
      </c>
      <c r="D94" s="238"/>
      <c r="E94" s="231"/>
      <c r="F94" s="232" t="n">
        <f aca="false">SUM(D94-E94)</f>
        <v>0</v>
      </c>
      <c r="G94" s="238"/>
      <c r="H94" s="238"/>
      <c r="I94" s="232" t="n">
        <f aca="false">SUM(F94+G94-H94)</f>
        <v>0</v>
      </c>
    </row>
    <row collapsed="false" customFormat="true" customHeight="true" hidden="false" ht="11.25" outlineLevel="0" r="95" s="235">
      <c r="A95" s="228"/>
      <c r="B95" s="229" t="e">
        <f aca="false">iferror(IF(VLOOKUP($A95,Osnova!$A:$C,1)=$A95,VLOOKUP($A95,Osnova!$A:$C,3)),"")</f>
        <v>#N/A</v>
      </c>
      <c r="C95" s="229" t="e">
        <f aca="false">IF(VLOOKUP($A95,Osnova!$A:$C,1)=$A95,VLOOKUP($A95,Osnova!$A:$D,4),0)</f>
        <v>#N/A</v>
      </c>
      <c r="D95" s="238"/>
      <c r="E95" s="231"/>
      <c r="F95" s="232" t="n">
        <f aca="false">SUM(D95-E95)</f>
        <v>0</v>
      </c>
      <c r="G95" s="238"/>
      <c r="H95" s="238"/>
      <c r="I95" s="232" t="n">
        <f aca="false">SUM(F95+G95-H95)</f>
        <v>0</v>
      </c>
    </row>
    <row collapsed="false" customFormat="true" customHeight="true" hidden="false" ht="11.25" outlineLevel="0" r="96" s="235">
      <c r="A96" s="228"/>
      <c r="B96" s="229" t="e">
        <f aca="false">iferror(IF(VLOOKUP($A96,Osnova!$A:$C,1)=$A96,VLOOKUP($A96,Osnova!$A:$C,3)),"")</f>
        <v>#N/A</v>
      </c>
      <c r="C96" s="229" t="e">
        <f aca="false">IF(VLOOKUP($A96,Osnova!$A:$C,1)=$A96,VLOOKUP($A96,Osnova!$A:$D,4),0)</f>
        <v>#N/A</v>
      </c>
      <c r="D96" s="238"/>
      <c r="E96" s="231"/>
      <c r="F96" s="232" t="n">
        <f aca="false">SUM(D96-E96)</f>
        <v>0</v>
      </c>
      <c r="G96" s="238"/>
      <c r="H96" s="238"/>
      <c r="I96" s="232" t="n">
        <f aca="false">SUM(F96+G96-H96)</f>
        <v>0</v>
      </c>
    </row>
    <row collapsed="false" customFormat="true" customHeight="true" hidden="false" ht="11.25" outlineLevel="0" r="97" s="235">
      <c r="A97" s="228"/>
      <c r="B97" s="229" t="e">
        <f aca="false">iferror(IF(VLOOKUP($A97,Osnova!$A:$C,1)=$A97,VLOOKUP($A97,Osnova!$A:$C,3)),"")</f>
        <v>#N/A</v>
      </c>
      <c r="C97" s="229" t="e">
        <f aca="false">IF(VLOOKUP($A97,Osnova!$A:$C,1)=$A97,VLOOKUP($A97,Osnova!$A:$D,4),0)</f>
        <v>#N/A</v>
      </c>
      <c r="D97" s="238"/>
      <c r="E97" s="231"/>
      <c r="F97" s="232" t="n">
        <f aca="false">SUM(D97-E97)</f>
        <v>0</v>
      </c>
      <c r="G97" s="238"/>
      <c r="H97" s="238"/>
      <c r="I97" s="232" t="n">
        <f aca="false">SUM(F97+G97-H97)</f>
        <v>0</v>
      </c>
    </row>
    <row collapsed="false" customFormat="true" customHeight="true" hidden="false" ht="11.25" outlineLevel="0" r="98" s="235">
      <c r="A98" s="228"/>
      <c r="B98" s="229" t="e">
        <f aca="false">iferror(IF(VLOOKUP($A98,Osnova!$A:$C,1)=$A98,VLOOKUP($A98,Osnova!$A:$C,3)),"")</f>
        <v>#N/A</v>
      </c>
      <c r="C98" s="229" t="e">
        <f aca="false">IF(VLOOKUP($A98,Osnova!$A:$C,1)=$A98,VLOOKUP($A98,Osnova!$A:$D,4),0)</f>
        <v>#N/A</v>
      </c>
      <c r="D98" s="238"/>
      <c r="E98" s="231"/>
      <c r="F98" s="232" t="n">
        <f aca="false">SUM(D98-E98)</f>
        <v>0</v>
      </c>
      <c r="G98" s="238"/>
      <c r="H98" s="238"/>
      <c r="I98" s="232" t="n">
        <f aca="false">SUM(F98+G98-H98)</f>
        <v>0</v>
      </c>
    </row>
    <row collapsed="false" customFormat="true" customHeight="true" hidden="false" ht="11.25" outlineLevel="0" r="99" s="235">
      <c r="A99" s="228"/>
      <c r="B99" s="229" t="e">
        <f aca="false">iferror(IF(VLOOKUP($A99,Osnova!$A:$C,1)=$A99,VLOOKUP($A99,Osnova!$A:$C,3)),"")</f>
        <v>#N/A</v>
      </c>
      <c r="C99" s="229" t="e">
        <f aca="false">IF(VLOOKUP($A99,Osnova!$A:$C,1)=$A99,VLOOKUP($A99,Osnova!$A:$D,4),0)</f>
        <v>#N/A</v>
      </c>
      <c r="D99" s="238"/>
      <c r="E99" s="231"/>
      <c r="F99" s="232" t="n">
        <f aca="false">SUM(D99-E99)</f>
        <v>0</v>
      </c>
      <c r="G99" s="238"/>
      <c r="H99" s="238"/>
      <c r="I99" s="232" t="n">
        <f aca="false">SUM(F99+G99-H99)</f>
        <v>0</v>
      </c>
    </row>
    <row collapsed="false" customFormat="true" customHeight="true" hidden="false" ht="11.25" outlineLevel="0" r="100" s="235">
      <c r="A100" s="228"/>
      <c r="B100" s="229" t="e">
        <f aca="false">iferror(IF(VLOOKUP($A100,Osnova!$A:$C,1)=$A100,VLOOKUP($A100,Osnova!$A:$C,3)),"")</f>
        <v>#N/A</v>
      </c>
      <c r="C100" s="229" t="e">
        <f aca="false">IF(VLOOKUP($A100,Osnova!$A:$C,1)=$A100,VLOOKUP($A100,Osnova!$A:$D,4),0)</f>
        <v>#N/A</v>
      </c>
      <c r="D100" s="238"/>
      <c r="E100" s="231"/>
      <c r="F100" s="232" t="n">
        <f aca="false">SUM(D100-E100)</f>
        <v>0</v>
      </c>
      <c r="G100" s="238"/>
      <c r="H100" s="238"/>
      <c r="I100" s="232" t="n">
        <f aca="false">SUM(F100+G100-H100)</f>
        <v>0</v>
      </c>
    </row>
    <row collapsed="false" customFormat="true" customHeight="true" hidden="false" ht="11.25" outlineLevel="0" r="101" s="235">
      <c r="A101" s="228"/>
      <c r="B101" s="229" t="e">
        <f aca="false">iferror(IF(VLOOKUP($A101,Osnova!$A:$C,1)=$A101,VLOOKUP($A101,Osnova!$A:$C,3)),"")</f>
        <v>#N/A</v>
      </c>
      <c r="C101" s="229" t="e">
        <f aca="false">IF(VLOOKUP($A101,Osnova!$A:$C,1)=$A101,VLOOKUP($A101,Osnova!$A:$D,4),0)</f>
        <v>#N/A</v>
      </c>
      <c r="D101" s="238"/>
      <c r="E101" s="231"/>
      <c r="F101" s="232" t="n">
        <f aca="false">SUM(D101-E101)</f>
        <v>0</v>
      </c>
      <c r="G101" s="238"/>
      <c r="H101" s="238"/>
      <c r="I101" s="232" t="n">
        <f aca="false">SUM(F101+G101-H101)</f>
        <v>0</v>
      </c>
    </row>
    <row collapsed="false" customFormat="true" customHeight="true" hidden="false" ht="11.25" outlineLevel="0" r="102" s="235">
      <c r="A102" s="228"/>
      <c r="B102" s="229" t="e">
        <f aca="false">iferror(IF(VLOOKUP($A102,Osnova!$A:$C,1)=$A102,VLOOKUP($A102,Osnova!$A:$C,3)),"")</f>
        <v>#N/A</v>
      </c>
      <c r="C102" s="229" t="e">
        <f aca="false">IF(VLOOKUP($A102,Osnova!$A:$C,1)=$A102,VLOOKUP($A102,Osnova!$A:$D,4),0)</f>
        <v>#N/A</v>
      </c>
      <c r="D102" s="230"/>
      <c r="E102" s="231"/>
      <c r="F102" s="232" t="n">
        <f aca="false">SUM(D102-E102)</f>
        <v>0</v>
      </c>
      <c r="G102" s="240"/>
      <c r="H102" s="240"/>
      <c r="I102" s="232" t="n">
        <f aca="false">SUM(F102+G102-H102)</f>
        <v>0</v>
      </c>
    </row>
    <row collapsed="false" customFormat="true" customHeight="true" hidden="false" ht="11.25" outlineLevel="0" r="103" s="235">
      <c r="A103" s="228"/>
      <c r="B103" s="229" t="e">
        <f aca="false">iferror(IF(VLOOKUP($A103,Osnova!$A:$C,1)=$A103,VLOOKUP($A103,Osnova!$A:$C,3)),"")</f>
        <v>#N/A</v>
      </c>
      <c r="C103" s="229" t="e">
        <f aca="false">IF(VLOOKUP($A103,Osnova!$A:$C,1)=$A103,VLOOKUP($A103,Osnova!$A:$D,4),0)</f>
        <v>#N/A</v>
      </c>
      <c r="D103" s="230"/>
      <c r="E103" s="231"/>
      <c r="F103" s="232" t="n">
        <f aca="false">SUM(D103-E103)</f>
        <v>0</v>
      </c>
      <c r="G103" s="240"/>
      <c r="H103" s="240"/>
      <c r="I103" s="232" t="n">
        <f aca="false">SUM(F103+G103-H103)</f>
        <v>0</v>
      </c>
    </row>
    <row collapsed="false" customFormat="true" customHeight="true" hidden="false" ht="11.25" outlineLevel="0" r="104" s="235">
      <c r="A104" s="228"/>
      <c r="B104" s="229" t="e">
        <f aca="false">iferror(IF(VLOOKUP($A104,Osnova!$A:$C,1)=$A104,VLOOKUP($A104,Osnova!$A:$C,3)),"")</f>
        <v>#N/A</v>
      </c>
      <c r="C104" s="229" t="e">
        <f aca="false">IF(VLOOKUP($A104,Osnova!$A:$C,1)=$A104,VLOOKUP($A104,Osnova!$A:$D,4),0)</f>
        <v>#N/A</v>
      </c>
      <c r="D104" s="230"/>
      <c r="E104" s="231"/>
      <c r="F104" s="232" t="n">
        <f aca="false">SUM(D104-E104)</f>
        <v>0</v>
      </c>
      <c r="G104" s="240"/>
      <c r="H104" s="240"/>
      <c r="I104" s="232" t="n">
        <f aca="false">SUM(F104+G104-H104)</f>
        <v>0</v>
      </c>
    </row>
    <row collapsed="false" customFormat="true" customHeight="true" hidden="false" ht="11.25" outlineLevel="0" r="105" s="235">
      <c r="A105" s="228"/>
      <c r="B105" s="229" t="e">
        <f aca="false">iferror(IF(VLOOKUP($A105,Osnova!$A:$C,1)=$A105,VLOOKUP($A105,Osnova!$A:$C,3)),"")</f>
        <v>#N/A</v>
      </c>
      <c r="C105" s="229" t="e">
        <f aca="false">IF(VLOOKUP($A105,Osnova!$A:$C,1)=$A105,VLOOKUP($A105,Osnova!$A:$D,4),0)</f>
        <v>#N/A</v>
      </c>
      <c r="D105" s="230"/>
      <c r="E105" s="231"/>
      <c r="F105" s="232" t="n">
        <f aca="false">SUM(D105-E105)</f>
        <v>0</v>
      </c>
      <c r="G105" s="240"/>
      <c r="H105" s="240"/>
      <c r="I105" s="232" t="n">
        <f aca="false">SUM(F105+G105-H105)</f>
        <v>0</v>
      </c>
    </row>
    <row collapsed="false" customFormat="true" customHeight="true" hidden="false" ht="11.25" outlineLevel="0" r="106" s="235">
      <c r="A106" s="228"/>
      <c r="B106" s="229" t="e">
        <f aca="false">iferror(IF(VLOOKUP($A106,Osnova!$A:$C,1)=$A106,VLOOKUP($A106,Osnova!$A:$C,3)),"")</f>
        <v>#N/A</v>
      </c>
      <c r="C106" s="229" t="e">
        <f aca="false">IF(VLOOKUP($A106,Osnova!$A:$C,1)=$A106,VLOOKUP($A106,Osnova!$A:$D,4),0)</f>
        <v>#N/A</v>
      </c>
      <c r="D106" s="230"/>
      <c r="E106" s="231"/>
      <c r="F106" s="232" t="n">
        <f aca="false">SUM(D106-E106)</f>
        <v>0</v>
      </c>
      <c r="G106" s="240"/>
      <c r="H106" s="240"/>
      <c r="I106" s="232" t="n">
        <f aca="false">SUM(F106+G106-H106)</f>
        <v>0</v>
      </c>
    </row>
    <row collapsed="false" customFormat="true" customHeight="true" hidden="false" ht="11.25" outlineLevel="0" r="107" s="235">
      <c r="A107" s="228"/>
      <c r="B107" s="229" t="e">
        <f aca="false">iferror(IF(VLOOKUP($A107,Osnova!$A:$C,1)=$A107,VLOOKUP($A107,Osnova!$A:$C,3)),"")</f>
        <v>#N/A</v>
      </c>
      <c r="C107" s="229" t="e">
        <f aca="false">IF(VLOOKUP($A107,Osnova!$A:$C,1)=$A107,VLOOKUP($A107,Osnova!$A:$D,4),0)</f>
        <v>#N/A</v>
      </c>
      <c r="D107" s="230"/>
      <c r="E107" s="231"/>
      <c r="F107" s="232" t="n">
        <f aca="false">SUM(D107-E107)</f>
        <v>0</v>
      </c>
      <c r="G107" s="240"/>
      <c r="H107" s="240"/>
      <c r="I107" s="232" t="n">
        <f aca="false">SUM(F107+G107-H107)</f>
        <v>0</v>
      </c>
    </row>
    <row collapsed="false" customFormat="true" customHeight="true" hidden="false" ht="11.25" outlineLevel="0" r="108" s="235">
      <c r="A108" s="228"/>
      <c r="B108" s="229" t="e">
        <f aca="false">iferror(IF(VLOOKUP($A108,Osnova!$A:$C,1)=$A108,VLOOKUP($A108,Osnova!$A:$C,3)),"")</f>
        <v>#N/A</v>
      </c>
      <c r="C108" s="229" t="e">
        <f aca="false">IF(VLOOKUP($A108,Osnova!$A:$C,1)=$A108,VLOOKUP($A108,Osnova!$A:$D,4),0)</f>
        <v>#N/A</v>
      </c>
      <c r="D108" s="230"/>
      <c r="E108" s="231"/>
      <c r="F108" s="232" t="n">
        <f aca="false">SUM(D108-E108)</f>
        <v>0</v>
      </c>
      <c r="G108" s="240"/>
      <c r="H108" s="240"/>
      <c r="I108" s="232" t="n">
        <f aca="false">SUM(F108+G108-H108)</f>
        <v>0</v>
      </c>
    </row>
    <row collapsed="false" customFormat="true" customHeight="true" hidden="false" ht="11.25" outlineLevel="0" r="109" s="235">
      <c r="A109" s="228"/>
      <c r="B109" s="229" t="e">
        <f aca="false">iferror(IF(VLOOKUP($A109,Osnova!$A:$C,1)=$A109,VLOOKUP($A109,Osnova!$A:$C,3)),"")</f>
        <v>#N/A</v>
      </c>
      <c r="C109" s="229" t="e">
        <f aca="false">IF(VLOOKUP($A109,Osnova!$A:$C,1)=$A109,VLOOKUP($A109,Osnova!$A:$D,4),0)</f>
        <v>#N/A</v>
      </c>
      <c r="D109" s="230"/>
      <c r="E109" s="231"/>
      <c r="F109" s="232" t="n">
        <f aca="false">SUM(D109-E109)</f>
        <v>0</v>
      </c>
      <c r="G109" s="240"/>
      <c r="H109" s="240"/>
      <c r="I109" s="232" t="n">
        <f aca="false">SUM(F109+G109-H109)</f>
        <v>0</v>
      </c>
    </row>
    <row collapsed="false" customFormat="true" customHeight="true" hidden="false" ht="11.25" outlineLevel="0" r="110" s="77">
      <c r="A110" s="241"/>
      <c r="B110" s="229" t="e">
        <f aca="false">iferror(IF(VLOOKUP($A110,Osnova!$A:$C,1)=$A110,VLOOKUP($A110,Osnova!$A:$C,3)),"")</f>
        <v>#N/A</v>
      </c>
      <c r="C110" s="242" t="e">
        <f aca="false">IF(VLOOKUP($A110,Osnova!$A:$C,1)=$A110,VLOOKUP($A110,Osnova!$A:$D,4),0)</f>
        <v>#N/A</v>
      </c>
      <c r="D110" s="243"/>
      <c r="E110" s="244"/>
      <c r="F110" s="245" t="n">
        <f aca="false">SUM(D110-E110)</f>
        <v>0</v>
      </c>
      <c r="G110" s="246"/>
      <c r="H110" s="246"/>
      <c r="I110" s="245" t="n">
        <f aca="false">SUM(F110+G110-H110)</f>
        <v>0</v>
      </c>
    </row>
    <row collapsed="false" customFormat="true" customHeight="true" hidden="false" ht="11.25" outlineLevel="0" r="111" s="77">
      <c r="A111" s="241"/>
      <c r="B111" s="229" t="e">
        <f aca="false">iferror(IF(VLOOKUP($A111,Osnova!$A:$C,1)=$A111,VLOOKUP($A111,Osnova!$A:$C,3)),"")</f>
        <v>#N/A</v>
      </c>
      <c r="C111" s="242" t="e">
        <f aca="false">IF(VLOOKUP($A111,Osnova!$A:$C,1)=$A111,VLOOKUP($A111,Osnova!$A:$D,4),0)</f>
        <v>#N/A</v>
      </c>
      <c r="D111" s="243"/>
      <c r="E111" s="244"/>
      <c r="F111" s="245" t="n">
        <f aca="false">SUM(D111-E111)</f>
        <v>0</v>
      </c>
      <c r="G111" s="246"/>
      <c r="H111" s="246"/>
      <c r="I111" s="245" t="n">
        <f aca="false">SUM(F111+G111-H111)</f>
        <v>0</v>
      </c>
    </row>
    <row collapsed="false" customFormat="true" customHeight="true" hidden="false" ht="11.25" outlineLevel="0" r="112" s="77">
      <c r="A112" s="241"/>
      <c r="B112" s="229" t="e">
        <f aca="false">iferror(IF(VLOOKUP($A112,Osnova!$A:$C,1)=$A112,VLOOKUP($A112,Osnova!$A:$C,3)),"")</f>
        <v>#N/A</v>
      </c>
      <c r="C112" s="242" t="e">
        <f aca="false">IF(VLOOKUP($A112,Osnova!$A:$C,1)=$A112,VLOOKUP($A112,Osnova!$A:$D,4),0)</f>
        <v>#N/A</v>
      </c>
      <c r="D112" s="243"/>
      <c r="E112" s="244"/>
      <c r="F112" s="245" t="n">
        <f aca="false">SUM(D112-E112)</f>
        <v>0</v>
      </c>
      <c r="G112" s="246"/>
      <c r="H112" s="246"/>
      <c r="I112" s="245" t="n">
        <f aca="false">SUM(F112+G112-H112)</f>
        <v>0</v>
      </c>
    </row>
    <row collapsed="false" customFormat="true" customHeight="true" hidden="false" ht="11.25" outlineLevel="0" r="113" s="77">
      <c r="A113" s="241"/>
      <c r="B113" s="229" t="e">
        <f aca="false">iferror(IF(VLOOKUP($A113,Osnova!$A:$C,1)=$A113,VLOOKUP($A113,Osnova!$A:$C,3)),"")</f>
        <v>#N/A</v>
      </c>
      <c r="C113" s="242" t="e">
        <f aca="false">IF(VLOOKUP($A113,Osnova!$A:$C,1)=$A113,VLOOKUP($A113,Osnova!$A:$D,4),0)</f>
        <v>#N/A</v>
      </c>
      <c r="D113" s="243"/>
      <c r="E113" s="244"/>
      <c r="F113" s="245" t="n">
        <f aca="false">SUM(D113-E113)</f>
        <v>0</v>
      </c>
      <c r="G113" s="246"/>
      <c r="H113" s="246"/>
      <c r="I113" s="245" t="n">
        <f aca="false">SUM(F113+G113-H113)</f>
        <v>0</v>
      </c>
    </row>
    <row collapsed="false" customFormat="true" customHeight="true" hidden="false" ht="11.25" outlineLevel="0" r="114" s="77">
      <c r="A114" s="241"/>
      <c r="B114" s="229" t="e">
        <f aca="false">iferror(IF(VLOOKUP($A114,Osnova!$A:$C,1)=$A114,VLOOKUP($A114,Osnova!$A:$C,3)),"")</f>
        <v>#N/A</v>
      </c>
      <c r="C114" s="242" t="e">
        <f aca="false">IF(VLOOKUP($A114,Osnova!$A:$C,1)=$A114,VLOOKUP($A114,Osnova!$A:$D,4),0)</f>
        <v>#N/A</v>
      </c>
      <c r="D114" s="243"/>
      <c r="E114" s="244"/>
      <c r="F114" s="245" t="n">
        <f aca="false">SUM(D114-E114)</f>
        <v>0</v>
      </c>
      <c r="G114" s="246"/>
      <c r="H114" s="246"/>
      <c r="I114" s="245" t="n">
        <f aca="false">SUM(F114+G114-H114)</f>
        <v>0</v>
      </c>
    </row>
    <row collapsed="false" customFormat="true" customHeight="true" hidden="false" ht="11.25" outlineLevel="0" r="115" s="77">
      <c r="A115" s="241"/>
      <c r="B115" s="229" t="e">
        <f aca="false">iferror(IF(VLOOKUP($A115,Osnova!$A:$C,1)=$A115,VLOOKUP($A115,Osnova!$A:$C,3)),"")</f>
        <v>#N/A</v>
      </c>
      <c r="C115" s="242" t="e">
        <f aca="false">IF(VLOOKUP($A115,Osnova!$A:$C,1)=$A115,VLOOKUP($A115,Osnova!$A:$D,4),0)</f>
        <v>#N/A</v>
      </c>
      <c r="D115" s="243"/>
      <c r="E115" s="244"/>
      <c r="F115" s="245" t="n">
        <f aca="false">SUM(D115-E115)</f>
        <v>0</v>
      </c>
      <c r="G115" s="246"/>
      <c r="H115" s="246"/>
      <c r="I115" s="245" t="n">
        <f aca="false">SUM(F115+G115-H115)</f>
        <v>0</v>
      </c>
    </row>
    <row collapsed="false" customFormat="true" customHeight="true" hidden="false" ht="11.25" outlineLevel="0" r="116" s="77">
      <c r="A116" s="241"/>
      <c r="B116" s="229" t="e">
        <f aca="false">iferror(IF(VLOOKUP($A116,Osnova!$A:$C,1)=$A116,VLOOKUP($A116,Osnova!$A:$C,3)),"")</f>
        <v>#N/A</v>
      </c>
      <c r="C116" s="242" t="e">
        <f aca="false">IF(VLOOKUP($A116,Osnova!$A:$C,1)=$A116,VLOOKUP($A116,Osnova!$A:$D,4),0)</f>
        <v>#N/A</v>
      </c>
      <c r="D116" s="243"/>
      <c r="E116" s="244"/>
      <c r="F116" s="245" t="n">
        <f aca="false">SUM(D116-E116)</f>
        <v>0</v>
      </c>
      <c r="G116" s="246"/>
      <c r="H116" s="246"/>
      <c r="I116" s="245" t="n">
        <f aca="false">SUM(F116+G116-H116)</f>
        <v>0</v>
      </c>
    </row>
    <row collapsed="false" customFormat="true" customHeight="true" hidden="false" ht="11.25" outlineLevel="0" r="117" s="77">
      <c r="A117" s="241"/>
      <c r="B117" s="229" t="e">
        <f aca="false">iferror(IF(VLOOKUP($A117,Osnova!$A:$C,1)=$A117,VLOOKUP($A117,Osnova!$A:$C,3)),"")</f>
        <v>#N/A</v>
      </c>
      <c r="C117" s="242" t="e">
        <f aca="false">IF(VLOOKUP($A117,Osnova!$A:$C,1)=$A117,VLOOKUP($A117,Osnova!$A:$D,4),0)</f>
        <v>#N/A</v>
      </c>
      <c r="D117" s="243"/>
      <c r="E117" s="244"/>
      <c r="F117" s="245" t="n">
        <f aca="false">SUM(D117-E117)</f>
        <v>0</v>
      </c>
      <c r="G117" s="246"/>
      <c r="H117" s="246"/>
      <c r="I117" s="245" t="n">
        <f aca="false">SUM(F117+G117-H117)</f>
        <v>0</v>
      </c>
    </row>
    <row collapsed="false" customFormat="true" customHeight="true" hidden="false" ht="11.25" outlineLevel="0" r="118" s="77">
      <c r="A118" s="241"/>
      <c r="B118" s="229" t="e">
        <f aca="false">iferror(IF(VLOOKUP($A118,Osnova!$A:$C,1)=$A118,VLOOKUP($A118,Osnova!$A:$C,3)),"")</f>
        <v>#N/A</v>
      </c>
      <c r="C118" s="242" t="e">
        <f aca="false">IF(VLOOKUP($A118,Osnova!$A:$C,1)=$A118,VLOOKUP($A118,Osnova!$A:$D,4),0)</f>
        <v>#N/A</v>
      </c>
      <c r="D118" s="243"/>
      <c r="E118" s="244"/>
      <c r="F118" s="245" t="n">
        <f aca="false">SUM(D118-E118)</f>
        <v>0</v>
      </c>
      <c r="G118" s="246"/>
      <c r="H118" s="246"/>
      <c r="I118" s="245" t="n">
        <f aca="false">SUM(F118+G118-H118)</f>
        <v>0</v>
      </c>
    </row>
    <row collapsed="false" customFormat="true" customHeight="true" hidden="false" ht="11.25" outlineLevel="0" r="119" s="77">
      <c r="A119" s="241"/>
      <c r="B119" s="229" t="e">
        <f aca="false">iferror(IF(VLOOKUP($A119,Osnova!$A:$C,1)=$A119,VLOOKUP($A119,Osnova!$A:$C,3)),"")</f>
        <v>#N/A</v>
      </c>
      <c r="C119" s="242" t="e">
        <f aca="false">IF(VLOOKUP($A119,Osnova!$A:$C,1)=$A119,VLOOKUP($A119,Osnova!$A:$D,4),0)</f>
        <v>#N/A</v>
      </c>
      <c r="D119" s="243"/>
      <c r="E119" s="244"/>
      <c r="F119" s="245" t="n">
        <f aca="false">SUM(D119-E119)</f>
        <v>0</v>
      </c>
      <c r="G119" s="246"/>
      <c r="H119" s="246"/>
      <c r="I119" s="245" t="n">
        <f aca="false">SUM(F119+G119-H119)</f>
        <v>0</v>
      </c>
    </row>
    <row collapsed="false" customFormat="true" customHeight="true" hidden="false" ht="11.25" outlineLevel="0" r="120" s="77">
      <c r="A120" s="241"/>
      <c r="B120" s="229" t="e">
        <f aca="false">iferror(IF(VLOOKUP($A120,Osnova!$A:$C,1)=$A120,VLOOKUP($A120,Osnova!$A:$C,3)),"")</f>
        <v>#N/A</v>
      </c>
      <c r="C120" s="242" t="e">
        <f aca="false">IF(VLOOKUP($A120,Osnova!$A:$C,1)=$A120,VLOOKUP($A120,Osnova!$A:$D,4),0)</f>
        <v>#N/A</v>
      </c>
      <c r="D120" s="243"/>
      <c r="E120" s="244"/>
      <c r="F120" s="245" t="n">
        <f aca="false">SUM(D120-E120)</f>
        <v>0</v>
      </c>
      <c r="G120" s="246"/>
      <c r="H120" s="246"/>
      <c r="I120" s="245" t="n">
        <f aca="false">SUM(F120+G120-H120)</f>
        <v>0</v>
      </c>
    </row>
    <row collapsed="false" customFormat="true" customHeight="true" hidden="false" ht="11.25" outlineLevel="0" r="121" s="77">
      <c r="A121" s="241"/>
      <c r="B121" s="229" t="e">
        <f aca="false">iferror(IF(VLOOKUP($A121,Osnova!$A:$C,1)=$A121,VLOOKUP($A121,Osnova!$A:$C,3)),"")</f>
        <v>#N/A</v>
      </c>
      <c r="C121" s="242" t="e">
        <f aca="false">IF(VLOOKUP($A121,Osnova!$A:$C,1)=$A121,VLOOKUP($A121,Osnova!$A:$D,4),0)</f>
        <v>#N/A</v>
      </c>
      <c r="D121" s="243"/>
      <c r="E121" s="244"/>
      <c r="F121" s="245" t="n">
        <f aca="false">SUM(D121-E121)</f>
        <v>0</v>
      </c>
      <c r="G121" s="246"/>
      <c r="H121" s="246"/>
      <c r="I121" s="245" t="n">
        <f aca="false">SUM(F121+G121-H121)</f>
        <v>0</v>
      </c>
    </row>
    <row collapsed="false" customFormat="true" customHeight="true" hidden="false" ht="11.25" outlineLevel="0" r="122" s="77">
      <c r="A122" s="241"/>
      <c r="B122" s="229" t="e">
        <f aca="false">iferror(IF(VLOOKUP($A122,Osnova!$A:$C,1)=$A122,VLOOKUP($A122,Osnova!$A:$C,3)),"")</f>
        <v>#N/A</v>
      </c>
      <c r="C122" s="242" t="e">
        <f aca="false">IF(VLOOKUP($A122,Osnova!$A:$C,1)=$A122,VLOOKUP($A122,Osnova!$A:$D,4),0)</f>
        <v>#N/A</v>
      </c>
      <c r="D122" s="243"/>
      <c r="E122" s="244"/>
      <c r="F122" s="245" t="n">
        <f aca="false">SUM(D122-E122)</f>
        <v>0</v>
      </c>
      <c r="G122" s="246"/>
      <c r="H122" s="246"/>
      <c r="I122" s="245" t="n">
        <f aca="false">SUM(F122+G122-H122)</f>
        <v>0</v>
      </c>
    </row>
    <row collapsed="false" customFormat="true" customHeight="true" hidden="false" ht="11.25" outlineLevel="0" r="123" s="77">
      <c r="A123" s="241"/>
      <c r="B123" s="229" t="e">
        <f aca="false">iferror(IF(VLOOKUP($A123,Osnova!$A:$C,1)=$A123,VLOOKUP($A123,Osnova!$A:$C,3)),"")</f>
        <v>#N/A</v>
      </c>
      <c r="C123" s="242" t="e">
        <f aca="false">IF(VLOOKUP($A123,Osnova!$A:$C,1)=$A123,VLOOKUP($A123,Osnova!$A:$D,4),0)</f>
        <v>#N/A</v>
      </c>
      <c r="D123" s="243"/>
      <c r="E123" s="244"/>
      <c r="F123" s="245" t="n">
        <f aca="false">SUM(D123-E123)</f>
        <v>0</v>
      </c>
      <c r="G123" s="246"/>
      <c r="H123" s="246"/>
      <c r="I123" s="245" t="n">
        <f aca="false">SUM(F123+G123-H123)</f>
        <v>0</v>
      </c>
    </row>
    <row collapsed="false" customFormat="true" customHeight="true" hidden="false" ht="11.25" outlineLevel="0" r="124" s="77">
      <c r="A124" s="241"/>
      <c r="B124" s="229" t="e">
        <f aca="false">iferror(IF(VLOOKUP($A124,Osnova!$A:$C,1)=$A124,VLOOKUP($A124,Osnova!$A:$C,3)),"")</f>
        <v>#N/A</v>
      </c>
      <c r="C124" s="242" t="e">
        <f aca="false">IF(VLOOKUP($A124,Osnova!$A:$C,1)=$A124,VLOOKUP($A124,Osnova!$A:$D,4),0)</f>
        <v>#N/A</v>
      </c>
      <c r="D124" s="243"/>
      <c r="E124" s="244"/>
      <c r="F124" s="245" t="n">
        <f aca="false">SUM(D124-E124)</f>
        <v>0</v>
      </c>
      <c r="G124" s="246"/>
      <c r="H124" s="246"/>
      <c r="I124" s="245" t="n">
        <f aca="false">SUM(F124+G124-H124)</f>
        <v>0</v>
      </c>
    </row>
    <row collapsed="false" customFormat="true" customHeight="true" hidden="false" ht="11.25" outlineLevel="0" r="125" s="77">
      <c r="A125" s="241"/>
      <c r="B125" s="229" t="e">
        <f aca="false">iferror(IF(VLOOKUP($A125,Osnova!$A:$C,1)=$A125,VLOOKUP($A125,Osnova!$A:$C,3)),"")</f>
        <v>#N/A</v>
      </c>
      <c r="C125" s="242" t="e">
        <f aca="false">IF(VLOOKUP($A125,Osnova!$A:$C,1)=$A125,VLOOKUP($A125,Osnova!$A:$D,4),0)</f>
        <v>#N/A</v>
      </c>
      <c r="D125" s="243"/>
      <c r="E125" s="244"/>
      <c r="F125" s="245" t="n">
        <f aca="false">SUM(D125-E125)</f>
        <v>0</v>
      </c>
      <c r="G125" s="246"/>
      <c r="H125" s="246"/>
      <c r="I125" s="245" t="n">
        <f aca="false">SUM(F125+G125-H125)</f>
        <v>0</v>
      </c>
    </row>
    <row collapsed="false" customFormat="true" customHeight="true" hidden="false" ht="11.25" outlineLevel="0" r="126" s="77">
      <c r="A126" s="241"/>
      <c r="B126" s="229" t="e">
        <f aca="false">iferror(IF(VLOOKUP($A126,Osnova!$A:$C,1)=$A126,VLOOKUP($A126,Osnova!$A:$C,3)),"")</f>
        <v>#N/A</v>
      </c>
      <c r="C126" s="242" t="e">
        <f aca="false">IF(VLOOKUP($A126,Osnova!$A:$C,1)=$A126,VLOOKUP($A126,Osnova!$A:$D,4),0)</f>
        <v>#N/A</v>
      </c>
      <c r="D126" s="243"/>
      <c r="E126" s="244"/>
      <c r="F126" s="245" t="n">
        <f aca="false">SUM(D126-E126)</f>
        <v>0</v>
      </c>
      <c r="G126" s="246"/>
      <c r="H126" s="246"/>
      <c r="I126" s="245" t="n">
        <f aca="false">SUM(F126+G126-H126)</f>
        <v>0</v>
      </c>
    </row>
    <row collapsed="false" customFormat="true" customHeight="true" hidden="false" ht="11.25" outlineLevel="0" r="127" s="77">
      <c r="A127" s="241"/>
      <c r="B127" s="229" t="e">
        <f aca="false">iferror(IF(VLOOKUP($A127,Osnova!$A:$C,1)=$A127,VLOOKUP($A127,Osnova!$A:$C,3)),"")</f>
        <v>#N/A</v>
      </c>
      <c r="C127" s="242" t="e">
        <f aca="false">IF(VLOOKUP($A127,Osnova!$A:$C,1)=$A127,VLOOKUP($A127,Osnova!$A:$D,4),0)</f>
        <v>#N/A</v>
      </c>
      <c r="D127" s="243"/>
      <c r="E127" s="244"/>
      <c r="F127" s="245" t="n">
        <f aca="false">SUM(D127-E127)</f>
        <v>0</v>
      </c>
      <c r="G127" s="246"/>
      <c r="H127" s="246"/>
      <c r="I127" s="245" t="n">
        <f aca="false">SUM(F127+G127-H127)</f>
        <v>0</v>
      </c>
    </row>
    <row collapsed="false" customFormat="true" customHeight="true" hidden="false" ht="11.25" outlineLevel="0" r="128" s="77">
      <c r="A128" s="241"/>
      <c r="B128" s="229" t="e">
        <f aca="false">iferror(IF(VLOOKUP($A128,Osnova!$A:$C,1)=$A128,VLOOKUP($A128,Osnova!$A:$C,3)),"")</f>
        <v>#N/A</v>
      </c>
      <c r="C128" s="242" t="e">
        <f aca="false">IF(VLOOKUP($A128,Osnova!$A:$C,1)=$A128,VLOOKUP($A128,Osnova!$A:$D,4),0)</f>
        <v>#N/A</v>
      </c>
      <c r="D128" s="243"/>
      <c r="E128" s="244"/>
      <c r="F128" s="245" t="n">
        <f aca="false">SUM(D128-E128)</f>
        <v>0</v>
      </c>
      <c r="G128" s="246"/>
      <c r="H128" s="246"/>
      <c r="I128" s="245" t="n">
        <f aca="false">SUM(F128+G128-H128)</f>
        <v>0</v>
      </c>
    </row>
    <row collapsed="false" customFormat="true" customHeight="true" hidden="false" ht="11.25" outlineLevel="0" r="129" s="77">
      <c r="A129" s="241"/>
      <c r="B129" s="229" t="e">
        <f aca="false">iferror(IF(VLOOKUP($A129,Osnova!$A:$C,1)=$A129,VLOOKUP($A129,Osnova!$A:$C,3)),"")</f>
        <v>#N/A</v>
      </c>
      <c r="C129" s="242" t="e">
        <f aca="false">IF(VLOOKUP($A129,Osnova!$A:$C,1)=$A129,VLOOKUP($A129,Osnova!$A:$D,4),0)</f>
        <v>#N/A</v>
      </c>
      <c r="D129" s="243"/>
      <c r="E129" s="244"/>
      <c r="F129" s="245" t="n">
        <f aca="false">SUM(D129-E129)</f>
        <v>0</v>
      </c>
      <c r="G129" s="246"/>
      <c r="H129" s="246"/>
      <c r="I129" s="245" t="n">
        <f aca="false">SUM(F129+G129-H129)</f>
        <v>0</v>
      </c>
    </row>
    <row collapsed="false" customFormat="true" customHeight="true" hidden="false" ht="11.25" outlineLevel="0" r="130" s="77">
      <c r="A130" s="241"/>
      <c r="B130" s="229" t="e">
        <f aca="false">iferror(IF(VLOOKUP($A130,Osnova!$A:$C,1)=$A130,VLOOKUP($A130,Osnova!$A:$C,3)),"")</f>
        <v>#N/A</v>
      </c>
      <c r="C130" s="242" t="e">
        <f aca="false">IF(VLOOKUP($A130,Osnova!$A:$C,1)=$A130,VLOOKUP($A130,Osnova!$A:$D,4),0)</f>
        <v>#N/A</v>
      </c>
      <c r="D130" s="243"/>
      <c r="E130" s="244"/>
      <c r="F130" s="245" t="n">
        <f aca="false">SUM(D130-E130)</f>
        <v>0</v>
      </c>
      <c r="G130" s="246"/>
      <c r="H130" s="246"/>
      <c r="I130" s="245" t="n">
        <f aca="false">SUM(F130+G130-H130)</f>
        <v>0</v>
      </c>
    </row>
    <row collapsed="false" customFormat="true" customHeight="true" hidden="false" ht="11.25" outlineLevel="0" r="131" s="77">
      <c r="A131" s="241"/>
      <c r="B131" s="229" t="e">
        <f aca="false">iferror(IF(VLOOKUP($A131,Osnova!$A:$C,1)=$A131,VLOOKUP($A131,Osnova!$A:$C,3)),"")</f>
        <v>#N/A</v>
      </c>
      <c r="C131" s="242" t="e">
        <f aca="false">IF(VLOOKUP($A131,Osnova!$A:$C,1)=$A131,VLOOKUP($A131,Osnova!$A:$D,4),0)</f>
        <v>#N/A</v>
      </c>
      <c r="D131" s="243"/>
      <c r="E131" s="244"/>
      <c r="F131" s="245" t="n">
        <f aca="false">SUM(D131-E131)</f>
        <v>0</v>
      </c>
      <c r="G131" s="246"/>
      <c r="H131" s="246"/>
      <c r="I131" s="245" t="n">
        <f aca="false">SUM(F131+G131-H131)</f>
        <v>0</v>
      </c>
    </row>
    <row collapsed="false" customFormat="true" customHeight="true" hidden="false" ht="11.25" outlineLevel="0" r="132" s="77">
      <c r="A132" s="241"/>
      <c r="B132" s="229" t="e">
        <f aca="false">iferror(IF(VLOOKUP($A132,Osnova!$A:$C,1)=$A132,VLOOKUP($A132,Osnova!$A:$C,3)),"")</f>
        <v>#N/A</v>
      </c>
      <c r="C132" s="242" t="e">
        <f aca="false">IF(VLOOKUP($A132,Osnova!$A:$C,1)=$A132,VLOOKUP($A132,Osnova!$A:$D,4),0)</f>
        <v>#N/A</v>
      </c>
      <c r="D132" s="243"/>
      <c r="E132" s="244"/>
      <c r="F132" s="245" t="n">
        <f aca="false">SUM(D132-E132)</f>
        <v>0</v>
      </c>
      <c r="G132" s="246"/>
      <c r="H132" s="246"/>
      <c r="I132" s="245" t="n">
        <f aca="false">SUM(F132+G132-H132)</f>
        <v>0</v>
      </c>
    </row>
    <row collapsed="false" customFormat="true" customHeight="true" hidden="false" ht="11.25" outlineLevel="0" r="133" s="77">
      <c r="A133" s="241"/>
      <c r="B133" s="229" t="e">
        <f aca="false">iferror(IF(VLOOKUP($A133,Osnova!$A:$C,1)=$A133,VLOOKUP($A133,Osnova!$A:$C,3)),"")</f>
        <v>#N/A</v>
      </c>
      <c r="C133" s="242" t="e">
        <f aca="false">IF(VLOOKUP($A133,Osnova!$A:$C,1)=$A133,VLOOKUP($A133,Osnova!$A:$D,4),0)</f>
        <v>#N/A</v>
      </c>
      <c r="D133" s="243"/>
      <c r="E133" s="244"/>
      <c r="F133" s="245" t="n">
        <f aca="false">SUM(D133-E133)</f>
        <v>0</v>
      </c>
      <c r="G133" s="246"/>
      <c r="H133" s="246"/>
      <c r="I133" s="245" t="n">
        <f aca="false">SUM(F133+G133-H133)</f>
        <v>0</v>
      </c>
    </row>
    <row collapsed="false" customFormat="true" customHeight="true" hidden="false" ht="11.25" outlineLevel="0" r="134" s="77">
      <c r="A134" s="241"/>
      <c r="B134" s="229" t="e">
        <f aca="false">iferror(IF(VLOOKUP($A134,Osnova!$A:$C,1)=$A134,VLOOKUP($A134,Osnova!$A:$C,3)),"")</f>
        <v>#N/A</v>
      </c>
      <c r="C134" s="242" t="e">
        <f aca="false">IF(VLOOKUP($A134,Osnova!$A:$C,1)=$A134,VLOOKUP($A134,Osnova!$A:$D,4),0)</f>
        <v>#N/A</v>
      </c>
      <c r="D134" s="243"/>
      <c r="E134" s="244"/>
      <c r="F134" s="245" t="n">
        <f aca="false">SUM(D134-E134)</f>
        <v>0</v>
      </c>
      <c r="G134" s="246"/>
      <c r="H134" s="246"/>
      <c r="I134" s="245" t="n">
        <f aca="false">SUM(F134+G134-H134)</f>
        <v>0</v>
      </c>
    </row>
    <row collapsed="false" customFormat="true" customHeight="true" hidden="false" ht="11.25" outlineLevel="0" r="135" s="77">
      <c r="A135" s="241"/>
      <c r="B135" s="229" t="e">
        <f aca="false">iferror(IF(VLOOKUP($A135,Osnova!$A:$C,1)=$A135,VLOOKUP($A135,Osnova!$A:$C,3)),"")</f>
        <v>#N/A</v>
      </c>
      <c r="C135" s="242" t="e">
        <f aca="false">IF(VLOOKUP($A135,Osnova!$A:$C,1)=$A135,VLOOKUP($A135,Osnova!$A:$D,4),0)</f>
        <v>#N/A</v>
      </c>
      <c r="D135" s="243"/>
      <c r="E135" s="244"/>
      <c r="F135" s="245" t="n">
        <f aca="false">SUM(D135-E135)</f>
        <v>0</v>
      </c>
      <c r="G135" s="246"/>
      <c r="H135" s="246"/>
      <c r="I135" s="245" t="n">
        <f aca="false">SUM(F135+G135-H135)</f>
        <v>0</v>
      </c>
    </row>
    <row collapsed="false" customFormat="true" customHeight="true" hidden="false" ht="11.25" outlineLevel="0" r="136" s="77">
      <c r="A136" s="241"/>
      <c r="B136" s="229" t="e">
        <f aca="false">iferror(IF(VLOOKUP($A136,Osnova!$A:$C,1)=$A136,VLOOKUP($A136,Osnova!$A:$C,3)),"")</f>
        <v>#N/A</v>
      </c>
      <c r="C136" s="242" t="e">
        <f aca="false">IF(VLOOKUP($A136,Osnova!$A:$C,1)=$A136,VLOOKUP($A136,Osnova!$A:$D,4),0)</f>
        <v>#N/A</v>
      </c>
      <c r="D136" s="243"/>
      <c r="E136" s="244"/>
      <c r="F136" s="245" t="n">
        <f aca="false">SUM(D136-E136)</f>
        <v>0</v>
      </c>
      <c r="G136" s="246"/>
      <c r="H136" s="246"/>
      <c r="I136" s="245" t="n">
        <f aca="false">SUM(F136+G136-H136)</f>
        <v>0</v>
      </c>
    </row>
    <row collapsed="false" customFormat="true" customHeight="true" hidden="false" ht="11.25" outlineLevel="0" r="137" s="77">
      <c r="A137" s="241"/>
      <c r="B137" s="229" t="e">
        <f aca="false">iferror(IF(VLOOKUP($A137,Osnova!$A:$C,1)=$A137,VLOOKUP($A137,Osnova!$A:$C,3)),"")</f>
        <v>#N/A</v>
      </c>
      <c r="C137" s="242" t="e">
        <f aca="false">IF(VLOOKUP($A137,Osnova!$A:$C,1)=$A137,VLOOKUP($A137,Osnova!$A:$D,4),0)</f>
        <v>#N/A</v>
      </c>
      <c r="D137" s="243"/>
      <c r="E137" s="244"/>
      <c r="F137" s="245" t="n">
        <f aca="false">SUM(D137-E137)</f>
        <v>0</v>
      </c>
      <c r="G137" s="246"/>
      <c r="H137" s="246"/>
      <c r="I137" s="245" t="n">
        <f aca="false">SUM(F137+G137-H137)</f>
        <v>0</v>
      </c>
    </row>
    <row collapsed="false" customFormat="true" customHeight="true" hidden="false" ht="11.25" outlineLevel="0" r="138" s="77">
      <c r="A138" s="241"/>
      <c r="B138" s="229" t="e">
        <f aca="false">iferror(IF(VLOOKUP($A138,Osnova!$A:$C,1)=$A138,VLOOKUP($A138,Osnova!$A:$C,3)),"")</f>
        <v>#N/A</v>
      </c>
      <c r="C138" s="242" t="e">
        <f aca="false">IF(VLOOKUP($A138,Osnova!$A:$C,1)=$A138,VLOOKUP($A138,Osnova!$A:$D,4),0)</f>
        <v>#N/A</v>
      </c>
      <c r="D138" s="243"/>
      <c r="E138" s="244"/>
      <c r="F138" s="245" t="n">
        <f aca="false">SUM(D138-E138)</f>
        <v>0</v>
      </c>
      <c r="G138" s="246"/>
      <c r="H138" s="246"/>
      <c r="I138" s="245" t="n">
        <f aca="false">SUM(F138+G138-H138)</f>
        <v>0</v>
      </c>
    </row>
    <row collapsed="false" customFormat="true" customHeight="true" hidden="false" ht="11.25" outlineLevel="0" r="139" s="77">
      <c r="A139" s="241"/>
      <c r="B139" s="229" t="e">
        <f aca="false">iferror(IF(VLOOKUP($A139,Osnova!$A:$C,1)=$A139,VLOOKUP($A139,Osnova!$A:$C,3)),"")</f>
        <v>#N/A</v>
      </c>
      <c r="C139" s="242" t="e">
        <f aca="false">IF(VLOOKUP($A139,Osnova!$A:$C,1)=$A139,VLOOKUP($A139,Osnova!$A:$D,4),0)</f>
        <v>#N/A</v>
      </c>
      <c r="D139" s="243"/>
      <c r="E139" s="244"/>
      <c r="F139" s="245" t="n">
        <f aca="false">SUM(D139-E139)</f>
        <v>0</v>
      </c>
      <c r="G139" s="246"/>
      <c r="H139" s="246"/>
      <c r="I139" s="245" t="n">
        <f aca="false">SUM(F139+G139-H139)</f>
        <v>0</v>
      </c>
    </row>
    <row collapsed="false" customFormat="true" customHeight="true" hidden="false" ht="11.25" outlineLevel="0" r="140" s="77">
      <c r="A140" s="241"/>
      <c r="B140" s="229" t="e">
        <f aca="false">iferror(IF(VLOOKUP($A140,Osnova!$A:$C,1)=$A140,VLOOKUP($A140,Osnova!$A:$C,3)),"")</f>
        <v>#N/A</v>
      </c>
      <c r="C140" s="242" t="e">
        <f aca="false">IF(VLOOKUP($A140,Osnova!$A:$C,1)=$A140,VLOOKUP($A140,Osnova!$A:$D,4),0)</f>
        <v>#N/A</v>
      </c>
      <c r="D140" s="243"/>
      <c r="E140" s="244"/>
      <c r="F140" s="245" t="n">
        <f aca="false">SUM(D140-E140)</f>
        <v>0</v>
      </c>
      <c r="G140" s="246"/>
      <c r="H140" s="246"/>
      <c r="I140" s="245" t="n">
        <f aca="false">SUM(F140+G140-H140)</f>
        <v>0</v>
      </c>
    </row>
    <row collapsed="false" customFormat="true" customHeight="true" hidden="false" ht="11.25" outlineLevel="0" r="141" s="77">
      <c r="A141" s="241"/>
      <c r="B141" s="229" t="e">
        <f aca="false">iferror(IF(VLOOKUP($A141,Osnova!$A:$C,1)=$A141,VLOOKUP($A141,Osnova!$A:$C,3)),"")</f>
        <v>#N/A</v>
      </c>
      <c r="C141" s="242" t="e">
        <f aca="false">IF(VLOOKUP($A141,Osnova!$A:$C,1)=$A141,VLOOKUP($A141,Osnova!$A:$D,4),0)</f>
        <v>#N/A</v>
      </c>
      <c r="D141" s="243"/>
      <c r="E141" s="244"/>
      <c r="F141" s="245" t="n">
        <f aca="false">SUM(D141-E141)</f>
        <v>0</v>
      </c>
      <c r="G141" s="246"/>
      <c r="H141" s="246"/>
      <c r="I141" s="245" t="n">
        <f aca="false">SUM(F141+G141-H141)</f>
        <v>0</v>
      </c>
    </row>
    <row collapsed="false" customFormat="true" customHeight="true" hidden="false" ht="11.25" outlineLevel="0" r="142" s="77">
      <c r="A142" s="241"/>
      <c r="B142" s="229" t="e">
        <f aca="false">iferror(IF(VLOOKUP($A142,Osnova!$A:$C,1)=$A142,VLOOKUP($A142,Osnova!$A:$C,3)),"")</f>
        <v>#N/A</v>
      </c>
      <c r="C142" s="242" t="e">
        <f aca="false">IF(VLOOKUP($A142,Osnova!$A:$C,1)=$A142,VLOOKUP($A142,Osnova!$A:$D,4),0)</f>
        <v>#N/A</v>
      </c>
      <c r="D142" s="243"/>
      <c r="E142" s="244"/>
      <c r="F142" s="245" t="n">
        <f aca="false">SUM(D142-E142)</f>
        <v>0</v>
      </c>
      <c r="G142" s="246"/>
      <c r="H142" s="246"/>
      <c r="I142" s="245" t="n">
        <f aca="false">SUM(F142+G142-H142)</f>
        <v>0</v>
      </c>
    </row>
    <row collapsed="false" customFormat="true" customHeight="true" hidden="false" ht="11.25" outlineLevel="0" r="143" s="77">
      <c r="A143" s="241"/>
      <c r="B143" s="229" t="e">
        <f aca="false">iferror(IF(VLOOKUP($A143,Osnova!$A:$C,1)=$A143,VLOOKUP($A143,Osnova!$A:$C,3)),"")</f>
        <v>#N/A</v>
      </c>
      <c r="C143" s="242" t="e">
        <f aca="false">IF(VLOOKUP($A143,Osnova!$A:$C,1)=$A143,VLOOKUP($A143,Osnova!$A:$D,4),0)</f>
        <v>#N/A</v>
      </c>
      <c r="D143" s="243"/>
      <c r="E143" s="244"/>
      <c r="F143" s="245" t="n">
        <f aca="false">SUM(D143-E143)</f>
        <v>0</v>
      </c>
      <c r="G143" s="246"/>
      <c r="H143" s="246"/>
      <c r="I143" s="245" t="n">
        <f aca="false">SUM(F143+G143-H143)</f>
        <v>0</v>
      </c>
    </row>
    <row collapsed="false" customFormat="true" customHeight="true" hidden="false" ht="11.25" outlineLevel="0" r="144" s="77">
      <c r="A144" s="241"/>
      <c r="B144" s="229" t="e">
        <f aca="false">iferror(IF(VLOOKUP($A144,Osnova!$A:$C,1)=$A144,VLOOKUP($A144,Osnova!$A:$C,3)),"")</f>
        <v>#N/A</v>
      </c>
      <c r="C144" s="242" t="e">
        <f aca="false">IF(VLOOKUP($A144,Osnova!$A:$C,1)=$A144,VLOOKUP($A144,Osnova!$A:$D,4),0)</f>
        <v>#N/A</v>
      </c>
      <c r="D144" s="243"/>
      <c r="E144" s="244"/>
      <c r="F144" s="245" t="n">
        <f aca="false">SUM(D144-E144)</f>
        <v>0</v>
      </c>
      <c r="G144" s="246"/>
      <c r="H144" s="246"/>
      <c r="I144" s="245" t="n">
        <f aca="false">SUM(F144+G144-H144)</f>
        <v>0</v>
      </c>
    </row>
    <row collapsed="false" customFormat="true" customHeight="true" hidden="false" ht="11.25" outlineLevel="0" r="145" s="77">
      <c r="A145" s="241"/>
      <c r="B145" s="229" t="e">
        <f aca="false">iferror(IF(VLOOKUP($A145,Osnova!$A:$C,1)=$A145,VLOOKUP($A145,Osnova!$A:$C,3)),"")</f>
        <v>#N/A</v>
      </c>
      <c r="C145" s="242" t="e">
        <f aca="false">IF(VLOOKUP($A145,Osnova!$A:$C,1)=$A145,VLOOKUP($A145,Osnova!$A:$D,4),0)</f>
        <v>#N/A</v>
      </c>
      <c r="D145" s="243"/>
      <c r="E145" s="244"/>
      <c r="F145" s="245" t="n">
        <f aca="false">SUM(D145-E145)</f>
        <v>0</v>
      </c>
      <c r="G145" s="246"/>
      <c r="H145" s="246"/>
      <c r="I145" s="245" t="n">
        <f aca="false">SUM(F145+G145-H145)</f>
        <v>0</v>
      </c>
    </row>
    <row collapsed="false" customFormat="true" customHeight="true" hidden="false" ht="11.25" outlineLevel="0" r="146" s="77">
      <c r="A146" s="241"/>
      <c r="B146" s="229" t="e">
        <f aca="false">iferror(IF(VLOOKUP($A146,Osnova!$A:$C,1)=$A146,VLOOKUP($A146,Osnova!$A:$C,3)),"")</f>
        <v>#N/A</v>
      </c>
      <c r="C146" s="242" t="e">
        <f aca="false">IF(VLOOKUP($A146,Osnova!$A:$C,1)=$A146,VLOOKUP($A146,Osnova!$A:$D,4),0)</f>
        <v>#N/A</v>
      </c>
      <c r="D146" s="243"/>
      <c r="E146" s="244"/>
      <c r="F146" s="245" t="n">
        <f aca="false">SUM(D146-E146)</f>
        <v>0</v>
      </c>
      <c r="G146" s="246"/>
      <c r="H146" s="246"/>
      <c r="I146" s="245" t="n">
        <f aca="false">SUM(F146+G146-H146)</f>
        <v>0</v>
      </c>
    </row>
    <row collapsed="false" customFormat="true" customHeight="true" hidden="false" ht="11.25" outlineLevel="0" r="147" s="77">
      <c r="A147" s="241"/>
      <c r="B147" s="229" t="e">
        <f aca="false">iferror(IF(VLOOKUP($A147,Osnova!$A:$C,1)=$A147,VLOOKUP($A147,Osnova!$A:$C,3)),"")</f>
        <v>#N/A</v>
      </c>
      <c r="C147" s="242" t="e">
        <f aca="false">IF(VLOOKUP($A147,Osnova!$A:$C,1)=$A147,VLOOKUP($A147,Osnova!$A:$D,4),0)</f>
        <v>#N/A</v>
      </c>
      <c r="D147" s="243"/>
      <c r="E147" s="244"/>
      <c r="F147" s="245" t="n">
        <f aca="false">SUM(D147-E147)</f>
        <v>0</v>
      </c>
      <c r="G147" s="246"/>
      <c r="H147" s="246"/>
      <c r="I147" s="245" t="n">
        <f aca="false">SUM(F147+G147-H147)</f>
        <v>0</v>
      </c>
    </row>
    <row collapsed="false" customFormat="true" customHeight="true" hidden="false" ht="11.25" outlineLevel="0" r="148" s="77">
      <c r="A148" s="241"/>
      <c r="B148" s="229" t="e">
        <f aca="false">iferror(IF(VLOOKUP($A148,Osnova!$A:$C,1)=$A148,VLOOKUP($A148,Osnova!$A:$C,3)),"")</f>
        <v>#N/A</v>
      </c>
      <c r="C148" s="242" t="e">
        <f aca="false">IF(VLOOKUP($A148,Osnova!$A:$C,1)=$A148,VLOOKUP($A148,Osnova!$A:$D,4),0)</f>
        <v>#N/A</v>
      </c>
      <c r="D148" s="243"/>
      <c r="E148" s="244"/>
      <c r="F148" s="245" t="n">
        <f aca="false">SUM(D148-E148)</f>
        <v>0</v>
      </c>
      <c r="G148" s="246"/>
      <c r="H148" s="246"/>
      <c r="I148" s="245" t="n">
        <f aca="false">SUM(F148+G148-H148)</f>
        <v>0</v>
      </c>
    </row>
    <row collapsed="false" customFormat="true" customHeight="true" hidden="false" ht="11.25" outlineLevel="0" r="149" s="77">
      <c r="A149" s="241"/>
      <c r="B149" s="229" t="e">
        <f aca="false">iferror(IF(VLOOKUP($A149,Osnova!$A:$C,1)=$A149,VLOOKUP($A149,Osnova!$A:$C,3)),"")</f>
        <v>#N/A</v>
      </c>
      <c r="C149" s="242" t="e">
        <f aca="false">IF(VLOOKUP($A149,Osnova!$A:$C,1)=$A149,VLOOKUP($A149,Osnova!$A:$D,4),0)</f>
        <v>#N/A</v>
      </c>
      <c r="D149" s="243"/>
      <c r="E149" s="244"/>
      <c r="F149" s="245" t="n">
        <f aca="false">SUM(D149-E149)</f>
        <v>0</v>
      </c>
      <c r="G149" s="246"/>
      <c r="H149" s="246"/>
      <c r="I149" s="245" t="n">
        <f aca="false">SUM(F149+G149-H149)</f>
        <v>0</v>
      </c>
    </row>
    <row collapsed="false" customFormat="true" customHeight="true" hidden="false" ht="11.25" outlineLevel="0" r="150" s="77">
      <c r="A150" s="241"/>
      <c r="B150" s="229" t="e">
        <f aca="false">iferror(IF(VLOOKUP($A150,Osnova!$A:$C,1)=$A150,VLOOKUP($A150,Osnova!$A:$C,3)),"")</f>
        <v>#N/A</v>
      </c>
      <c r="C150" s="242" t="e">
        <f aca="false">IF(VLOOKUP($A150,Osnova!$A:$C,1)=$A150,VLOOKUP($A150,Osnova!$A:$D,4),0)</f>
        <v>#N/A</v>
      </c>
      <c r="D150" s="243"/>
      <c r="E150" s="244"/>
      <c r="F150" s="245" t="n">
        <f aca="false">SUM(D150-E150)</f>
        <v>0</v>
      </c>
      <c r="G150" s="246"/>
      <c r="H150" s="246"/>
      <c r="I150" s="245" t="n">
        <f aca="false">SUM(F150+G150-H150)</f>
        <v>0</v>
      </c>
    </row>
    <row collapsed="false" customFormat="true" customHeight="true" hidden="false" ht="11.25" outlineLevel="0" r="151" s="77">
      <c r="A151" s="241"/>
      <c r="B151" s="229" t="e">
        <f aca="false">iferror(IF(VLOOKUP($A151,Osnova!$A:$C,1)=$A151,VLOOKUP($A151,Osnova!$A:$C,3)),"")</f>
        <v>#N/A</v>
      </c>
      <c r="C151" s="242" t="e">
        <f aca="false">IF(VLOOKUP($A151,Osnova!$A:$C,1)=$A151,VLOOKUP($A151,Osnova!$A:$D,4),0)</f>
        <v>#N/A</v>
      </c>
      <c r="D151" s="243"/>
      <c r="E151" s="244"/>
      <c r="F151" s="245" t="n">
        <f aca="false">SUM(D151-E151)</f>
        <v>0</v>
      </c>
      <c r="G151" s="246"/>
      <c r="H151" s="246"/>
      <c r="I151" s="245" t="n">
        <f aca="false">SUM(F151+G151-H151)</f>
        <v>0</v>
      </c>
    </row>
    <row collapsed="false" customFormat="true" customHeight="true" hidden="false" ht="11.25" outlineLevel="0" r="152" s="77">
      <c r="A152" s="241"/>
      <c r="B152" s="229" t="e">
        <f aca="false">iferror(IF(VLOOKUP($A152,Osnova!$A:$C,1)=$A152,VLOOKUP($A152,Osnova!$A:$C,3)),"")</f>
        <v>#N/A</v>
      </c>
      <c r="C152" s="242" t="e">
        <f aca="false">IF(VLOOKUP($A152,Osnova!$A:$C,1)=$A152,VLOOKUP($A152,Osnova!$A:$D,4),0)</f>
        <v>#N/A</v>
      </c>
      <c r="D152" s="243"/>
      <c r="E152" s="244"/>
      <c r="F152" s="245" t="n">
        <f aca="false">SUM(D152-E152)</f>
        <v>0</v>
      </c>
      <c r="G152" s="246"/>
      <c r="H152" s="246"/>
      <c r="I152" s="245" t="n">
        <f aca="false">SUM(F152+G152-H152)</f>
        <v>0</v>
      </c>
    </row>
    <row collapsed="false" customFormat="true" customHeight="true" hidden="false" ht="11.25" outlineLevel="0" r="153" s="77">
      <c r="A153" s="241"/>
      <c r="B153" s="229" t="e">
        <f aca="false">iferror(IF(VLOOKUP($A153,Osnova!$A:$C,1)=$A153,VLOOKUP($A153,Osnova!$A:$C,3)),"")</f>
        <v>#N/A</v>
      </c>
      <c r="C153" s="242" t="e">
        <f aca="false">IF(VLOOKUP($A153,Osnova!$A:$C,1)=$A153,VLOOKUP($A153,Osnova!$A:$D,4),0)</f>
        <v>#N/A</v>
      </c>
      <c r="D153" s="243"/>
      <c r="E153" s="244"/>
      <c r="F153" s="245" t="n">
        <f aca="false">SUM(D153-E153)</f>
        <v>0</v>
      </c>
      <c r="G153" s="246"/>
      <c r="H153" s="246"/>
      <c r="I153" s="245" t="n">
        <f aca="false">SUM(F153+G153-H153)</f>
        <v>0</v>
      </c>
    </row>
    <row collapsed="false" customFormat="true" customHeight="true" hidden="false" ht="11.25" outlineLevel="0" r="154" s="77">
      <c r="A154" s="241"/>
      <c r="B154" s="229" t="e">
        <f aca="false">iferror(IF(VLOOKUP($A154,Osnova!$A:$C,1)=$A154,VLOOKUP($A154,Osnova!$A:$C,3)),"")</f>
        <v>#N/A</v>
      </c>
      <c r="C154" s="242" t="e">
        <f aca="false">IF(VLOOKUP($A154,Osnova!$A:$C,1)=$A154,VLOOKUP($A154,Osnova!$A:$D,4),0)</f>
        <v>#N/A</v>
      </c>
      <c r="D154" s="243"/>
      <c r="E154" s="244"/>
      <c r="F154" s="245" t="n">
        <f aca="false">SUM(D154-E154)</f>
        <v>0</v>
      </c>
      <c r="G154" s="246"/>
      <c r="H154" s="246"/>
      <c r="I154" s="245" t="n">
        <f aca="false">SUM(F154+G154-H154)</f>
        <v>0</v>
      </c>
    </row>
    <row collapsed="false" customFormat="true" customHeight="true" hidden="false" ht="11.25" outlineLevel="0" r="155" s="77">
      <c r="A155" s="241"/>
      <c r="B155" s="229" t="e">
        <f aca="false">iferror(IF(VLOOKUP($A155,Osnova!$A:$C,1)=$A155,VLOOKUP($A155,Osnova!$A:$C,3)),"")</f>
        <v>#N/A</v>
      </c>
      <c r="C155" s="242" t="e">
        <f aca="false">IF(VLOOKUP($A155,Osnova!$A:$C,1)=$A155,VLOOKUP($A155,Osnova!$A:$D,4),0)</f>
        <v>#N/A</v>
      </c>
      <c r="D155" s="243"/>
      <c r="E155" s="244"/>
      <c r="F155" s="245" t="n">
        <f aca="false">SUM(D155-E155)</f>
        <v>0</v>
      </c>
      <c r="G155" s="246"/>
      <c r="H155" s="246"/>
      <c r="I155" s="245" t="n">
        <f aca="false">SUM(F155+G155-H155)</f>
        <v>0</v>
      </c>
    </row>
    <row collapsed="false" customFormat="true" customHeight="true" hidden="false" ht="11.25" outlineLevel="0" r="156" s="77">
      <c r="A156" s="241"/>
      <c r="B156" s="229" t="e">
        <f aca="false">iferror(IF(VLOOKUP($A156,Osnova!$A:$C,1)=$A156,VLOOKUP($A156,Osnova!$A:$C,3)),"")</f>
        <v>#N/A</v>
      </c>
      <c r="C156" s="242" t="e">
        <f aca="false">IF(VLOOKUP($A156,Osnova!$A:$C,1)=$A156,VLOOKUP($A156,Osnova!$A:$D,4),0)</f>
        <v>#N/A</v>
      </c>
      <c r="D156" s="243"/>
      <c r="E156" s="244"/>
      <c r="F156" s="245" t="n">
        <f aca="false">SUM(D156-E156)</f>
        <v>0</v>
      </c>
      <c r="G156" s="246"/>
      <c r="H156" s="246"/>
      <c r="I156" s="245" t="n">
        <f aca="false">SUM(F156+G156-H156)</f>
        <v>0</v>
      </c>
    </row>
    <row collapsed="false" customFormat="true" customHeight="true" hidden="false" ht="11.25" outlineLevel="0" r="157" s="77">
      <c r="A157" s="241"/>
      <c r="B157" s="229" t="e">
        <f aca="false">iferror(IF(VLOOKUP($A157,Osnova!$A:$C,1)=$A157,VLOOKUP($A157,Osnova!$A:$C,3)),"")</f>
        <v>#N/A</v>
      </c>
      <c r="C157" s="242" t="e">
        <f aca="false">IF(VLOOKUP($A157,Osnova!$A:$C,1)=$A157,VLOOKUP($A157,Osnova!$A:$D,4),0)</f>
        <v>#N/A</v>
      </c>
      <c r="D157" s="243"/>
      <c r="E157" s="244"/>
      <c r="F157" s="245" t="n">
        <f aca="false">SUM(D157-E157)</f>
        <v>0</v>
      </c>
      <c r="G157" s="246"/>
      <c r="H157" s="246"/>
      <c r="I157" s="245" t="n">
        <f aca="false">SUM(F157+G157-H157)</f>
        <v>0</v>
      </c>
    </row>
    <row collapsed="false" customFormat="true" customHeight="true" hidden="false" ht="11.25" outlineLevel="0" r="158" s="77">
      <c r="A158" s="241"/>
      <c r="B158" s="229" t="e">
        <f aca="false">iferror(IF(VLOOKUP($A158,Osnova!$A:$C,1)=$A158,VLOOKUP($A158,Osnova!$A:$C,3)),"")</f>
        <v>#N/A</v>
      </c>
      <c r="C158" s="242" t="e">
        <f aca="false">IF(VLOOKUP($A158,Osnova!$A:$C,1)=$A158,VLOOKUP($A158,Osnova!$A:$D,4),0)</f>
        <v>#N/A</v>
      </c>
      <c r="D158" s="243"/>
      <c r="E158" s="244"/>
      <c r="F158" s="245" t="n">
        <f aca="false">SUM(D158-E158)</f>
        <v>0</v>
      </c>
      <c r="G158" s="246"/>
      <c r="H158" s="246"/>
      <c r="I158" s="245" t="n">
        <f aca="false">SUM(F158+G158-H158)</f>
        <v>0</v>
      </c>
    </row>
    <row collapsed="false" customFormat="true" customHeight="true" hidden="false" ht="11.25" outlineLevel="0" r="159" s="77">
      <c r="A159" s="241"/>
      <c r="B159" s="229" t="e">
        <f aca="false">iferror(IF(VLOOKUP($A159,Osnova!$A:$C,1)=$A159,VLOOKUP($A159,Osnova!$A:$C,3)),"")</f>
        <v>#N/A</v>
      </c>
      <c r="C159" s="242" t="e">
        <f aca="false">IF(VLOOKUP($A159,Osnova!$A:$C,1)=$A159,VLOOKUP($A159,Osnova!$A:$D,4),0)</f>
        <v>#N/A</v>
      </c>
      <c r="D159" s="243"/>
      <c r="E159" s="244"/>
      <c r="F159" s="245" t="n">
        <f aca="false">SUM(D159-E159)</f>
        <v>0</v>
      </c>
      <c r="G159" s="246"/>
      <c r="H159" s="246"/>
      <c r="I159" s="245" t="n">
        <f aca="false">SUM(F159+G159-H159)</f>
        <v>0</v>
      </c>
    </row>
    <row collapsed="false" customFormat="true" customHeight="true" hidden="false" ht="11.25" outlineLevel="0" r="160" s="77">
      <c r="A160" s="241"/>
      <c r="B160" s="229" t="e">
        <f aca="false">iferror(IF(VLOOKUP($A160,Osnova!$A:$C,1)=$A160,VLOOKUP($A160,Osnova!$A:$C,3)),"")</f>
        <v>#N/A</v>
      </c>
      <c r="C160" s="242" t="e">
        <f aca="false">IF(VLOOKUP($A160,Osnova!$A:$C,1)=$A160,VLOOKUP($A160,Osnova!$A:$D,4),0)</f>
        <v>#N/A</v>
      </c>
      <c r="D160" s="243"/>
      <c r="E160" s="244"/>
      <c r="F160" s="245" t="n">
        <f aca="false">SUM(D160-E160)</f>
        <v>0</v>
      </c>
      <c r="G160" s="246"/>
      <c r="H160" s="246"/>
      <c r="I160" s="245" t="n">
        <f aca="false">SUM(F160+G160-H160)</f>
        <v>0</v>
      </c>
    </row>
    <row collapsed="false" customFormat="true" customHeight="true" hidden="false" ht="11.25" outlineLevel="0" r="161" s="77">
      <c r="A161" s="241"/>
      <c r="B161" s="229" t="e">
        <f aca="false">iferror(IF(VLOOKUP($A161,Osnova!$A:$C,1)=$A161,VLOOKUP($A161,Osnova!$A:$C,3)),"")</f>
        <v>#N/A</v>
      </c>
      <c r="C161" s="242" t="e">
        <f aca="false">IF(VLOOKUP($A161,Osnova!$A:$C,1)=$A161,VLOOKUP($A161,Osnova!$A:$D,4),0)</f>
        <v>#N/A</v>
      </c>
      <c r="D161" s="243"/>
      <c r="E161" s="244"/>
      <c r="F161" s="245" t="n">
        <f aca="false">SUM(D161-E161)</f>
        <v>0</v>
      </c>
      <c r="G161" s="246"/>
      <c r="H161" s="246"/>
      <c r="I161" s="245" t="n">
        <f aca="false">SUM(F161+G161-H161)</f>
        <v>0</v>
      </c>
    </row>
    <row collapsed="false" customFormat="true" customHeight="true" hidden="false" ht="11.25" outlineLevel="0" r="162" s="77">
      <c r="A162" s="241"/>
      <c r="B162" s="229" t="e">
        <f aca="false">iferror(IF(VLOOKUP($A162,Osnova!$A:$C,1)=$A162,VLOOKUP($A162,Osnova!$A:$C,3)),"")</f>
        <v>#N/A</v>
      </c>
      <c r="C162" s="242" t="e">
        <f aca="false">IF(VLOOKUP($A162,Osnova!$A:$C,1)=$A162,VLOOKUP($A162,Osnova!$A:$D,4),0)</f>
        <v>#N/A</v>
      </c>
      <c r="D162" s="243"/>
      <c r="E162" s="244"/>
      <c r="F162" s="245" t="n">
        <f aca="false">SUM(D162-E162)</f>
        <v>0</v>
      </c>
      <c r="G162" s="246"/>
      <c r="H162" s="246"/>
      <c r="I162" s="245" t="n">
        <f aca="false">SUM(F162+G162-H162)</f>
        <v>0</v>
      </c>
    </row>
    <row collapsed="false" customFormat="true" customHeight="true" hidden="false" ht="11.25" outlineLevel="0" r="163" s="77">
      <c r="A163" s="241"/>
      <c r="B163" s="229" t="e">
        <f aca="false">iferror(IF(VLOOKUP($A163,Osnova!$A:$C,1)=$A163,VLOOKUP($A163,Osnova!$A:$C,3)),"")</f>
        <v>#N/A</v>
      </c>
      <c r="C163" s="242" t="e">
        <f aca="false">IF(VLOOKUP($A163,Osnova!$A:$C,1)=$A163,VLOOKUP($A163,Osnova!$A:$D,4),0)</f>
        <v>#N/A</v>
      </c>
      <c r="D163" s="243"/>
      <c r="E163" s="244"/>
      <c r="F163" s="245" t="n">
        <f aca="false">SUM(D163-E163)</f>
        <v>0</v>
      </c>
      <c r="G163" s="246"/>
      <c r="H163" s="246"/>
      <c r="I163" s="245" t="n">
        <f aca="false">SUM(F163+G163-H163)</f>
        <v>0</v>
      </c>
    </row>
    <row collapsed="false" customFormat="true" customHeight="true" hidden="false" ht="11.25" outlineLevel="0" r="164" s="77">
      <c r="A164" s="241"/>
      <c r="B164" s="229" t="e">
        <f aca="false">iferror(IF(VLOOKUP($A164,Osnova!$A:$C,1)=$A164,VLOOKUP($A164,Osnova!$A:$C,3)),"")</f>
        <v>#N/A</v>
      </c>
      <c r="C164" s="242" t="e">
        <f aca="false">IF(VLOOKUP($A164,Osnova!$A:$C,1)=$A164,VLOOKUP($A164,Osnova!$A:$D,4),0)</f>
        <v>#N/A</v>
      </c>
      <c r="D164" s="243"/>
      <c r="E164" s="244"/>
      <c r="F164" s="245" t="n">
        <f aca="false">SUM(D164-E164)</f>
        <v>0</v>
      </c>
      <c r="G164" s="246"/>
      <c r="H164" s="246"/>
      <c r="I164" s="245" t="n">
        <f aca="false">SUM(F164+G164-H164)</f>
        <v>0</v>
      </c>
    </row>
    <row collapsed="false" customFormat="true" customHeight="true" hidden="false" ht="11.25" outlineLevel="0" r="165" s="77">
      <c r="A165" s="241"/>
      <c r="B165" s="229" t="e">
        <f aca="false">iferror(IF(VLOOKUP($A165,Osnova!$A:$C,1)=$A165,VLOOKUP($A165,Osnova!$A:$C,3)),"")</f>
        <v>#N/A</v>
      </c>
      <c r="C165" s="242" t="e">
        <f aca="false">IF(VLOOKUP($A165,Osnova!$A:$C,1)=$A165,VLOOKUP($A165,Osnova!$A:$D,4),0)</f>
        <v>#N/A</v>
      </c>
      <c r="D165" s="243"/>
      <c r="E165" s="244"/>
      <c r="F165" s="245" t="n">
        <f aca="false">SUM(D165-E165)</f>
        <v>0</v>
      </c>
      <c r="G165" s="246"/>
      <c r="H165" s="246"/>
      <c r="I165" s="245" t="n">
        <f aca="false">SUM(F165+G165-H165)</f>
        <v>0</v>
      </c>
    </row>
    <row collapsed="false" customFormat="true" customHeight="true" hidden="false" ht="11.25" outlineLevel="0" r="166" s="77">
      <c r="A166" s="241"/>
      <c r="B166" s="229" t="e">
        <f aca="false">iferror(IF(VLOOKUP($A166,Osnova!$A:$C,1)=$A166,VLOOKUP($A166,Osnova!$A:$C,3)),"")</f>
        <v>#N/A</v>
      </c>
      <c r="C166" s="242" t="e">
        <f aca="false">IF(VLOOKUP($A166,Osnova!$A:$C,1)=$A166,VLOOKUP($A166,Osnova!$A:$D,4),0)</f>
        <v>#N/A</v>
      </c>
      <c r="D166" s="243"/>
      <c r="E166" s="244"/>
      <c r="F166" s="245" t="n">
        <f aca="false">SUM(D166-E166)</f>
        <v>0</v>
      </c>
      <c r="G166" s="246"/>
      <c r="H166" s="246"/>
      <c r="I166" s="245" t="n">
        <f aca="false">SUM(F166+G166-H166)</f>
        <v>0</v>
      </c>
    </row>
    <row collapsed="false" customFormat="true" customHeight="true" hidden="false" ht="11.25" outlineLevel="0" r="167" s="77">
      <c r="A167" s="241"/>
      <c r="B167" s="229" t="e">
        <f aca="false">iferror(IF(VLOOKUP($A167,Osnova!$A:$C,1)=$A167,VLOOKUP($A167,Osnova!$A:$C,3)),"")</f>
        <v>#N/A</v>
      </c>
      <c r="C167" s="242" t="e">
        <f aca="false">IF(VLOOKUP($A167,Osnova!$A:$C,1)=$A167,VLOOKUP($A167,Osnova!$A:$D,4),0)</f>
        <v>#N/A</v>
      </c>
      <c r="D167" s="243"/>
      <c r="E167" s="244"/>
      <c r="F167" s="245" t="n">
        <f aca="false">SUM(D167-E167)</f>
        <v>0</v>
      </c>
      <c r="G167" s="246"/>
      <c r="H167" s="246"/>
      <c r="I167" s="245" t="n">
        <f aca="false">SUM(F167+G167-H167)</f>
        <v>0</v>
      </c>
    </row>
    <row collapsed="false" customFormat="true" customHeight="true" hidden="false" ht="11.25" outlineLevel="0" r="168" s="77">
      <c r="A168" s="241"/>
      <c r="B168" s="229" t="e">
        <f aca="false">iferror(IF(VLOOKUP($A168,Osnova!$A:$C,1)=$A168,VLOOKUP($A168,Osnova!$A:$C,3)),"")</f>
        <v>#N/A</v>
      </c>
      <c r="C168" s="242" t="e">
        <f aca="false">IF(VLOOKUP($A168,Osnova!$A:$C,1)=$A168,VLOOKUP($A168,Osnova!$A:$D,4),0)</f>
        <v>#N/A</v>
      </c>
      <c r="D168" s="243"/>
      <c r="E168" s="244"/>
      <c r="F168" s="245" t="n">
        <f aca="false">SUM(D168-E168)</f>
        <v>0</v>
      </c>
      <c r="G168" s="246"/>
      <c r="H168" s="246"/>
      <c r="I168" s="245" t="n">
        <f aca="false">SUM(F168+G168-H168)</f>
        <v>0</v>
      </c>
    </row>
    <row collapsed="false" customFormat="true" customHeight="true" hidden="false" ht="11.25" outlineLevel="0" r="169" s="77">
      <c r="A169" s="241"/>
      <c r="B169" s="229" t="e">
        <f aca="false">iferror(IF(VLOOKUP($A169,Osnova!$A:$C,1)=$A169,VLOOKUP($A169,Osnova!$A:$C,3)),"")</f>
        <v>#N/A</v>
      </c>
      <c r="C169" s="242" t="e">
        <f aca="false">IF(VLOOKUP($A169,Osnova!$A:$C,1)=$A169,VLOOKUP($A169,Osnova!$A:$D,4),0)</f>
        <v>#N/A</v>
      </c>
      <c r="D169" s="243"/>
      <c r="E169" s="246"/>
      <c r="F169" s="245" t="n">
        <f aca="false">SUM(D169-E169)</f>
        <v>0</v>
      </c>
      <c r="G169" s="246"/>
      <c r="H169" s="246"/>
      <c r="I169" s="245" t="n">
        <f aca="false">SUM(F169+G169-H169)</f>
        <v>0</v>
      </c>
    </row>
    <row collapsed="false" customFormat="true" customHeight="true" hidden="false" ht="11.25" outlineLevel="0" r="170" s="77">
      <c r="A170" s="241"/>
      <c r="B170" s="229" t="e">
        <f aca="false">iferror(IF(VLOOKUP($A170,Osnova!$A:$C,1)=$A170,VLOOKUP($A170,Osnova!$A:$C,3)),"")</f>
        <v>#N/A</v>
      </c>
      <c r="C170" s="242" t="e">
        <f aca="false">IF(VLOOKUP($A170,Osnova!$A:$C,1)=$A170,VLOOKUP($A170,Osnova!$A:$D,4),0)</f>
        <v>#N/A</v>
      </c>
      <c r="D170" s="243"/>
      <c r="E170" s="246"/>
      <c r="F170" s="245" t="n">
        <f aca="false">SUM(D170-E170)</f>
        <v>0</v>
      </c>
      <c r="G170" s="246"/>
      <c r="H170" s="246"/>
      <c r="I170" s="245" t="n">
        <f aca="false">SUM(F170+G170-H170)</f>
        <v>0</v>
      </c>
    </row>
    <row collapsed="false" customFormat="true" customHeight="true" hidden="false" ht="11.25" outlineLevel="0" r="171" s="77">
      <c r="A171" s="241"/>
      <c r="B171" s="229" t="e">
        <f aca="false">iferror(IF(VLOOKUP($A171,Osnova!$A:$C,1)=$A171,VLOOKUP($A171,Osnova!$A:$C,3)),"")</f>
        <v>#N/A</v>
      </c>
      <c r="C171" s="242" t="e">
        <f aca="false">IF(VLOOKUP($A171,Osnova!$A:$C,1)=$A171,VLOOKUP($A171,Osnova!$A:$D,4),0)</f>
        <v>#N/A</v>
      </c>
      <c r="D171" s="243"/>
      <c r="E171" s="246"/>
      <c r="F171" s="245" t="n">
        <f aca="false">SUM(D171-E171)</f>
        <v>0</v>
      </c>
      <c r="G171" s="246"/>
      <c r="H171" s="246"/>
      <c r="I171" s="245" t="n">
        <f aca="false">SUM(F171+G171-H171)</f>
        <v>0</v>
      </c>
    </row>
    <row collapsed="false" customFormat="true" customHeight="true" hidden="false" ht="11.25" outlineLevel="0" r="172" s="77">
      <c r="A172" s="241"/>
      <c r="B172" s="229" t="e">
        <f aca="false">iferror(IF(VLOOKUP($A172,Osnova!$A:$C,1)=$A172,VLOOKUP($A172,Osnova!$A:$C,3)),"")</f>
        <v>#N/A</v>
      </c>
      <c r="C172" s="242" t="e">
        <f aca="false">IF(VLOOKUP($A172,Osnova!$A:$C,1)=$A172,VLOOKUP($A172,Osnova!$A:$D,4),0)</f>
        <v>#N/A</v>
      </c>
      <c r="D172" s="243"/>
      <c r="E172" s="246"/>
      <c r="F172" s="245" t="n">
        <f aca="false">SUM(D172-E172)</f>
        <v>0</v>
      </c>
      <c r="G172" s="246"/>
      <c r="H172" s="246"/>
      <c r="I172" s="245" t="n">
        <f aca="false">SUM(F172+G172-H172)</f>
        <v>0</v>
      </c>
    </row>
    <row collapsed="false" customFormat="true" customHeight="true" hidden="false" ht="11.25" outlineLevel="0" r="173" s="77">
      <c r="A173" s="241"/>
      <c r="B173" s="229" t="e">
        <f aca="false">iferror(IF(VLOOKUP($A173,Osnova!$A:$C,1)=$A173,VLOOKUP($A173,Osnova!$A:$C,3)),"")</f>
        <v>#N/A</v>
      </c>
      <c r="C173" s="242" t="e">
        <f aca="false">IF(VLOOKUP($A173,Osnova!$A:$C,1)=$A173,VLOOKUP($A173,Osnova!$A:$D,4),0)</f>
        <v>#N/A</v>
      </c>
      <c r="D173" s="243"/>
      <c r="E173" s="246"/>
      <c r="F173" s="245" t="n">
        <f aca="false">SUM(D173-E173)</f>
        <v>0</v>
      </c>
      <c r="G173" s="246"/>
      <c r="H173" s="246"/>
      <c r="I173" s="245" t="n">
        <f aca="false">SUM(F173+G173-H173)</f>
        <v>0</v>
      </c>
    </row>
    <row collapsed="false" customFormat="true" customHeight="true" hidden="false" ht="11.25" outlineLevel="0" r="174" s="77">
      <c r="A174" s="241"/>
      <c r="B174" s="229" t="e">
        <f aca="false">iferror(IF(VLOOKUP($A174,Osnova!$A:$C,1)=$A174,VLOOKUP($A174,Osnova!$A:$C,3)),"")</f>
        <v>#N/A</v>
      </c>
      <c r="C174" s="242" t="e">
        <f aca="false">IF(VLOOKUP($A174,Osnova!$A:$C,1)=$A174,VLOOKUP($A174,Osnova!$A:$D,4),0)</f>
        <v>#N/A</v>
      </c>
      <c r="D174" s="243"/>
      <c r="E174" s="246"/>
      <c r="F174" s="245" t="n">
        <f aca="false">SUM(D174-E174)</f>
        <v>0</v>
      </c>
      <c r="G174" s="246"/>
      <c r="H174" s="246"/>
      <c r="I174" s="245" t="n">
        <f aca="false">SUM(F174+G174-H174)</f>
        <v>0</v>
      </c>
    </row>
    <row collapsed="false" customFormat="true" customHeight="true" hidden="false" ht="11.25" outlineLevel="0" r="175" s="77">
      <c r="A175" s="241"/>
      <c r="B175" s="229" t="e">
        <f aca="false">iferror(IF(VLOOKUP($A175,Osnova!$A:$C,1)=$A175,VLOOKUP($A175,Osnova!$A:$C,3)),"")</f>
        <v>#N/A</v>
      </c>
      <c r="C175" s="242" t="e">
        <f aca="false">IF(VLOOKUP($A175,Osnova!$A:$C,1)=$A175,VLOOKUP($A175,Osnova!$A:$D,4),0)</f>
        <v>#N/A</v>
      </c>
      <c r="D175" s="243"/>
      <c r="E175" s="246"/>
      <c r="F175" s="245" t="n">
        <f aca="false">SUM(D175-E175)</f>
        <v>0</v>
      </c>
      <c r="G175" s="246"/>
      <c r="H175" s="246"/>
      <c r="I175" s="245" t="n">
        <f aca="false">SUM(F175+G175-H175)</f>
        <v>0</v>
      </c>
    </row>
    <row collapsed="false" customFormat="true" customHeight="true" hidden="false" ht="11.25" outlineLevel="0" r="176" s="77">
      <c r="A176" s="241"/>
      <c r="B176" s="229" t="e">
        <f aca="false">iferror(IF(VLOOKUP($A176,Osnova!$A:$C,1)=$A176,VLOOKUP($A176,Osnova!$A:$C,3)),"")</f>
        <v>#N/A</v>
      </c>
      <c r="C176" s="242" t="e">
        <f aca="false">IF(VLOOKUP($A176,Osnova!$A:$C,1)=$A176,VLOOKUP($A176,Osnova!$A:$D,4),0)</f>
        <v>#N/A</v>
      </c>
      <c r="D176" s="243"/>
      <c r="E176" s="246"/>
      <c r="F176" s="245" t="n">
        <f aca="false">SUM(D176-E176)</f>
        <v>0</v>
      </c>
      <c r="G176" s="246"/>
      <c r="H176" s="246"/>
      <c r="I176" s="245" t="n">
        <f aca="false">SUM(F176+G176-H176)</f>
        <v>0</v>
      </c>
    </row>
    <row collapsed="false" customFormat="true" customHeight="true" hidden="false" ht="11.25" outlineLevel="0" r="177" s="77">
      <c r="A177" s="241"/>
      <c r="B177" s="229" t="e">
        <f aca="false">iferror(IF(VLOOKUP($A177,Osnova!$A:$C,1)=$A177,VLOOKUP($A177,Osnova!$A:$C,3)),"")</f>
        <v>#N/A</v>
      </c>
      <c r="C177" s="242" t="e">
        <f aca="false">IF(VLOOKUP($A177,Osnova!$A:$C,1)=$A177,VLOOKUP($A177,Osnova!$A:$D,4),0)</f>
        <v>#N/A</v>
      </c>
      <c r="D177" s="243"/>
      <c r="E177" s="246"/>
      <c r="F177" s="245" t="n">
        <f aca="false">SUM(D177-E177)</f>
        <v>0</v>
      </c>
      <c r="G177" s="246"/>
      <c r="H177" s="246"/>
      <c r="I177" s="245" t="n">
        <f aca="false">SUM(F177+G177-H177)</f>
        <v>0</v>
      </c>
    </row>
    <row collapsed="false" customFormat="true" customHeight="true" hidden="false" ht="11.25" outlineLevel="0" r="178" s="77">
      <c r="A178" s="241"/>
      <c r="B178" s="229" t="e">
        <f aca="false">iferror(IF(VLOOKUP($A178,Osnova!$A:$C,1)=$A178,VLOOKUP($A178,Osnova!$A:$C,3)),"")</f>
        <v>#N/A</v>
      </c>
      <c r="C178" s="242" t="e">
        <f aca="false">IF(VLOOKUP($A178,Osnova!$A:$C,1)=$A178,VLOOKUP($A178,Osnova!$A:$D,4),0)</f>
        <v>#N/A</v>
      </c>
      <c r="D178" s="243"/>
      <c r="E178" s="246"/>
      <c r="F178" s="245" t="n">
        <f aca="false">SUM(D178-E178)</f>
        <v>0</v>
      </c>
      <c r="G178" s="246"/>
      <c r="H178" s="246"/>
      <c r="I178" s="245" t="n">
        <f aca="false">SUM(F178+G178-H178)</f>
        <v>0</v>
      </c>
    </row>
    <row collapsed="false" customFormat="true" customHeight="true" hidden="false" ht="11.25" outlineLevel="0" r="179" s="77">
      <c r="A179" s="241"/>
      <c r="B179" s="229" t="e">
        <f aca="false">iferror(IF(VLOOKUP($A179,Osnova!$A:$C,1)=$A179,VLOOKUP($A179,Osnova!$A:$C,3)),"")</f>
        <v>#N/A</v>
      </c>
      <c r="C179" s="242" t="e">
        <f aca="false">IF(VLOOKUP($A179,Osnova!$A:$C,1)=$A179,VLOOKUP($A179,Osnova!$A:$D,4),0)</f>
        <v>#N/A</v>
      </c>
      <c r="D179" s="243"/>
      <c r="E179" s="246"/>
      <c r="F179" s="245" t="n">
        <f aca="false">SUM(D179-E179)</f>
        <v>0</v>
      </c>
      <c r="G179" s="246"/>
      <c r="H179" s="246"/>
      <c r="I179" s="245" t="n">
        <f aca="false">SUM(F179+G179-H179)</f>
        <v>0</v>
      </c>
    </row>
    <row collapsed="false" customFormat="true" customHeight="true" hidden="false" ht="11.25" outlineLevel="0" r="180" s="77">
      <c r="A180" s="241"/>
      <c r="B180" s="229" t="e">
        <f aca="false">iferror(IF(VLOOKUP($A180,Osnova!$A:$C,1)=$A180,VLOOKUP($A180,Osnova!$A:$C,3)),"")</f>
        <v>#N/A</v>
      </c>
      <c r="C180" s="242" t="e">
        <f aca="false">IF(VLOOKUP($A180,Osnova!$A:$C,1)=$A180,VLOOKUP($A180,Osnova!$A:$D,4),0)</f>
        <v>#N/A</v>
      </c>
      <c r="D180" s="243"/>
      <c r="E180" s="246"/>
      <c r="F180" s="245" t="n">
        <f aca="false">SUM(D180-E180)</f>
        <v>0</v>
      </c>
      <c r="G180" s="246"/>
      <c r="H180" s="246"/>
      <c r="I180" s="245" t="n">
        <f aca="false">SUM(F180+G180-H180)</f>
        <v>0</v>
      </c>
    </row>
    <row collapsed="false" customFormat="true" customHeight="true" hidden="false" ht="11.25" outlineLevel="0" r="181" s="77">
      <c r="A181" s="241"/>
      <c r="B181" s="229" t="e">
        <f aca="false">iferror(IF(VLOOKUP($A181,Osnova!$A:$C,1)=$A181,VLOOKUP($A181,Osnova!$A:$C,3)),"")</f>
        <v>#N/A</v>
      </c>
      <c r="C181" s="242" t="e">
        <f aca="false">IF(VLOOKUP($A181,Osnova!$A:$C,1)=$A181,VLOOKUP($A181,Osnova!$A:$D,4),0)</f>
        <v>#N/A</v>
      </c>
      <c r="D181" s="243"/>
      <c r="E181" s="246"/>
      <c r="F181" s="245" t="n">
        <f aca="false">SUM(D181-E181)</f>
        <v>0</v>
      </c>
      <c r="G181" s="246"/>
      <c r="H181" s="246"/>
      <c r="I181" s="245" t="n">
        <f aca="false">SUM(F181+G181-H181)</f>
        <v>0</v>
      </c>
    </row>
    <row collapsed="false" customFormat="true" customHeight="true" hidden="false" ht="11.25" outlineLevel="0" r="182" s="77">
      <c r="A182" s="241"/>
      <c r="B182" s="229" t="e">
        <f aca="false">iferror(IF(VLOOKUP($A182,Osnova!$A:$C,1)=$A182,VLOOKUP($A182,Osnova!$A:$C,3)),"")</f>
        <v>#N/A</v>
      </c>
      <c r="C182" s="242" t="e">
        <f aca="false">IF(VLOOKUP($A182,Osnova!$A:$C,1)=$A182,VLOOKUP($A182,Osnova!$A:$D,4),0)</f>
        <v>#N/A</v>
      </c>
      <c r="D182" s="243"/>
      <c r="E182" s="246"/>
      <c r="F182" s="245" t="n">
        <f aca="false">SUM(D182-E182)</f>
        <v>0</v>
      </c>
      <c r="G182" s="246"/>
      <c r="H182" s="246"/>
      <c r="I182" s="245" t="n">
        <f aca="false">SUM(F182+G182-H182)</f>
        <v>0</v>
      </c>
    </row>
    <row collapsed="false" customFormat="true" customHeight="true" hidden="false" ht="11.25" outlineLevel="0" r="183" s="77">
      <c r="A183" s="241"/>
      <c r="B183" s="229" t="e">
        <f aca="false">iferror(IF(VLOOKUP($A183,Osnova!$A:$C,1)=$A183,VLOOKUP($A183,Osnova!$A:$C,3)),"")</f>
        <v>#N/A</v>
      </c>
      <c r="C183" s="242" t="e">
        <f aca="false">IF(VLOOKUP($A183,Osnova!$A:$C,1)=$A183,VLOOKUP($A183,Osnova!$A:$D,4),0)</f>
        <v>#N/A</v>
      </c>
      <c r="D183" s="243"/>
      <c r="E183" s="246"/>
      <c r="F183" s="245" t="n">
        <f aca="false">SUM(D183-E183)</f>
        <v>0</v>
      </c>
      <c r="G183" s="246"/>
      <c r="H183" s="246"/>
      <c r="I183" s="245" t="n">
        <f aca="false">SUM(F183+G183-H183)</f>
        <v>0</v>
      </c>
    </row>
    <row collapsed="false" customFormat="true" customHeight="true" hidden="false" ht="11.25" outlineLevel="0" r="184" s="77">
      <c r="A184" s="241"/>
      <c r="B184" s="229" t="e">
        <f aca="false">iferror(IF(VLOOKUP($A184,Osnova!$A:$C,1)=$A184,VLOOKUP($A184,Osnova!$A:$C,3)),"")</f>
        <v>#N/A</v>
      </c>
      <c r="C184" s="242" t="e">
        <f aca="false">IF(VLOOKUP($A184,Osnova!$A:$C,1)=$A184,VLOOKUP($A184,Osnova!$A:$D,4),0)</f>
        <v>#N/A</v>
      </c>
      <c r="D184" s="243"/>
      <c r="E184" s="246"/>
      <c r="F184" s="245" t="n">
        <f aca="false">SUM(D184-E184)</f>
        <v>0</v>
      </c>
      <c r="G184" s="246"/>
      <c r="H184" s="246"/>
      <c r="I184" s="245" t="n">
        <f aca="false">SUM(F184+G184-H184)</f>
        <v>0</v>
      </c>
    </row>
    <row collapsed="false" customFormat="true" customHeight="true" hidden="false" ht="11.25" outlineLevel="0" r="185" s="77">
      <c r="A185" s="241"/>
      <c r="B185" s="229" t="e">
        <f aca="false">iferror(IF(VLOOKUP($A185,Osnova!$A:$C,1)=$A185,VLOOKUP($A185,Osnova!$A:$C,3)),"")</f>
        <v>#N/A</v>
      </c>
      <c r="C185" s="242" t="e">
        <f aca="false">IF(VLOOKUP($A185,Osnova!$A:$C,1)=$A185,VLOOKUP($A185,Osnova!$A:$D,4),0)</f>
        <v>#N/A</v>
      </c>
      <c r="D185" s="243"/>
      <c r="E185" s="246"/>
      <c r="F185" s="245" t="n">
        <f aca="false">SUM(D185-E185)</f>
        <v>0</v>
      </c>
      <c r="G185" s="246"/>
      <c r="H185" s="246"/>
      <c r="I185" s="245" t="n">
        <f aca="false">SUM(F185+G185-H185)</f>
        <v>0</v>
      </c>
    </row>
    <row collapsed="false" customFormat="true" customHeight="true" hidden="false" ht="11.25" outlineLevel="0" r="186" s="77">
      <c r="A186" s="241"/>
      <c r="B186" s="229" t="e">
        <f aca="false">iferror(IF(VLOOKUP($A186,Osnova!$A:$C,1)=$A186,VLOOKUP($A186,Osnova!$A:$C,3)),"")</f>
        <v>#N/A</v>
      </c>
      <c r="C186" s="242" t="e">
        <f aca="false">IF(VLOOKUP($A186,Osnova!$A:$C,1)=$A186,VLOOKUP($A186,Osnova!$A:$D,4),0)</f>
        <v>#N/A</v>
      </c>
      <c r="D186" s="243"/>
      <c r="E186" s="246"/>
      <c r="F186" s="245" t="n">
        <f aca="false">SUM(D186-E186)</f>
        <v>0</v>
      </c>
      <c r="G186" s="246"/>
      <c r="H186" s="246"/>
      <c r="I186" s="245" t="n">
        <f aca="false">SUM(F186+G186-H186)</f>
        <v>0</v>
      </c>
    </row>
    <row collapsed="false" customFormat="true" customHeight="true" hidden="false" ht="11.25" outlineLevel="0" r="187" s="77">
      <c r="A187" s="241"/>
      <c r="B187" s="229" t="e">
        <f aca="false">iferror(IF(VLOOKUP($A187,Osnova!$A:$C,1)=$A187,VLOOKUP($A187,Osnova!$A:$C,3)),"")</f>
        <v>#N/A</v>
      </c>
      <c r="C187" s="242" t="e">
        <f aca="false">IF(VLOOKUP($A187,Osnova!$A:$C,1)=$A187,VLOOKUP($A187,Osnova!$A:$D,4),0)</f>
        <v>#N/A</v>
      </c>
      <c r="D187" s="243"/>
      <c r="E187" s="246"/>
      <c r="F187" s="245" t="n">
        <f aca="false">SUM(D187-E187)</f>
        <v>0</v>
      </c>
      <c r="G187" s="246"/>
      <c r="H187" s="246"/>
      <c r="I187" s="245" t="n">
        <f aca="false">SUM(F187+G187-H187)</f>
        <v>0</v>
      </c>
    </row>
    <row collapsed="false" customFormat="true" customHeight="true" hidden="false" ht="11.25" outlineLevel="0" r="188" s="77">
      <c r="A188" s="241"/>
      <c r="B188" s="229" t="e">
        <f aca="false">iferror(IF(VLOOKUP($A188,Osnova!$A:$C,1)=$A188,VLOOKUP($A188,Osnova!$A:$C,3)),"")</f>
        <v>#N/A</v>
      </c>
      <c r="C188" s="242" t="e">
        <f aca="false">IF(VLOOKUP($A188,Osnova!$A:$C,1)=$A188,VLOOKUP($A188,Osnova!$A:$D,4),0)</f>
        <v>#N/A</v>
      </c>
      <c r="D188" s="243"/>
      <c r="E188" s="246"/>
      <c r="F188" s="245" t="n">
        <f aca="false">SUM(D188-E188)</f>
        <v>0</v>
      </c>
      <c r="G188" s="246"/>
      <c r="H188" s="246"/>
      <c r="I188" s="245" t="n">
        <f aca="false">SUM(F188+G188-H188)</f>
        <v>0</v>
      </c>
    </row>
    <row collapsed="false" customFormat="true" customHeight="true" hidden="false" ht="11.25" outlineLevel="0" r="189" s="77">
      <c r="A189" s="241"/>
      <c r="B189" s="229" t="e">
        <f aca="false">iferror(IF(VLOOKUP($A189,Osnova!$A:$C,1)=$A189,VLOOKUP($A189,Osnova!$A:$C,3)),"")</f>
        <v>#N/A</v>
      </c>
      <c r="C189" s="242" t="e">
        <f aca="false">IF(VLOOKUP($A189,Osnova!$A:$C,1)=$A189,VLOOKUP($A189,Osnova!$A:$D,4),0)</f>
        <v>#N/A</v>
      </c>
      <c r="D189" s="243"/>
      <c r="E189" s="246"/>
      <c r="F189" s="245" t="n">
        <f aca="false">SUM(D189-E189)</f>
        <v>0</v>
      </c>
      <c r="G189" s="246"/>
      <c r="H189" s="246"/>
      <c r="I189" s="245" t="n">
        <f aca="false">SUM(F189+G189-H189)</f>
        <v>0</v>
      </c>
    </row>
    <row collapsed="false" customFormat="true" customHeight="true" hidden="false" ht="11.25" outlineLevel="0" r="190" s="77">
      <c r="A190" s="241"/>
      <c r="B190" s="229" t="e">
        <f aca="false">iferror(IF(VLOOKUP($A190,Osnova!$A:$C,1)=$A190,VLOOKUP($A190,Osnova!$A:$C,3)),"")</f>
        <v>#N/A</v>
      </c>
      <c r="C190" s="242" t="e">
        <f aca="false">IF(VLOOKUP($A190,Osnova!$A:$C,1)=$A190,VLOOKUP($A190,Osnova!$A:$D,4),0)</f>
        <v>#N/A</v>
      </c>
      <c r="D190" s="243"/>
      <c r="E190" s="246"/>
      <c r="F190" s="245" t="n">
        <f aca="false">SUM(D190-E190)</f>
        <v>0</v>
      </c>
      <c r="G190" s="246"/>
      <c r="H190" s="246"/>
      <c r="I190" s="245" t="n">
        <f aca="false">SUM(F190+G190-H190)</f>
        <v>0</v>
      </c>
    </row>
    <row collapsed="false" customFormat="true" customHeight="true" hidden="false" ht="11.25" outlineLevel="0" r="191" s="77">
      <c r="A191" s="241"/>
      <c r="B191" s="229" t="e">
        <f aca="false">iferror(IF(VLOOKUP($A191,Osnova!$A:$C,1)=$A191,VLOOKUP($A191,Osnova!$A:$C,3)),"")</f>
        <v>#N/A</v>
      </c>
      <c r="C191" s="242" t="e">
        <f aca="false">IF(VLOOKUP($A191,Osnova!$A:$C,1)=$A191,VLOOKUP($A191,Osnova!$A:$D,4),0)</f>
        <v>#N/A</v>
      </c>
      <c r="D191" s="243"/>
      <c r="E191" s="246"/>
      <c r="F191" s="245" t="n">
        <f aca="false">SUM(D191-E191)</f>
        <v>0</v>
      </c>
      <c r="G191" s="246"/>
      <c r="H191" s="246"/>
      <c r="I191" s="245" t="n">
        <f aca="false">SUM(F191+G191-H191)</f>
        <v>0</v>
      </c>
    </row>
    <row collapsed="false" customFormat="true" customHeight="true" hidden="false" ht="11.25" outlineLevel="0" r="192" s="77">
      <c r="A192" s="241"/>
      <c r="B192" s="229" t="e">
        <f aca="false">iferror(IF(VLOOKUP($A192,Osnova!$A:$C,1)=$A192,VLOOKUP($A192,Osnova!$A:$C,3)),"")</f>
        <v>#N/A</v>
      </c>
      <c r="C192" s="242" t="e">
        <f aca="false">IF(VLOOKUP($A192,Osnova!$A:$C,1)=$A192,VLOOKUP($A192,Osnova!$A:$D,4),0)</f>
        <v>#N/A</v>
      </c>
      <c r="D192" s="243"/>
      <c r="E192" s="246"/>
      <c r="F192" s="245" t="n">
        <f aca="false">SUM(D192-E192)</f>
        <v>0</v>
      </c>
      <c r="G192" s="246"/>
      <c r="H192" s="246"/>
      <c r="I192" s="245" t="n">
        <f aca="false">SUM(F192+G192-H192)</f>
        <v>0</v>
      </c>
    </row>
    <row collapsed="false" customFormat="true" customHeight="true" hidden="false" ht="11.25" outlineLevel="0" r="193" s="77">
      <c r="A193" s="241"/>
      <c r="B193" s="229" t="e">
        <f aca="false">iferror(IF(VLOOKUP($A193,Osnova!$A:$C,1)=$A193,VLOOKUP($A193,Osnova!$A:$C,3)),"")</f>
        <v>#N/A</v>
      </c>
      <c r="C193" s="242" t="e">
        <f aca="false">IF(VLOOKUP($A193,Osnova!$A:$C,1)=$A193,VLOOKUP($A193,Osnova!$A:$D,4),0)</f>
        <v>#N/A</v>
      </c>
      <c r="D193" s="243"/>
      <c r="E193" s="246"/>
      <c r="F193" s="245" t="n">
        <f aca="false">SUM(D193-E193)</f>
        <v>0</v>
      </c>
      <c r="G193" s="246"/>
      <c r="H193" s="246"/>
      <c r="I193" s="245" t="n">
        <f aca="false">SUM(F193+G193-H193)</f>
        <v>0</v>
      </c>
    </row>
    <row collapsed="false" customFormat="true" customHeight="true" hidden="false" ht="11.25" outlineLevel="0" r="194" s="77">
      <c r="A194" s="241"/>
      <c r="B194" s="229" t="e">
        <f aca="false">iferror(IF(VLOOKUP($A194,Osnova!$A:$C,1)=$A194,VLOOKUP($A194,Osnova!$A:$C,3)),"")</f>
        <v>#N/A</v>
      </c>
      <c r="C194" s="242" t="e">
        <f aca="false">IF(VLOOKUP($A194,Osnova!$A:$C,1)=$A194,VLOOKUP($A194,Osnova!$A:$D,4),0)</f>
        <v>#N/A</v>
      </c>
      <c r="D194" s="243"/>
      <c r="E194" s="246"/>
      <c r="F194" s="245" t="n">
        <f aca="false">SUM(D194-E194)</f>
        <v>0</v>
      </c>
      <c r="G194" s="246"/>
      <c r="H194" s="246"/>
      <c r="I194" s="245" t="n">
        <f aca="false">SUM(F194+G194-H194)</f>
        <v>0</v>
      </c>
    </row>
    <row collapsed="false" customFormat="true" customHeight="true" hidden="false" ht="11.25" outlineLevel="0" r="195" s="77">
      <c r="A195" s="241"/>
      <c r="B195" s="229" t="e">
        <f aca="false">iferror(IF(VLOOKUP($A195,Osnova!$A:$C,1)=$A195,VLOOKUP($A195,Osnova!$A:$C,3)),"")</f>
        <v>#N/A</v>
      </c>
      <c r="C195" s="242" t="e">
        <f aca="false">IF(VLOOKUP($A195,Osnova!$A:$C,1)=$A195,VLOOKUP($A195,Osnova!$A:$D,4),0)</f>
        <v>#N/A</v>
      </c>
      <c r="D195" s="243"/>
      <c r="E195" s="246"/>
      <c r="F195" s="245" t="n">
        <f aca="false">SUM(D195-E195)</f>
        <v>0</v>
      </c>
      <c r="G195" s="246"/>
      <c r="H195" s="246"/>
      <c r="I195" s="245" t="n">
        <f aca="false">SUM(F195+G195-H195)</f>
        <v>0</v>
      </c>
    </row>
    <row collapsed="false" customFormat="true" customHeight="true" hidden="false" ht="11.25" outlineLevel="0" r="196" s="77">
      <c r="A196" s="241"/>
      <c r="B196" s="229" t="e">
        <f aca="false">iferror(IF(VLOOKUP($A196,Osnova!$A:$C,1)=$A196,VLOOKUP($A196,Osnova!$A:$C,3)),"")</f>
        <v>#N/A</v>
      </c>
      <c r="C196" s="242" t="e">
        <f aca="false">IF(VLOOKUP($A196,Osnova!$A:$C,1)=$A196,VLOOKUP($A196,Osnova!$A:$D,4),0)</f>
        <v>#N/A</v>
      </c>
      <c r="D196" s="243"/>
      <c r="E196" s="246"/>
      <c r="F196" s="245" t="n">
        <f aca="false">SUM(D196-E196)</f>
        <v>0</v>
      </c>
      <c r="G196" s="246"/>
      <c r="H196" s="246"/>
      <c r="I196" s="245" t="n">
        <f aca="false">SUM(F196+G196-H196)</f>
        <v>0</v>
      </c>
    </row>
    <row collapsed="false" customFormat="true" customHeight="true" hidden="false" ht="11.25" outlineLevel="0" r="197" s="77">
      <c r="A197" s="241"/>
      <c r="B197" s="229" t="e">
        <f aca="false">iferror(IF(VLOOKUP($A197,Osnova!$A:$C,1)=$A197,VLOOKUP($A197,Osnova!$A:$C,3)),"")</f>
        <v>#N/A</v>
      </c>
      <c r="C197" s="242" t="e">
        <f aca="false">IF(VLOOKUP($A197,Osnova!$A:$C,1)=$A197,VLOOKUP($A197,Osnova!$A:$D,4),0)</f>
        <v>#N/A</v>
      </c>
      <c r="D197" s="243"/>
      <c r="E197" s="246"/>
      <c r="F197" s="245" t="n">
        <f aca="false">SUM(D197-E197)</f>
        <v>0</v>
      </c>
      <c r="G197" s="246"/>
      <c r="H197" s="246"/>
      <c r="I197" s="245" t="n">
        <f aca="false">SUM(F197+G197-H197)</f>
        <v>0</v>
      </c>
    </row>
    <row collapsed="false" customFormat="true" customHeight="true" hidden="false" ht="11.25" outlineLevel="0" r="198" s="77">
      <c r="A198" s="241"/>
      <c r="B198" s="229" t="e">
        <f aca="false">iferror(IF(VLOOKUP($A198,Osnova!$A:$C,1)=$A198,VLOOKUP($A198,Osnova!$A:$C,3)),"")</f>
        <v>#N/A</v>
      </c>
      <c r="C198" s="242" t="e">
        <f aca="false">IF(VLOOKUP($A198,Osnova!$A:$C,1)=$A198,VLOOKUP($A198,Osnova!$A:$D,4),0)</f>
        <v>#N/A</v>
      </c>
      <c r="D198" s="243"/>
      <c r="E198" s="246"/>
      <c r="F198" s="245" t="n">
        <f aca="false">SUM(D198-E198)</f>
        <v>0</v>
      </c>
      <c r="G198" s="246"/>
      <c r="H198" s="246"/>
      <c r="I198" s="245" t="n">
        <f aca="false">SUM(F198+G198-H198)</f>
        <v>0</v>
      </c>
    </row>
    <row collapsed="false" customFormat="true" customHeight="true" hidden="false" ht="11.25" outlineLevel="0" r="199" s="77">
      <c r="A199" s="241"/>
      <c r="B199" s="229" t="e">
        <f aca="false">iferror(IF(VLOOKUP($A199,Osnova!$A:$C,1)=$A199,VLOOKUP($A199,Osnova!$A:$C,3)),"")</f>
        <v>#N/A</v>
      </c>
      <c r="C199" s="242" t="e">
        <f aca="false">IF(VLOOKUP($A199,Osnova!$A:$C,1)=$A199,VLOOKUP($A199,Osnova!$A:$D,4),0)</f>
        <v>#N/A</v>
      </c>
      <c r="D199" s="243"/>
      <c r="E199" s="246"/>
      <c r="F199" s="245" t="n">
        <f aca="false">SUM(D199-E199)</f>
        <v>0</v>
      </c>
      <c r="G199" s="246"/>
      <c r="H199" s="246"/>
      <c r="I199" s="245" t="n">
        <f aca="false">SUM(F199+G199-H199)</f>
        <v>0</v>
      </c>
    </row>
    <row collapsed="false" customFormat="true" customHeight="true" hidden="false" ht="11.25" outlineLevel="0" r="200" s="77">
      <c r="A200" s="241"/>
      <c r="B200" s="229" t="e">
        <f aca="false">iferror(IF(VLOOKUP($A200,Osnova!$A:$C,1)=$A200,VLOOKUP($A200,Osnova!$A:$C,3)),"")</f>
        <v>#N/A</v>
      </c>
      <c r="C200" s="242" t="e">
        <f aca="false">IF(VLOOKUP($A200,Osnova!$A:$C,1)=$A200,VLOOKUP($A200,Osnova!$A:$D,4),0)</f>
        <v>#N/A</v>
      </c>
      <c r="D200" s="243"/>
      <c r="E200" s="246"/>
      <c r="F200" s="245" t="n">
        <f aca="false">SUM(D200-E200)</f>
        <v>0</v>
      </c>
      <c r="G200" s="246"/>
      <c r="H200" s="246"/>
      <c r="I200" s="245" t="n">
        <f aca="false">SUM(F200+G200-H200)</f>
        <v>0</v>
      </c>
    </row>
    <row collapsed="false" customFormat="true" customHeight="true" hidden="false" ht="11.25" outlineLevel="0" r="201" s="77">
      <c r="A201" s="241"/>
      <c r="B201" s="229" t="e">
        <f aca="false">iferror(IF(VLOOKUP($A201,Osnova!$A:$C,1)=$A201,VLOOKUP($A201,Osnova!$A:$C,3)),"")</f>
        <v>#N/A</v>
      </c>
      <c r="C201" s="242" t="e">
        <f aca="false">IF(VLOOKUP($A201,Osnova!$A:$C,1)=$A201,VLOOKUP($A201,Osnova!$A:$D,4),0)</f>
        <v>#N/A</v>
      </c>
      <c r="D201" s="243"/>
      <c r="E201" s="246"/>
      <c r="F201" s="245" t="n">
        <f aca="false">SUM(D201-E201)</f>
        <v>0</v>
      </c>
      <c r="G201" s="246"/>
      <c r="H201" s="246"/>
      <c r="I201" s="245" t="n">
        <f aca="false">SUM(F201+G201-H201)</f>
        <v>0</v>
      </c>
    </row>
    <row collapsed="false" customFormat="true" customHeight="true" hidden="false" ht="11.25" outlineLevel="0" r="202" s="77">
      <c r="A202" s="241"/>
      <c r="B202" s="229" t="e">
        <f aca="false">iferror(IF(VLOOKUP($A202,Osnova!$A:$C,1)=$A202,VLOOKUP($A202,Osnova!$A:$C,3)),"")</f>
        <v>#N/A</v>
      </c>
      <c r="C202" s="242" t="e">
        <f aca="false">IF(VLOOKUP($A202,Osnova!$A:$C,1)=$A202,VLOOKUP($A202,Osnova!$A:$D,4),0)</f>
        <v>#N/A</v>
      </c>
      <c r="D202" s="243"/>
      <c r="E202" s="246"/>
      <c r="F202" s="245" t="n">
        <f aca="false">SUM(D202-E202)</f>
        <v>0</v>
      </c>
      <c r="G202" s="246"/>
      <c r="H202" s="246"/>
      <c r="I202" s="245" t="n">
        <f aca="false">SUM(F202+G202-H202)</f>
        <v>0</v>
      </c>
    </row>
    <row collapsed="false" customFormat="true" customHeight="true" hidden="false" ht="11.25" outlineLevel="0" r="203" s="77">
      <c r="A203" s="241"/>
      <c r="B203" s="229" t="e">
        <f aca="false">iferror(IF(VLOOKUP($A203,Osnova!$A:$C,1)=$A203,VLOOKUP($A203,Osnova!$A:$C,3)),"")</f>
        <v>#N/A</v>
      </c>
      <c r="C203" s="242" t="e">
        <f aca="false">IF(VLOOKUP($A203,Osnova!$A:$C,1)=$A203,VLOOKUP($A203,Osnova!$A:$D,4),0)</f>
        <v>#N/A</v>
      </c>
      <c r="D203" s="243"/>
      <c r="E203" s="246"/>
      <c r="F203" s="245" t="n">
        <f aca="false">SUM(D203-E203)</f>
        <v>0</v>
      </c>
      <c r="G203" s="246"/>
      <c r="H203" s="246"/>
      <c r="I203" s="245" t="n">
        <f aca="false">SUM(F203+G203-H203)</f>
        <v>0</v>
      </c>
    </row>
    <row collapsed="false" customFormat="true" customHeight="true" hidden="false" ht="11.25" outlineLevel="0" r="204" s="77">
      <c r="A204" s="241"/>
      <c r="B204" s="229" t="e">
        <f aca="false">iferror(IF(VLOOKUP($A204,Osnova!$A:$C,1)=$A204,VLOOKUP($A204,Osnova!$A:$C,3)),"")</f>
        <v>#N/A</v>
      </c>
      <c r="C204" s="242" t="e">
        <f aca="false">IF(VLOOKUP($A204,Osnova!$A:$C,1)=$A204,VLOOKUP($A204,Osnova!$A:$D,4),0)</f>
        <v>#N/A</v>
      </c>
      <c r="D204" s="243"/>
      <c r="E204" s="246"/>
      <c r="F204" s="245" t="n">
        <f aca="false">SUM(D204-E204)</f>
        <v>0</v>
      </c>
      <c r="G204" s="246"/>
      <c r="H204" s="246"/>
      <c r="I204" s="245" t="n">
        <f aca="false">SUM(F204+G204-H204)</f>
        <v>0</v>
      </c>
    </row>
    <row collapsed="false" customFormat="true" customHeight="true" hidden="false" ht="11.25" outlineLevel="0" r="205" s="77">
      <c r="A205" s="241"/>
      <c r="B205" s="229" t="e">
        <f aca="false">iferror(IF(VLOOKUP($A205,Osnova!$A:$C,1)=$A205,VLOOKUP($A205,Osnova!$A:$C,3)),"")</f>
        <v>#N/A</v>
      </c>
      <c r="C205" s="242" t="e">
        <f aca="false">IF(VLOOKUP($A205,Osnova!$A:$C,1)=$A205,VLOOKUP($A205,Osnova!$A:$D,4),0)</f>
        <v>#N/A</v>
      </c>
      <c r="D205" s="243"/>
      <c r="E205" s="246"/>
      <c r="F205" s="245" t="n">
        <f aca="false">SUM(D205-E205)</f>
        <v>0</v>
      </c>
      <c r="G205" s="246"/>
      <c r="H205" s="246"/>
      <c r="I205" s="245" t="n">
        <f aca="false">SUM(F205+G205-H205)</f>
        <v>0</v>
      </c>
    </row>
    <row collapsed="false" customFormat="true" customHeight="true" hidden="false" ht="11.25" outlineLevel="0" r="206" s="77">
      <c r="A206" s="241"/>
      <c r="B206" s="229" t="e">
        <f aca="false">iferror(IF(VLOOKUP($A206,Osnova!$A:$C,1)=$A206,VLOOKUP($A206,Osnova!$A:$C,3)),"")</f>
        <v>#N/A</v>
      </c>
      <c r="C206" s="242" t="e">
        <f aca="false">IF(VLOOKUP($A206,Osnova!$A:$C,1)=$A206,VLOOKUP($A206,Osnova!$A:$D,4),0)</f>
        <v>#N/A</v>
      </c>
      <c r="D206" s="243"/>
      <c r="E206" s="246"/>
      <c r="F206" s="245" t="n">
        <f aca="false">SUM(D206-E206)</f>
        <v>0</v>
      </c>
      <c r="G206" s="246"/>
      <c r="H206" s="246"/>
      <c r="I206" s="245" t="n">
        <f aca="false">SUM(F206+G206-H206)</f>
        <v>0</v>
      </c>
    </row>
    <row collapsed="false" customFormat="true" customHeight="true" hidden="false" ht="11.25" outlineLevel="0" r="207" s="77">
      <c r="A207" s="241"/>
      <c r="B207" s="229" t="e">
        <f aca="false">iferror(IF(VLOOKUP($A207,Osnova!$A:$C,1)=$A207,VLOOKUP($A207,Osnova!$A:$C,3)),"")</f>
        <v>#N/A</v>
      </c>
      <c r="C207" s="242" t="e">
        <f aca="false">IF(VLOOKUP($A207,Osnova!$A:$C,1)=$A207,VLOOKUP($A207,Osnova!$A:$D,4),0)</f>
        <v>#N/A</v>
      </c>
      <c r="D207" s="246"/>
      <c r="E207" s="246"/>
      <c r="F207" s="245" t="n">
        <f aca="false">SUM(D207-E207)</f>
        <v>0</v>
      </c>
      <c r="G207" s="246"/>
      <c r="H207" s="246"/>
      <c r="I207" s="245" t="n">
        <f aca="false">SUM(F207+G207-H207)</f>
        <v>0</v>
      </c>
    </row>
    <row collapsed="false" customFormat="true" customHeight="true" hidden="false" ht="11.25" outlineLevel="0" r="208" s="77">
      <c r="A208" s="241"/>
      <c r="B208" s="229" t="e">
        <f aca="false">iferror(IF(VLOOKUP($A208,Osnova!$A:$C,1)=$A208,VLOOKUP($A208,Osnova!$A:$C,3)),"")</f>
        <v>#N/A</v>
      </c>
      <c r="C208" s="242" t="e">
        <f aca="false">IF(VLOOKUP($A208,Osnova!$A:$C,1)=$A208,VLOOKUP($A208,Osnova!$A:$D,4),0)</f>
        <v>#N/A</v>
      </c>
      <c r="D208" s="246"/>
      <c r="E208" s="246"/>
      <c r="F208" s="245" t="n">
        <f aca="false">SUM(D208-E208)</f>
        <v>0</v>
      </c>
      <c r="G208" s="246"/>
      <c r="H208" s="246"/>
      <c r="I208" s="245" t="n">
        <f aca="false">SUM(F208+G208-H208)</f>
        <v>0</v>
      </c>
    </row>
    <row collapsed="false" customFormat="true" customHeight="true" hidden="false" ht="11.25" outlineLevel="0" r="209" s="77">
      <c r="A209" s="241"/>
      <c r="B209" s="229" t="e">
        <f aca="false">iferror(IF(VLOOKUP($A209,Osnova!$A:$C,1)=$A209,VLOOKUP($A209,Osnova!$A:$C,3)),"")</f>
        <v>#N/A</v>
      </c>
      <c r="C209" s="242" t="e">
        <f aca="false">IF(VLOOKUP($A209,Osnova!$A:$C,1)=$A209,VLOOKUP($A209,Osnova!$A:$D,4),0)</f>
        <v>#N/A</v>
      </c>
      <c r="D209" s="246"/>
      <c r="E209" s="246"/>
      <c r="F209" s="245" t="n">
        <f aca="false">SUM(D209-E209)</f>
        <v>0</v>
      </c>
      <c r="G209" s="246"/>
      <c r="H209" s="246"/>
      <c r="I209" s="245" t="n">
        <f aca="false">SUM(F209+G209-H209)</f>
        <v>0</v>
      </c>
    </row>
    <row collapsed="false" customFormat="true" customHeight="true" hidden="false" ht="11.25" outlineLevel="0" r="210" s="77">
      <c r="A210" s="241"/>
      <c r="B210" s="229" t="e">
        <f aca="false">iferror(IF(VLOOKUP($A210,Osnova!$A:$C,1)=$A210,VLOOKUP($A210,Osnova!$A:$C,3)),"")</f>
        <v>#N/A</v>
      </c>
      <c r="C210" s="242" t="e">
        <f aca="false">IF(VLOOKUP($A210,Osnova!$A:$C,1)=$A210,VLOOKUP($A210,Osnova!$A:$D,4),0)</f>
        <v>#N/A</v>
      </c>
      <c r="D210" s="246"/>
      <c r="E210" s="246"/>
      <c r="F210" s="245" t="n">
        <f aca="false">SUM(D210-E210)</f>
        <v>0</v>
      </c>
      <c r="G210" s="246"/>
      <c r="H210" s="246"/>
      <c r="I210" s="245" t="n">
        <f aca="false">SUM(F210+G210-H210)</f>
        <v>0</v>
      </c>
    </row>
    <row collapsed="false" customFormat="true" customHeight="true" hidden="false" ht="11.25" outlineLevel="0" r="211" s="77">
      <c r="A211" s="241"/>
      <c r="B211" s="229" t="e">
        <f aca="false">iferror(IF(VLOOKUP($A211,Osnova!$A:$C,1)=$A211,VLOOKUP($A211,Osnova!$A:$C,3)),"")</f>
        <v>#N/A</v>
      </c>
      <c r="C211" s="242" t="e">
        <f aca="false">IF(VLOOKUP($A211,Osnova!$A:$C,1)=$A211,VLOOKUP($A211,Osnova!$A:$D,4),0)</f>
        <v>#N/A</v>
      </c>
      <c r="D211" s="246"/>
      <c r="E211" s="246"/>
      <c r="F211" s="245" t="n">
        <f aca="false">SUM(D211-E211)</f>
        <v>0</v>
      </c>
      <c r="G211" s="246"/>
      <c r="H211" s="246"/>
      <c r="I211" s="245" t="n">
        <f aca="false">SUM(F211+G211-H211)</f>
        <v>0</v>
      </c>
    </row>
    <row collapsed="false" customFormat="true" customHeight="true" hidden="false" ht="11.25" outlineLevel="0" r="212" s="77">
      <c r="A212" s="241"/>
      <c r="B212" s="229" t="e">
        <f aca="false">iferror(IF(VLOOKUP($A212,Osnova!$A:$C,1)=$A212,VLOOKUP($A212,Osnova!$A:$C,3)),"")</f>
        <v>#N/A</v>
      </c>
      <c r="C212" s="242" t="e">
        <f aca="false">IF(VLOOKUP($A212,Osnova!$A:$C,1)=$A212,VLOOKUP($A212,Osnova!$A:$D,4),0)</f>
        <v>#N/A</v>
      </c>
      <c r="D212" s="246"/>
      <c r="E212" s="246"/>
      <c r="F212" s="245" t="n">
        <f aca="false">SUM(D212-E212)</f>
        <v>0</v>
      </c>
      <c r="G212" s="246"/>
      <c r="H212" s="246"/>
      <c r="I212" s="245" t="n">
        <f aca="false">SUM(F212+G212-H212)</f>
        <v>0</v>
      </c>
    </row>
    <row collapsed="false" customFormat="true" customHeight="true" hidden="false" ht="11.25" outlineLevel="0" r="213" s="77">
      <c r="A213" s="241"/>
      <c r="B213" s="229" t="e">
        <f aca="false">iferror(IF(VLOOKUP($A213,Osnova!$A:$C,1)=$A213,VLOOKUP($A213,Osnova!$A:$C,3)),"")</f>
        <v>#N/A</v>
      </c>
      <c r="C213" s="242" t="e">
        <f aca="false">IF(VLOOKUP($A213,Osnova!$A:$C,1)=$A213,VLOOKUP($A213,Osnova!$A:$D,4),0)</f>
        <v>#N/A</v>
      </c>
      <c r="D213" s="246"/>
      <c r="E213" s="246"/>
      <c r="F213" s="245" t="n">
        <f aca="false">SUM(D213-E213)</f>
        <v>0</v>
      </c>
      <c r="G213" s="246"/>
      <c r="H213" s="246"/>
      <c r="I213" s="245" t="n">
        <f aca="false">SUM(F213+G213-H213)</f>
        <v>0</v>
      </c>
    </row>
    <row collapsed="false" customFormat="true" customHeight="true" hidden="false" ht="11.25" outlineLevel="0" r="214" s="77">
      <c r="A214" s="241"/>
      <c r="B214" s="229" t="e">
        <f aca="false">iferror(IF(VLOOKUP($A214,Osnova!$A:$C,1)=$A214,VLOOKUP($A214,Osnova!$A:$C,3)),"")</f>
        <v>#N/A</v>
      </c>
      <c r="C214" s="242" t="e">
        <f aca="false">IF(VLOOKUP($A214,Osnova!$A:$C,1)=$A214,VLOOKUP($A214,Osnova!$A:$D,4),0)</f>
        <v>#N/A</v>
      </c>
      <c r="D214" s="246"/>
      <c r="E214" s="246"/>
      <c r="F214" s="245" t="n">
        <f aca="false">SUM(D214-E214)</f>
        <v>0</v>
      </c>
      <c r="G214" s="246"/>
      <c r="H214" s="246"/>
      <c r="I214" s="245" t="n">
        <f aca="false">SUM(F214+G214-H214)</f>
        <v>0</v>
      </c>
    </row>
    <row collapsed="false" customFormat="true" customHeight="true" hidden="false" ht="11.25" outlineLevel="0" r="215" s="77">
      <c r="A215" s="241"/>
      <c r="B215" s="229" t="e">
        <f aca="false">iferror(IF(VLOOKUP($A215,Osnova!$A:$C,1)=$A215,VLOOKUP($A215,Osnova!$A:$C,3)),"")</f>
        <v>#N/A</v>
      </c>
      <c r="C215" s="242" t="e">
        <f aca="false">IF(VLOOKUP($A215,Osnova!$A:$C,1)=$A215,VLOOKUP($A215,Osnova!$A:$D,4),0)</f>
        <v>#N/A</v>
      </c>
      <c r="D215" s="246"/>
      <c r="E215" s="246"/>
      <c r="F215" s="245" t="n">
        <f aca="false">SUM(D215-E215)</f>
        <v>0</v>
      </c>
      <c r="G215" s="246"/>
      <c r="H215" s="246"/>
      <c r="I215" s="245" t="n">
        <f aca="false">SUM(F215+G215-H215)</f>
        <v>0</v>
      </c>
    </row>
    <row collapsed="false" customFormat="true" customHeight="true" hidden="false" ht="11.25" outlineLevel="0" r="216" s="77">
      <c r="A216" s="241"/>
      <c r="B216" s="229" t="e">
        <f aca="false">iferror(IF(VLOOKUP($A216,Osnova!$A:$C,1)=$A216,VLOOKUP($A216,Osnova!$A:$C,3)),"")</f>
        <v>#N/A</v>
      </c>
      <c r="C216" s="242" t="e">
        <f aca="false">IF(VLOOKUP($A216,Osnova!$A:$C,1)=$A216,VLOOKUP($A216,Osnova!$A:$D,4),0)</f>
        <v>#N/A</v>
      </c>
      <c r="D216" s="246"/>
      <c r="E216" s="246"/>
      <c r="F216" s="245" t="n">
        <f aca="false">SUM(D216-E216)</f>
        <v>0</v>
      </c>
      <c r="G216" s="246"/>
      <c r="H216" s="246"/>
      <c r="I216" s="245" t="n">
        <f aca="false">SUM(F216+G216-H216)</f>
        <v>0</v>
      </c>
    </row>
    <row collapsed="false" customFormat="true" customHeight="true" hidden="false" ht="11.25" outlineLevel="0" r="217" s="77">
      <c r="A217" s="241"/>
      <c r="B217" s="229" t="e">
        <f aca="false">iferror(IF(VLOOKUP($A217,Osnova!$A:$C,1)=$A217,VLOOKUP($A217,Osnova!$A:$C,3)),"")</f>
        <v>#N/A</v>
      </c>
      <c r="C217" s="242" t="e">
        <f aca="false">IF(VLOOKUP($A217,Osnova!$A:$C,1)=$A217,VLOOKUP($A217,Osnova!$A:$D,4),0)</f>
        <v>#N/A</v>
      </c>
      <c r="D217" s="246"/>
      <c r="E217" s="246"/>
      <c r="F217" s="245" t="n">
        <f aca="false">SUM(D217-E217)</f>
        <v>0</v>
      </c>
      <c r="G217" s="246"/>
      <c r="H217" s="246"/>
      <c r="I217" s="245" t="n">
        <f aca="false">SUM(F217+G217-H217)</f>
        <v>0</v>
      </c>
    </row>
    <row collapsed="false" customFormat="true" customHeight="true" hidden="false" ht="11.25" outlineLevel="0" r="218" s="77">
      <c r="A218" s="241"/>
      <c r="B218" s="229" t="e">
        <f aca="false">iferror(IF(VLOOKUP($A218,Osnova!$A:$C,1)=$A218,VLOOKUP($A218,Osnova!$A:$C,3)),"")</f>
        <v>#N/A</v>
      </c>
      <c r="C218" s="242" t="e">
        <f aca="false">IF(VLOOKUP($A218,Osnova!$A:$C,1)=$A218,VLOOKUP($A218,Osnova!$A:$D,4),0)</f>
        <v>#N/A</v>
      </c>
      <c r="D218" s="246"/>
      <c r="E218" s="246"/>
      <c r="F218" s="245" t="n">
        <f aca="false">SUM(D218-E218)</f>
        <v>0</v>
      </c>
      <c r="G218" s="246"/>
      <c r="H218" s="246"/>
      <c r="I218" s="245" t="n">
        <f aca="false">SUM(F218+G218-H218)</f>
        <v>0</v>
      </c>
    </row>
    <row collapsed="false" customFormat="true" customHeight="true" hidden="false" ht="11.25" outlineLevel="0" r="219" s="77">
      <c r="A219" s="241"/>
      <c r="B219" s="229" t="e">
        <f aca="false">iferror(IF(VLOOKUP($A219,Osnova!$A:$C,1)=$A219,VLOOKUP($A219,Osnova!$A:$C,3)),"")</f>
        <v>#N/A</v>
      </c>
      <c r="C219" s="242" t="e">
        <f aca="false">IF(VLOOKUP($A219,Osnova!$A:$C,1)=$A219,VLOOKUP($A219,Osnova!$A:$D,4),0)</f>
        <v>#N/A</v>
      </c>
      <c r="D219" s="246"/>
      <c r="E219" s="246"/>
      <c r="F219" s="245" t="n">
        <f aca="false">SUM(D219-E219)</f>
        <v>0</v>
      </c>
      <c r="G219" s="246"/>
      <c r="H219" s="246"/>
      <c r="I219" s="245" t="n">
        <f aca="false">SUM(F219+G219-H219)</f>
        <v>0</v>
      </c>
    </row>
    <row collapsed="false" customFormat="true" customHeight="true" hidden="false" ht="11.25" outlineLevel="0" r="220" s="77">
      <c r="A220" s="241"/>
      <c r="B220" s="229" t="e">
        <f aca="false">iferror(IF(VLOOKUP($A220,Osnova!$A:$C,1)=$A220,VLOOKUP($A220,Osnova!$A:$C,3)),"")</f>
        <v>#N/A</v>
      </c>
      <c r="C220" s="242" t="e">
        <f aca="false">IF(VLOOKUP($A220,Osnova!$A:$C,1)=$A220,VLOOKUP($A220,Osnova!$A:$D,4),0)</f>
        <v>#N/A</v>
      </c>
      <c r="D220" s="246"/>
      <c r="E220" s="246"/>
      <c r="F220" s="245" t="n">
        <f aca="false">SUM(D220-E220)</f>
        <v>0</v>
      </c>
      <c r="G220" s="246"/>
      <c r="H220" s="246"/>
      <c r="I220" s="245" t="n">
        <f aca="false">SUM(F220+G220-H220)</f>
        <v>0</v>
      </c>
    </row>
    <row collapsed="false" customFormat="true" customHeight="true" hidden="false" ht="11.25" outlineLevel="0" r="221" s="77">
      <c r="A221" s="241"/>
      <c r="B221" s="229" t="e">
        <f aca="false">iferror(IF(VLOOKUP($A221,Osnova!$A:$C,1)=$A221,VLOOKUP($A221,Osnova!$A:$C,3)),"")</f>
        <v>#N/A</v>
      </c>
      <c r="C221" s="242" t="e">
        <f aca="false">IF(VLOOKUP($A221,Osnova!$A:$C,1)=$A221,VLOOKUP($A221,Osnova!$A:$D,4),0)</f>
        <v>#N/A</v>
      </c>
      <c r="D221" s="246"/>
      <c r="E221" s="246"/>
      <c r="F221" s="245" t="n">
        <f aca="false">SUM(D221-E221)</f>
        <v>0</v>
      </c>
      <c r="G221" s="246"/>
      <c r="H221" s="246"/>
      <c r="I221" s="245" t="n">
        <f aca="false">SUM(F221+G221-H221)</f>
        <v>0</v>
      </c>
    </row>
    <row collapsed="false" customFormat="true" customHeight="true" hidden="false" ht="11.25" outlineLevel="0" r="222" s="77">
      <c r="A222" s="241"/>
      <c r="B222" s="229" t="e">
        <f aca="false">iferror(IF(VLOOKUP($A222,Osnova!$A:$C,1)=$A222,VLOOKUP($A222,Osnova!$A:$C,3)),"")</f>
        <v>#N/A</v>
      </c>
      <c r="C222" s="242" t="e">
        <f aca="false">IF(VLOOKUP($A222,Osnova!$A:$C,1)=$A222,VLOOKUP($A222,Osnova!$A:$D,4),0)</f>
        <v>#N/A</v>
      </c>
      <c r="D222" s="246"/>
      <c r="E222" s="246"/>
      <c r="F222" s="245" t="n">
        <f aca="false">SUM(D222-E222)</f>
        <v>0</v>
      </c>
      <c r="G222" s="246"/>
      <c r="H222" s="246"/>
      <c r="I222" s="245" t="n">
        <f aca="false">SUM(F222+G222-H222)</f>
        <v>0</v>
      </c>
    </row>
    <row collapsed="false" customFormat="true" customHeight="true" hidden="false" ht="11.25" outlineLevel="0" r="223" s="77">
      <c r="A223" s="241"/>
      <c r="B223" s="229" t="e">
        <f aca="false">iferror(IF(VLOOKUP($A223,Osnova!$A:$C,1)=$A223,VLOOKUP($A223,Osnova!$A:$C,3)),"")</f>
        <v>#N/A</v>
      </c>
      <c r="C223" s="242" t="e">
        <f aca="false">IF(VLOOKUP($A223,Osnova!$A:$C,1)=$A223,VLOOKUP($A223,Osnova!$A:$D,4),0)</f>
        <v>#N/A</v>
      </c>
      <c r="D223" s="246"/>
      <c r="E223" s="246"/>
      <c r="F223" s="245" t="n">
        <f aca="false">SUM(D223-E223)</f>
        <v>0</v>
      </c>
      <c r="G223" s="246"/>
      <c r="H223" s="246"/>
      <c r="I223" s="245" t="n">
        <f aca="false">SUM(F223+G223-H223)</f>
        <v>0</v>
      </c>
    </row>
    <row collapsed="false" customFormat="true" customHeight="true" hidden="false" ht="11.25" outlineLevel="0" r="224" s="77">
      <c r="A224" s="241"/>
      <c r="B224" s="229" t="e">
        <f aca="false">iferror(IF(VLOOKUP($A224,Osnova!$A:$C,1)=$A224,VLOOKUP($A224,Osnova!$A:$C,3)),"")</f>
        <v>#N/A</v>
      </c>
      <c r="C224" s="242" t="e">
        <f aca="false">IF(VLOOKUP($A224,Osnova!$A:$C,1)=$A224,VLOOKUP($A224,Osnova!$A:$D,4),0)</f>
        <v>#N/A</v>
      </c>
      <c r="D224" s="246"/>
      <c r="E224" s="246"/>
      <c r="F224" s="245" t="n">
        <f aca="false">SUM(D224-E224)</f>
        <v>0</v>
      </c>
      <c r="G224" s="246"/>
      <c r="H224" s="246"/>
      <c r="I224" s="245" t="n">
        <f aca="false">SUM(F224+G224-H224)</f>
        <v>0</v>
      </c>
    </row>
    <row collapsed="false" customFormat="true" customHeight="true" hidden="false" ht="11.25" outlineLevel="0" r="225" s="77">
      <c r="A225" s="241"/>
      <c r="B225" s="229" t="e">
        <f aca="false">iferror(IF(VLOOKUP($A225,Osnova!$A:$C,1)=$A225,VLOOKUP($A225,Osnova!$A:$C,3)),"")</f>
        <v>#N/A</v>
      </c>
      <c r="C225" s="242" t="e">
        <f aca="false">IF(VLOOKUP($A225,Osnova!$A:$C,1)=$A225,VLOOKUP($A225,Osnova!$A:$D,4),0)</f>
        <v>#N/A</v>
      </c>
      <c r="D225" s="246"/>
      <c r="E225" s="246"/>
      <c r="F225" s="245" t="n">
        <f aca="false">SUM(D225-E225)</f>
        <v>0</v>
      </c>
      <c r="G225" s="246"/>
      <c r="H225" s="246"/>
      <c r="I225" s="245" t="n">
        <f aca="false">SUM(F225+G225-H225)</f>
        <v>0</v>
      </c>
    </row>
    <row collapsed="false" customFormat="true" customHeight="true" hidden="false" ht="11.25" outlineLevel="0" r="226" s="77">
      <c r="A226" s="241"/>
      <c r="B226" s="229" t="e">
        <f aca="false">iferror(IF(VLOOKUP($A226,Osnova!$A:$C,1)=$A226,VLOOKUP($A226,Osnova!$A:$C,3)),"")</f>
        <v>#N/A</v>
      </c>
      <c r="C226" s="242" t="e">
        <f aca="false">IF(VLOOKUP($A226,Osnova!$A:$C,1)=$A226,VLOOKUP($A226,Osnova!$A:$D,4),0)</f>
        <v>#N/A</v>
      </c>
      <c r="D226" s="246"/>
      <c r="E226" s="246"/>
      <c r="F226" s="245" t="n">
        <f aca="false">SUM(D226-E226)</f>
        <v>0</v>
      </c>
      <c r="G226" s="246"/>
      <c r="H226" s="246"/>
      <c r="I226" s="245" t="n">
        <f aca="false">SUM(F226+G226-H226)</f>
        <v>0</v>
      </c>
    </row>
    <row collapsed="false" customFormat="true" customHeight="true" hidden="false" ht="11.25" outlineLevel="0" r="227" s="77">
      <c r="A227" s="241"/>
      <c r="B227" s="229" t="e">
        <f aca="false">iferror(IF(VLOOKUP($A227,Osnova!$A:$C,1)=$A227,VLOOKUP($A227,Osnova!$A:$C,3)),"")</f>
        <v>#N/A</v>
      </c>
      <c r="C227" s="242" t="e">
        <f aca="false">IF(VLOOKUP($A227,Osnova!$A:$C,1)=$A227,VLOOKUP($A227,Osnova!$A:$D,4),0)</f>
        <v>#N/A</v>
      </c>
      <c r="D227" s="246"/>
      <c r="E227" s="246"/>
      <c r="F227" s="245" t="n">
        <f aca="false">SUM(D227-E227)</f>
        <v>0</v>
      </c>
      <c r="G227" s="246"/>
      <c r="H227" s="246"/>
      <c r="I227" s="245" t="n">
        <f aca="false">SUM(F227+G227-H227)</f>
        <v>0</v>
      </c>
    </row>
    <row collapsed="false" customFormat="true" customHeight="true" hidden="false" ht="11.25" outlineLevel="0" r="228" s="77">
      <c r="A228" s="241"/>
      <c r="B228" s="229" t="e">
        <f aca="false">iferror(IF(VLOOKUP($A228,Osnova!$A:$C,1)=$A228,VLOOKUP($A228,Osnova!$A:$C,3)),"")</f>
        <v>#N/A</v>
      </c>
      <c r="C228" s="242" t="e">
        <f aca="false">IF(VLOOKUP($A228,Osnova!$A:$C,1)=$A228,VLOOKUP($A228,Osnova!$A:$D,4),0)</f>
        <v>#N/A</v>
      </c>
      <c r="D228" s="246"/>
      <c r="E228" s="246"/>
      <c r="F228" s="245" t="n">
        <f aca="false">SUM(D228-E228)</f>
        <v>0</v>
      </c>
      <c r="G228" s="246"/>
      <c r="H228" s="246"/>
      <c r="I228" s="245" t="n">
        <f aca="false">SUM(F228+G228-H228)</f>
        <v>0</v>
      </c>
    </row>
    <row collapsed="false" customFormat="true" customHeight="true" hidden="false" ht="11.25" outlineLevel="0" r="229" s="77">
      <c r="A229" s="241"/>
      <c r="B229" s="229" t="e">
        <f aca="false">iferror(IF(VLOOKUP($A229,Osnova!$A:$C,1)=$A229,VLOOKUP($A229,Osnova!$A:$C,3)),"")</f>
        <v>#N/A</v>
      </c>
      <c r="C229" s="242" t="e">
        <f aca="false">IF(VLOOKUP($A229,Osnova!$A:$C,1)=$A229,VLOOKUP($A229,Osnova!$A:$D,4),0)</f>
        <v>#N/A</v>
      </c>
      <c r="D229" s="246"/>
      <c r="E229" s="246"/>
      <c r="F229" s="245" t="n">
        <f aca="false">SUM(D229-E229)</f>
        <v>0</v>
      </c>
      <c r="G229" s="246"/>
      <c r="H229" s="246"/>
      <c r="I229" s="245" t="n">
        <f aca="false">SUM(F229+G229-H229)</f>
        <v>0</v>
      </c>
    </row>
    <row collapsed="false" customFormat="true" customHeight="true" hidden="false" ht="11.25" outlineLevel="0" r="230" s="77">
      <c r="A230" s="241"/>
      <c r="B230" s="229" t="e">
        <f aca="false">iferror(IF(VLOOKUP($A230,Osnova!$A:$C,1)=$A230,VLOOKUP($A230,Osnova!$A:$C,3)),"")</f>
        <v>#N/A</v>
      </c>
      <c r="C230" s="242" t="e">
        <f aca="false">IF(VLOOKUP($A230,Osnova!$A:$C,1)=$A230,VLOOKUP($A230,Osnova!$A:$D,4),0)</f>
        <v>#N/A</v>
      </c>
      <c r="D230" s="246"/>
      <c r="E230" s="246"/>
      <c r="F230" s="245" t="n">
        <f aca="false">SUM(D230-E230)</f>
        <v>0</v>
      </c>
      <c r="G230" s="246"/>
      <c r="H230" s="246"/>
      <c r="I230" s="245" t="n">
        <f aca="false">SUM(F230+G230-H230)</f>
        <v>0</v>
      </c>
    </row>
    <row collapsed="false" customFormat="true" customHeight="true" hidden="false" ht="11.25" outlineLevel="0" r="231" s="77">
      <c r="A231" s="241"/>
      <c r="B231" s="229" t="e">
        <f aca="false">iferror(IF(VLOOKUP($A231,Osnova!$A:$C,1)=$A231,VLOOKUP($A231,Osnova!$A:$C,3)),"")</f>
        <v>#N/A</v>
      </c>
      <c r="C231" s="242" t="e">
        <f aca="false">IF(VLOOKUP($A231,Osnova!$A:$C,1)=$A231,VLOOKUP($A231,Osnova!$A:$D,4),0)</f>
        <v>#N/A</v>
      </c>
      <c r="D231" s="246"/>
      <c r="E231" s="246"/>
      <c r="F231" s="245" t="n">
        <f aca="false">SUM(D231-E231)</f>
        <v>0</v>
      </c>
      <c r="G231" s="246"/>
      <c r="H231" s="246"/>
      <c r="I231" s="245" t="n">
        <f aca="false">SUM(F231+G231-H231)</f>
        <v>0</v>
      </c>
    </row>
    <row collapsed="false" customFormat="true" customHeight="true" hidden="false" ht="11.25" outlineLevel="0" r="232" s="77">
      <c r="A232" s="241"/>
      <c r="B232" s="229" t="e">
        <f aca="false">iferror(IF(VLOOKUP($A232,Osnova!$A:$C,1)=$A232,VLOOKUP($A232,Osnova!$A:$C,3)),"")</f>
        <v>#N/A</v>
      </c>
      <c r="C232" s="242" t="e">
        <f aca="false">IF(VLOOKUP($A232,Osnova!$A:$C,1)=$A232,VLOOKUP($A232,Osnova!$A:$D,4),0)</f>
        <v>#N/A</v>
      </c>
      <c r="D232" s="246"/>
      <c r="E232" s="246"/>
      <c r="F232" s="245" t="n">
        <f aca="false">SUM(D232-E232)</f>
        <v>0</v>
      </c>
      <c r="G232" s="246"/>
      <c r="H232" s="246"/>
      <c r="I232" s="245" t="n">
        <f aca="false">SUM(F232+G232-H232)</f>
        <v>0</v>
      </c>
    </row>
    <row collapsed="false" customFormat="true" customHeight="true" hidden="false" ht="11.25" outlineLevel="0" r="233" s="77">
      <c r="A233" s="241"/>
      <c r="B233" s="229" t="e">
        <f aca="false">iferror(IF(VLOOKUP($A233,Osnova!$A:$C,1)=$A233,VLOOKUP($A233,Osnova!$A:$C,3)),"")</f>
        <v>#N/A</v>
      </c>
      <c r="C233" s="242" t="e">
        <f aca="false">IF(VLOOKUP($A233,Osnova!$A:$C,1)=$A233,VLOOKUP($A233,Osnova!$A:$D,4),0)</f>
        <v>#N/A</v>
      </c>
      <c r="D233" s="246"/>
      <c r="E233" s="246"/>
      <c r="F233" s="245" t="n">
        <f aca="false">SUM(D233-E233)</f>
        <v>0</v>
      </c>
      <c r="G233" s="246"/>
      <c r="H233" s="246"/>
      <c r="I233" s="245" t="n">
        <f aca="false">SUM(F233+G233-H233)</f>
        <v>0</v>
      </c>
    </row>
    <row collapsed="false" customFormat="true" customHeight="true" hidden="false" ht="11.25" outlineLevel="0" r="234" s="77">
      <c r="A234" s="241"/>
      <c r="B234" s="229" t="e">
        <f aca="false">iferror(IF(VLOOKUP($A234,Osnova!$A:$C,1)=$A234,VLOOKUP($A234,Osnova!$A:$C,3)),"")</f>
        <v>#N/A</v>
      </c>
      <c r="C234" s="242" t="e">
        <f aca="false">IF(VLOOKUP($A234,Osnova!$A:$C,1)=$A234,VLOOKUP($A234,Osnova!$A:$D,4),0)</f>
        <v>#N/A</v>
      </c>
      <c r="D234" s="246"/>
      <c r="E234" s="246"/>
      <c r="F234" s="245" t="n">
        <f aca="false">SUM(D234-E234)</f>
        <v>0</v>
      </c>
      <c r="G234" s="246"/>
      <c r="H234" s="246"/>
      <c r="I234" s="245" t="n">
        <f aca="false">SUM(F234+G234-H234)</f>
        <v>0</v>
      </c>
    </row>
    <row collapsed="false" customFormat="true" customHeight="true" hidden="false" ht="11.25" outlineLevel="0" r="235" s="77">
      <c r="A235" s="241"/>
      <c r="B235" s="229" t="e">
        <f aca="false">iferror(IF(VLOOKUP($A235,Osnova!$A:$C,1)=$A235,VLOOKUP($A235,Osnova!$A:$C,3)),"")</f>
        <v>#N/A</v>
      </c>
      <c r="C235" s="242" t="e">
        <f aca="false">IF(VLOOKUP($A235,Osnova!$A:$C,1)=$A235,VLOOKUP($A235,Osnova!$A:$D,4),0)</f>
        <v>#N/A</v>
      </c>
      <c r="D235" s="246"/>
      <c r="E235" s="246"/>
      <c r="F235" s="245" t="n">
        <f aca="false">SUM(D235-E235)</f>
        <v>0</v>
      </c>
      <c r="G235" s="246"/>
      <c r="H235" s="246"/>
      <c r="I235" s="245" t="n">
        <f aca="false">SUM(F235+G235-H235)</f>
        <v>0</v>
      </c>
    </row>
    <row collapsed="false" customFormat="true" customHeight="true" hidden="false" ht="11.25" outlineLevel="0" r="236" s="77">
      <c r="A236" s="241"/>
      <c r="B236" s="229" t="e">
        <f aca="false">iferror(IF(VLOOKUP($A236,Osnova!$A:$C,1)=$A236,VLOOKUP($A236,Osnova!$A:$C,3)),"")</f>
        <v>#N/A</v>
      </c>
      <c r="C236" s="242" t="e">
        <f aca="false">IF(VLOOKUP($A236,Osnova!$A:$C,1)=$A236,VLOOKUP($A236,Osnova!$A:$D,4),0)</f>
        <v>#N/A</v>
      </c>
      <c r="D236" s="246"/>
      <c r="E236" s="246"/>
      <c r="F236" s="245" t="n">
        <f aca="false">SUM(D236-E236)</f>
        <v>0</v>
      </c>
      <c r="G236" s="246"/>
      <c r="H236" s="246"/>
      <c r="I236" s="245" t="n">
        <f aca="false">SUM(F236+G236-H236)</f>
        <v>0</v>
      </c>
    </row>
    <row collapsed="false" customFormat="true" customHeight="true" hidden="false" ht="11.25" outlineLevel="0" r="237" s="77">
      <c r="A237" s="241"/>
      <c r="B237" s="229" t="e">
        <f aca="false">iferror(IF(VLOOKUP($A237,Osnova!$A:$C,1)=$A237,VLOOKUP($A237,Osnova!$A:$C,3)),"")</f>
        <v>#N/A</v>
      </c>
      <c r="C237" s="242" t="e">
        <f aca="false">IF(VLOOKUP($A237,Osnova!$A:$C,1)=$A237,VLOOKUP($A237,Osnova!$A:$D,4),0)</f>
        <v>#N/A</v>
      </c>
      <c r="D237" s="246"/>
      <c r="E237" s="246"/>
      <c r="F237" s="245" t="n">
        <f aca="false">SUM(D237-E237)</f>
        <v>0</v>
      </c>
      <c r="G237" s="246"/>
      <c r="H237" s="246"/>
      <c r="I237" s="245" t="n">
        <f aca="false">SUM(F237+G237-H237)</f>
        <v>0</v>
      </c>
    </row>
    <row collapsed="false" customFormat="true" customHeight="true" hidden="false" ht="11.25" outlineLevel="0" r="238" s="77">
      <c r="A238" s="241"/>
      <c r="B238" s="229" t="e">
        <f aca="false">iferror(IF(VLOOKUP($A238,Osnova!$A:$C,1)=$A238,VLOOKUP($A238,Osnova!$A:$C,3)),"")</f>
        <v>#N/A</v>
      </c>
      <c r="C238" s="242" t="e">
        <f aca="false">IF(VLOOKUP($A238,Osnova!$A:$C,1)=$A238,VLOOKUP($A238,Osnova!$A:$D,4),0)</f>
        <v>#N/A</v>
      </c>
      <c r="D238" s="246"/>
      <c r="E238" s="246"/>
      <c r="F238" s="245" t="n">
        <f aca="false">SUM(D238-E238)</f>
        <v>0</v>
      </c>
      <c r="G238" s="246"/>
      <c r="H238" s="246"/>
      <c r="I238" s="245" t="n">
        <f aca="false">SUM(F238+G238-H238)</f>
        <v>0</v>
      </c>
    </row>
    <row collapsed="false" customFormat="true" customHeight="true" hidden="false" ht="11.25" outlineLevel="0" r="239" s="77">
      <c r="A239" s="241"/>
      <c r="B239" s="229" t="e">
        <f aca="false">iferror(IF(VLOOKUP($A239,Osnova!$A:$C,1)=$A239,VLOOKUP($A239,Osnova!$A:$C,3)),"")</f>
        <v>#N/A</v>
      </c>
      <c r="C239" s="242" t="e">
        <f aca="false">IF(VLOOKUP($A239,Osnova!$A:$C,1)=$A239,VLOOKUP($A239,Osnova!$A:$D,4),0)</f>
        <v>#N/A</v>
      </c>
      <c r="D239" s="246"/>
      <c r="E239" s="246"/>
      <c r="F239" s="245" t="n">
        <f aca="false">SUM(D239-E239)</f>
        <v>0</v>
      </c>
      <c r="G239" s="246"/>
      <c r="H239" s="246"/>
      <c r="I239" s="245" t="n">
        <f aca="false">SUM(F239+G239-H239)</f>
        <v>0</v>
      </c>
    </row>
    <row collapsed="false" customFormat="true" customHeight="true" hidden="false" ht="11.25" outlineLevel="0" r="240" s="77">
      <c r="A240" s="241"/>
      <c r="B240" s="229" t="e">
        <f aca="false">iferror(IF(VLOOKUP($A240,Osnova!$A:$C,1)=$A240,VLOOKUP($A240,Osnova!$A:$C,3)),"")</f>
        <v>#N/A</v>
      </c>
      <c r="C240" s="242" t="e">
        <f aca="false">IF(VLOOKUP($A240,Osnova!$A:$C,1)=$A240,VLOOKUP($A240,Osnova!$A:$D,4),0)</f>
        <v>#N/A</v>
      </c>
      <c r="D240" s="246"/>
      <c r="E240" s="246"/>
      <c r="F240" s="245" t="n">
        <f aca="false">SUM(D240-E240)</f>
        <v>0</v>
      </c>
      <c r="G240" s="246"/>
      <c r="H240" s="246"/>
      <c r="I240" s="245" t="n">
        <f aca="false">SUM(F240+G240-H240)</f>
        <v>0</v>
      </c>
    </row>
    <row collapsed="false" customFormat="true" customHeight="true" hidden="false" ht="11.25" outlineLevel="0" r="241" s="77">
      <c r="A241" s="241"/>
      <c r="B241" s="229" t="e">
        <f aca="false">iferror(IF(VLOOKUP($A241,Osnova!$A:$C,1)=$A241,VLOOKUP($A241,Osnova!$A:$C,3)),"")</f>
        <v>#N/A</v>
      </c>
      <c r="C241" s="242" t="e">
        <f aca="false">IF(VLOOKUP($A241,Osnova!$A:$C,1)=$A241,VLOOKUP($A241,Osnova!$A:$D,4),0)</f>
        <v>#N/A</v>
      </c>
      <c r="D241" s="246"/>
      <c r="E241" s="246"/>
      <c r="F241" s="245" t="n">
        <f aca="false">SUM(D241-E241)</f>
        <v>0</v>
      </c>
      <c r="G241" s="246"/>
      <c r="H241" s="246"/>
      <c r="I241" s="245" t="n">
        <f aca="false">SUM(F241+G241-H241)</f>
        <v>0</v>
      </c>
    </row>
    <row collapsed="false" customFormat="true" customHeight="true" hidden="false" ht="11.25" outlineLevel="0" r="242" s="77">
      <c r="A242" s="241"/>
      <c r="B242" s="229" t="e">
        <f aca="false">iferror(IF(VLOOKUP($A242,Osnova!$A:$C,1)=$A242,VLOOKUP($A242,Osnova!$A:$C,3)),"")</f>
        <v>#N/A</v>
      </c>
      <c r="C242" s="242" t="e">
        <f aca="false">IF(VLOOKUP($A242,Osnova!$A:$C,1)=$A242,VLOOKUP($A242,Osnova!$A:$D,4),0)</f>
        <v>#N/A</v>
      </c>
      <c r="D242" s="246"/>
      <c r="E242" s="246"/>
      <c r="F242" s="245" t="n">
        <f aca="false">SUM(D242-E242)</f>
        <v>0</v>
      </c>
      <c r="G242" s="246"/>
      <c r="H242" s="246"/>
      <c r="I242" s="245" t="n">
        <f aca="false">SUM(F242+G242-H242)</f>
        <v>0</v>
      </c>
    </row>
    <row collapsed="false" customFormat="true" customHeight="true" hidden="false" ht="11.25" outlineLevel="0" r="243" s="77">
      <c r="A243" s="241"/>
      <c r="B243" s="229" t="e">
        <f aca="false">iferror(IF(VLOOKUP($A243,Osnova!$A:$C,1)=$A243,VLOOKUP($A243,Osnova!$A:$C,3)),"")</f>
        <v>#N/A</v>
      </c>
      <c r="C243" s="242" t="e">
        <f aca="false">IF(VLOOKUP($A243,Osnova!$A:$C,1)=$A243,VLOOKUP($A243,Osnova!$A:$D,4),0)</f>
        <v>#N/A</v>
      </c>
      <c r="D243" s="246"/>
      <c r="E243" s="246"/>
      <c r="F243" s="245" t="n">
        <f aca="false">SUM(D243-E243)</f>
        <v>0</v>
      </c>
      <c r="G243" s="246"/>
      <c r="H243" s="246"/>
      <c r="I243" s="245" t="n">
        <f aca="false">SUM(F243+G243-H243)</f>
        <v>0</v>
      </c>
    </row>
    <row collapsed="false" customFormat="true" customHeight="true" hidden="false" ht="11.25" outlineLevel="0" r="244" s="77">
      <c r="A244" s="241"/>
      <c r="B244" s="229" t="e">
        <f aca="false">iferror(IF(VLOOKUP($A244,Osnova!$A:$C,1)=$A244,VLOOKUP($A244,Osnova!$A:$C,3)),"")</f>
        <v>#N/A</v>
      </c>
      <c r="C244" s="242" t="e">
        <f aca="false">IF(VLOOKUP($A244,Osnova!$A:$C,1)=$A244,VLOOKUP($A244,Osnova!$A:$D,4),0)</f>
        <v>#N/A</v>
      </c>
      <c r="D244" s="246"/>
      <c r="E244" s="246"/>
      <c r="F244" s="245" t="n">
        <f aca="false">SUM(D244-E244)</f>
        <v>0</v>
      </c>
      <c r="G244" s="246"/>
      <c r="H244" s="246"/>
      <c r="I244" s="245" t="n">
        <f aca="false">SUM(F244+G244-H244)</f>
        <v>0</v>
      </c>
    </row>
    <row collapsed="false" customFormat="true" customHeight="true" hidden="false" ht="11.25" outlineLevel="0" r="245" s="77">
      <c r="A245" s="241"/>
      <c r="B245" s="229" t="e">
        <f aca="false">iferror(IF(VLOOKUP($A245,Osnova!$A:$C,1)=$A245,VLOOKUP($A245,Osnova!$A:$C,3)),"")</f>
        <v>#N/A</v>
      </c>
      <c r="C245" s="242" t="e">
        <f aca="false">IF(VLOOKUP($A245,Osnova!$A:$C,1)=$A245,VLOOKUP($A245,Osnova!$A:$D,4),0)</f>
        <v>#N/A</v>
      </c>
      <c r="D245" s="246"/>
      <c r="E245" s="246"/>
      <c r="F245" s="245" t="n">
        <f aca="false">SUM(D245-E245)</f>
        <v>0</v>
      </c>
      <c r="G245" s="246"/>
      <c r="H245" s="246"/>
      <c r="I245" s="245" t="n">
        <f aca="false">SUM(F245+G245-H245)</f>
        <v>0</v>
      </c>
    </row>
    <row collapsed="false" customFormat="true" customHeight="true" hidden="false" ht="11.25" outlineLevel="0" r="246" s="77">
      <c r="A246" s="241"/>
      <c r="B246" s="229" t="e">
        <f aca="false">iferror(IF(VLOOKUP($A246,Osnova!$A:$C,1)=$A246,VLOOKUP($A246,Osnova!$A:$C,3)),"")</f>
        <v>#N/A</v>
      </c>
      <c r="C246" s="242" t="e">
        <f aca="false">IF(VLOOKUP($A246,Osnova!$A:$C,1)=$A246,VLOOKUP($A246,Osnova!$A:$D,4),0)</f>
        <v>#N/A</v>
      </c>
      <c r="D246" s="246"/>
      <c r="E246" s="246"/>
      <c r="F246" s="245" t="n">
        <f aca="false">SUM(D246-E246)</f>
        <v>0</v>
      </c>
      <c r="G246" s="246"/>
      <c r="H246" s="246"/>
      <c r="I246" s="245" t="n">
        <f aca="false">SUM(F246+G246-H246)</f>
        <v>0</v>
      </c>
    </row>
    <row collapsed="false" customFormat="true" customHeight="true" hidden="false" ht="11.25" outlineLevel="0" r="247" s="77">
      <c r="A247" s="241"/>
      <c r="B247" s="229" t="e">
        <f aca="false">iferror(IF(VLOOKUP($A247,Osnova!$A:$C,1)=$A247,VLOOKUP($A247,Osnova!$A:$C,3)),"")</f>
        <v>#N/A</v>
      </c>
      <c r="C247" s="242" t="e">
        <f aca="false">IF(VLOOKUP($A247,Osnova!$A:$C,1)=$A247,VLOOKUP($A247,Osnova!$A:$D,4),0)</f>
        <v>#N/A</v>
      </c>
      <c r="D247" s="246"/>
      <c r="E247" s="246"/>
      <c r="F247" s="245" t="n">
        <f aca="false">SUM(D247-E247)</f>
        <v>0</v>
      </c>
      <c r="G247" s="246"/>
      <c r="H247" s="246"/>
      <c r="I247" s="245" t="n">
        <f aca="false">SUM(F247+G247-H247)</f>
        <v>0</v>
      </c>
    </row>
    <row collapsed="false" customFormat="true" customHeight="true" hidden="false" ht="11.25" outlineLevel="0" r="248" s="77">
      <c r="A248" s="241"/>
      <c r="B248" s="229" t="e">
        <f aca="false">iferror(IF(VLOOKUP($A248,Osnova!$A:$C,1)=$A248,VLOOKUP($A248,Osnova!$A:$C,3)),"")</f>
        <v>#N/A</v>
      </c>
      <c r="C248" s="242" t="e">
        <f aca="false">IF(VLOOKUP($A248,Osnova!$A:$C,1)=$A248,VLOOKUP($A248,Osnova!$A:$D,4),0)</f>
        <v>#N/A</v>
      </c>
      <c r="D248" s="246"/>
      <c r="E248" s="246"/>
      <c r="F248" s="245" t="n">
        <f aca="false">SUM(D248-E248)</f>
        <v>0</v>
      </c>
      <c r="G248" s="246"/>
      <c r="H248" s="246"/>
      <c r="I248" s="245" t="n">
        <f aca="false">SUM(F248+G248-H248)</f>
        <v>0</v>
      </c>
    </row>
    <row collapsed="false" customFormat="true" customHeight="true" hidden="false" ht="11.25" outlineLevel="0" r="249" s="77">
      <c r="A249" s="241"/>
      <c r="B249" s="229" t="e">
        <f aca="false">iferror(IF(VLOOKUP($A249,Osnova!$A:$C,1)=$A249,VLOOKUP($A249,Osnova!$A:$C,3)),"")</f>
        <v>#N/A</v>
      </c>
      <c r="C249" s="242" t="e">
        <f aca="false">IF(VLOOKUP($A249,Osnova!$A:$C,1)=$A249,VLOOKUP($A249,Osnova!$A:$D,4),0)</f>
        <v>#N/A</v>
      </c>
      <c r="D249" s="246"/>
      <c r="E249" s="246"/>
      <c r="F249" s="245" t="n">
        <f aca="false">SUM(D249-E249)</f>
        <v>0</v>
      </c>
      <c r="G249" s="246"/>
      <c r="H249" s="246"/>
      <c r="I249" s="245" t="n">
        <f aca="false">SUM(F249+G249-H249)</f>
        <v>0</v>
      </c>
    </row>
    <row collapsed="false" customFormat="true" customHeight="true" hidden="false" ht="11.25" outlineLevel="0" r="250" s="77">
      <c r="A250" s="241"/>
      <c r="B250" s="229" t="e">
        <f aca="false">iferror(IF(VLOOKUP($A250,Osnova!$A:$C,1)=$A250,VLOOKUP($A250,Osnova!$A:$C,3)),"")</f>
        <v>#N/A</v>
      </c>
      <c r="C250" s="242" t="e">
        <f aca="false">IF(VLOOKUP($A250,Osnova!$A:$C,1)=$A250,VLOOKUP($A250,Osnova!$A:$D,4),0)</f>
        <v>#N/A</v>
      </c>
      <c r="D250" s="246"/>
      <c r="E250" s="246"/>
      <c r="F250" s="245" t="n">
        <f aca="false">SUM(D250-E250)</f>
        <v>0</v>
      </c>
      <c r="G250" s="246"/>
      <c r="H250" s="246"/>
      <c r="I250" s="245" t="n">
        <f aca="false">SUM(F250+G250-H250)</f>
        <v>0</v>
      </c>
    </row>
    <row collapsed="false" customFormat="true" customHeight="true" hidden="false" ht="11.25" outlineLevel="0" r="251" s="77">
      <c r="A251" s="241"/>
      <c r="B251" s="229" t="e">
        <f aca="false">iferror(IF(VLOOKUP($A251,Osnova!$A:$C,1)=$A251,VLOOKUP($A251,Osnova!$A:$C,3)),"")</f>
        <v>#N/A</v>
      </c>
      <c r="C251" s="242" t="e">
        <f aca="false">IF(VLOOKUP($A251,Osnova!$A:$C,1)=$A251,VLOOKUP($A251,Osnova!$A:$D,4),0)</f>
        <v>#N/A</v>
      </c>
      <c r="D251" s="246"/>
      <c r="E251" s="246"/>
      <c r="F251" s="245" t="n">
        <f aca="false">SUM(D251-E251)</f>
        <v>0</v>
      </c>
      <c r="G251" s="246"/>
      <c r="H251" s="246"/>
      <c r="I251" s="245" t="n">
        <f aca="false">SUM(F251+G251-H251)</f>
        <v>0</v>
      </c>
    </row>
    <row collapsed="false" customFormat="true" customHeight="true" hidden="false" ht="11.25" outlineLevel="0" r="252" s="77">
      <c r="A252" s="241"/>
      <c r="B252" s="229" t="e">
        <f aca="false">iferror(IF(VLOOKUP($A252,Osnova!$A:$C,1)=$A252,VLOOKUP($A252,Osnova!$A:$C,3)),"")</f>
        <v>#N/A</v>
      </c>
      <c r="C252" s="242" t="e">
        <f aca="false">IF(VLOOKUP($A252,Osnova!$A:$C,1)=$A252,VLOOKUP($A252,Osnova!$A:$D,4),0)</f>
        <v>#N/A</v>
      </c>
      <c r="D252" s="246"/>
      <c r="E252" s="246"/>
      <c r="F252" s="245" t="n">
        <f aca="false">SUM(D252-E252)</f>
        <v>0</v>
      </c>
      <c r="G252" s="246"/>
      <c r="H252" s="246"/>
      <c r="I252" s="245" t="n">
        <f aca="false">SUM(F252+G252-H252)</f>
        <v>0</v>
      </c>
    </row>
    <row collapsed="false" customFormat="true" customHeight="true" hidden="false" ht="11.25" outlineLevel="0" r="253" s="77">
      <c r="A253" s="241"/>
      <c r="B253" s="229" t="e">
        <f aca="false">iferror(IF(VLOOKUP($A253,Osnova!$A:$C,1)=$A253,VLOOKUP($A253,Osnova!$A:$C,3)),"")</f>
        <v>#N/A</v>
      </c>
      <c r="C253" s="242" t="e">
        <f aca="false">IF(VLOOKUP($A253,Osnova!$A:$C,1)=$A253,VLOOKUP($A253,Osnova!$A:$D,4),0)</f>
        <v>#N/A</v>
      </c>
      <c r="D253" s="246"/>
      <c r="E253" s="246"/>
      <c r="F253" s="245" t="n">
        <f aca="false">SUM(D253-E253)</f>
        <v>0</v>
      </c>
      <c r="G253" s="246"/>
      <c r="H253" s="246"/>
      <c r="I253" s="245" t="n">
        <f aca="false">SUM(F253+G253-H253)</f>
        <v>0</v>
      </c>
    </row>
    <row collapsed="false" customFormat="true" customHeight="true" hidden="false" ht="11.25" outlineLevel="0" r="254" s="77">
      <c r="A254" s="241"/>
      <c r="B254" s="229" t="e">
        <f aca="false">iferror(IF(VLOOKUP($A254,Osnova!$A:$C,1)=$A254,VLOOKUP($A254,Osnova!$A:$C,3)),"")</f>
        <v>#N/A</v>
      </c>
      <c r="C254" s="242" t="e">
        <f aca="false">IF(VLOOKUP($A254,Osnova!$A:$C,1)=$A254,VLOOKUP($A254,Osnova!$A:$D,4),0)</f>
        <v>#N/A</v>
      </c>
      <c r="D254" s="246"/>
      <c r="E254" s="246"/>
      <c r="F254" s="245" t="n">
        <f aca="false">SUM(D254-E254)</f>
        <v>0</v>
      </c>
      <c r="G254" s="246"/>
      <c r="H254" s="246"/>
      <c r="I254" s="245" t="n">
        <f aca="false">SUM(F254+G254-H254)</f>
        <v>0</v>
      </c>
    </row>
    <row collapsed="false" customFormat="true" customHeight="true" hidden="false" ht="11.25" outlineLevel="0" r="255" s="77">
      <c r="A255" s="241"/>
      <c r="B255" s="229" t="e">
        <f aca="false">iferror(IF(VLOOKUP($A255,Osnova!$A:$C,1)=$A255,VLOOKUP($A255,Osnova!$A:$C,3)),"")</f>
        <v>#N/A</v>
      </c>
      <c r="C255" s="242" t="e">
        <f aca="false">IF(VLOOKUP($A255,Osnova!$A:$C,1)=$A255,VLOOKUP($A255,Osnova!$A:$D,4),0)</f>
        <v>#N/A</v>
      </c>
      <c r="D255" s="246"/>
      <c r="E255" s="246"/>
      <c r="F255" s="245" t="n">
        <f aca="false">SUM(D255-E255)</f>
        <v>0</v>
      </c>
      <c r="G255" s="246"/>
      <c r="H255" s="246"/>
      <c r="I255" s="245" t="n">
        <f aca="false">SUM(F255+G255-H255)</f>
        <v>0</v>
      </c>
    </row>
    <row collapsed="false" customFormat="true" customHeight="true" hidden="false" ht="11.25" outlineLevel="0" r="256" s="77">
      <c r="A256" s="241"/>
      <c r="B256" s="229" t="e">
        <f aca="false">iferror(IF(VLOOKUP($A256,Osnova!$A:$C,1)=$A256,VLOOKUP($A256,Osnova!$A:$C,3)),"")</f>
        <v>#N/A</v>
      </c>
      <c r="C256" s="242" t="e">
        <f aca="false">IF(VLOOKUP($A256,Osnova!$A:$C,1)=$A256,VLOOKUP($A256,Osnova!$A:$D,4),0)</f>
        <v>#N/A</v>
      </c>
      <c r="D256" s="246"/>
      <c r="E256" s="246"/>
      <c r="F256" s="245" t="n">
        <f aca="false">SUM(D256-E256)</f>
        <v>0</v>
      </c>
      <c r="G256" s="246"/>
      <c r="H256" s="246"/>
      <c r="I256" s="245" t="n">
        <f aca="false">SUM(F256+G256-H256)</f>
        <v>0</v>
      </c>
    </row>
    <row collapsed="false" customFormat="true" customHeight="true" hidden="false" ht="11.25" outlineLevel="0" r="257" s="77">
      <c r="A257" s="241"/>
      <c r="B257" s="229" t="e">
        <f aca="false">iferror(IF(VLOOKUP($A257,Osnova!$A:$C,1)=$A257,VLOOKUP($A257,Osnova!$A:$C,3)),"")</f>
        <v>#N/A</v>
      </c>
      <c r="C257" s="242" t="e">
        <f aca="false">IF(VLOOKUP($A257,Osnova!$A:$C,1)=$A257,VLOOKUP($A257,Osnova!$A:$D,4),0)</f>
        <v>#N/A</v>
      </c>
      <c r="D257" s="246"/>
      <c r="E257" s="246"/>
      <c r="F257" s="245" t="n">
        <f aca="false">SUM(D257-E257)</f>
        <v>0</v>
      </c>
      <c r="G257" s="246"/>
      <c r="H257" s="246"/>
      <c r="I257" s="245" t="n">
        <f aca="false">SUM(F257+G257-H257)</f>
        <v>0</v>
      </c>
    </row>
    <row collapsed="false" customFormat="true" customHeight="true" hidden="false" ht="11.25" outlineLevel="0" r="258" s="77">
      <c r="A258" s="241"/>
      <c r="B258" s="229" t="e">
        <f aca="false">iferror(IF(VLOOKUP($A258,Osnova!$A:$C,1)=$A258,VLOOKUP($A258,Osnova!$A:$C,3)),"")</f>
        <v>#N/A</v>
      </c>
      <c r="C258" s="242" t="e">
        <f aca="false">IF(VLOOKUP($A258,Osnova!$A:$C,1)=$A258,VLOOKUP($A258,Osnova!$A:$D,4),0)</f>
        <v>#N/A</v>
      </c>
      <c r="D258" s="246"/>
      <c r="E258" s="246"/>
      <c r="F258" s="245" t="n">
        <f aca="false">SUM(D258-E258)</f>
        <v>0</v>
      </c>
      <c r="G258" s="246"/>
      <c r="H258" s="246"/>
      <c r="I258" s="245" t="n">
        <f aca="false">SUM(F258+G258-H258)</f>
        <v>0</v>
      </c>
    </row>
    <row collapsed="false" customFormat="true" customHeight="true" hidden="false" ht="11.25" outlineLevel="0" r="259" s="77">
      <c r="A259" s="241"/>
      <c r="B259" s="229" t="e">
        <f aca="false">iferror(IF(VLOOKUP($A259,Osnova!$A:$C,1)=$A259,VLOOKUP($A259,Osnova!$A:$C,3)),"")</f>
        <v>#N/A</v>
      </c>
      <c r="C259" s="242" t="e">
        <f aca="false">IF(VLOOKUP($A259,Osnova!$A:$C,1)=$A259,VLOOKUP($A259,Osnova!$A:$D,4),0)</f>
        <v>#N/A</v>
      </c>
      <c r="D259" s="246"/>
      <c r="E259" s="246"/>
      <c r="F259" s="245" t="n">
        <f aca="false">SUM(D259-E259)</f>
        <v>0</v>
      </c>
      <c r="G259" s="246"/>
      <c r="H259" s="246"/>
      <c r="I259" s="245" t="n">
        <f aca="false">SUM(F259+G259-H259)</f>
        <v>0</v>
      </c>
    </row>
    <row collapsed="false" customFormat="true" customHeight="true" hidden="false" ht="11.25" outlineLevel="0" r="260" s="77">
      <c r="A260" s="241"/>
      <c r="B260" s="229" t="e">
        <f aca="false">iferror(IF(VLOOKUP($A260,Osnova!$A:$C,1)=$A260,VLOOKUP($A260,Osnova!$A:$C,3)),"")</f>
        <v>#N/A</v>
      </c>
      <c r="C260" s="242" t="e">
        <f aca="false">IF(VLOOKUP($A260,Osnova!$A:$C,1)=$A260,VLOOKUP($A260,Osnova!$A:$D,4),0)</f>
        <v>#N/A</v>
      </c>
      <c r="D260" s="246"/>
      <c r="E260" s="246"/>
      <c r="F260" s="245" t="n">
        <f aca="false">SUM(D260-E260)</f>
        <v>0</v>
      </c>
      <c r="G260" s="246"/>
      <c r="H260" s="246"/>
      <c r="I260" s="245" t="n">
        <f aca="false">SUM(F260+G260-H260)</f>
        <v>0</v>
      </c>
    </row>
    <row collapsed="false" customFormat="true" customHeight="true" hidden="false" ht="11.25" outlineLevel="0" r="261" s="77">
      <c r="A261" s="241"/>
      <c r="B261" s="229" t="e">
        <f aca="false">iferror(IF(VLOOKUP($A261,Osnova!$A:$C,1)=$A261,VLOOKUP($A261,Osnova!$A:$C,3)),"")</f>
        <v>#N/A</v>
      </c>
      <c r="C261" s="242" t="e">
        <f aca="false">IF(VLOOKUP($A261,Osnova!$A:$C,1)=$A261,VLOOKUP($A261,Osnova!$A:$D,4),0)</f>
        <v>#N/A</v>
      </c>
      <c r="D261" s="246"/>
      <c r="E261" s="246"/>
      <c r="F261" s="245" t="n">
        <f aca="false">SUM(D261-E261)</f>
        <v>0</v>
      </c>
      <c r="G261" s="246"/>
      <c r="H261" s="246"/>
      <c r="I261" s="245" t="n">
        <f aca="false">SUM(F261+G261-H261)</f>
        <v>0</v>
      </c>
    </row>
    <row collapsed="false" customFormat="true" customHeight="true" hidden="false" ht="11.25" outlineLevel="0" r="262" s="77">
      <c r="A262" s="241"/>
      <c r="B262" s="229" t="e">
        <f aca="false">iferror(IF(VLOOKUP($A262,Osnova!$A:$C,1)=$A262,VLOOKUP($A262,Osnova!$A:$C,3)),"")</f>
        <v>#N/A</v>
      </c>
      <c r="C262" s="242" t="e">
        <f aca="false">IF(VLOOKUP($A262,Osnova!$A:$C,1)=$A262,VLOOKUP($A262,Osnova!$A:$D,4),0)</f>
        <v>#N/A</v>
      </c>
      <c r="D262" s="246"/>
      <c r="E262" s="246"/>
      <c r="F262" s="245" t="n">
        <f aca="false">SUM(D262-E262)</f>
        <v>0</v>
      </c>
      <c r="G262" s="246"/>
      <c r="H262" s="246"/>
      <c r="I262" s="245" t="n">
        <f aca="false">SUM(F262+G262-H262)</f>
        <v>0</v>
      </c>
    </row>
    <row collapsed="false" customFormat="true" customHeight="true" hidden="false" ht="11.25" outlineLevel="0" r="263" s="77">
      <c r="A263" s="241"/>
      <c r="B263" s="229" t="e">
        <f aca="false">iferror(IF(VLOOKUP($A263,Osnova!$A:$C,1)=$A263,VLOOKUP($A263,Osnova!$A:$C,3)),"")</f>
        <v>#N/A</v>
      </c>
      <c r="C263" s="242" t="e">
        <f aca="false">IF(VLOOKUP($A263,Osnova!$A:$C,1)=$A263,VLOOKUP($A263,Osnova!$A:$D,4),0)</f>
        <v>#N/A</v>
      </c>
      <c r="D263" s="246"/>
      <c r="E263" s="246"/>
      <c r="F263" s="245" t="n">
        <f aca="false">SUM(D263-E263)</f>
        <v>0</v>
      </c>
      <c r="G263" s="246"/>
      <c r="H263" s="246"/>
      <c r="I263" s="245" t="n">
        <f aca="false">SUM(F263+G263-H263)</f>
        <v>0</v>
      </c>
    </row>
    <row collapsed="false" customFormat="true" customHeight="true" hidden="false" ht="11.25" outlineLevel="0" r="264" s="77">
      <c r="A264" s="241"/>
      <c r="B264" s="229" t="e">
        <f aca="false">iferror(IF(VLOOKUP($A264,Osnova!$A:$C,1)=$A264,VLOOKUP($A264,Osnova!$A:$C,3)),"")</f>
        <v>#N/A</v>
      </c>
      <c r="C264" s="242" t="e">
        <f aca="false">IF(VLOOKUP($A264,Osnova!$A:$C,1)=$A264,VLOOKUP($A264,Osnova!$A:$D,4),0)</f>
        <v>#N/A</v>
      </c>
      <c r="D264" s="246"/>
      <c r="E264" s="246"/>
      <c r="F264" s="245" t="n">
        <f aca="false">SUM(D264-E264)</f>
        <v>0</v>
      </c>
      <c r="G264" s="246"/>
      <c r="H264" s="246"/>
      <c r="I264" s="245" t="n">
        <f aca="false">SUM(F264+G264-H264)</f>
        <v>0</v>
      </c>
    </row>
    <row collapsed="false" customFormat="true" customHeight="true" hidden="false" ht="11.25" outlineLevel="0" r="265" s="77">
      <c r="A265" s="241"/>
      <c r="B265" s="229" t="e">
        <f aca="false">iferror(IF(VLOOKUP($A265,Osnova!$A:$C,1)=$A265,VLOOKUP($A265,Osnova!$A:$C,3)),"")</f>
        <v>#N/A</v>
      </c>
      <c r="C265" s="242" t="e">
        <f aca="false">IF(VLOOKUP($A265,Osnova!$A:$C,1)=$A265,VLOOKUP($A265,Osnova!$A:$D,4),0)</f>
        <v>#N/A</v>
      </c>
      <c r="D265" s="246"/>
      <c r="E265" s="246"/>
      <c r="F265" s="245" t="n">
        <f aca="false">SUM(D265-E265)</f>
        <v>0</v>
      </c>
      <c r="G265" s="246"/>
      <c r="H265" s="246"/>
      <c r="I265" s="245" t="n">
        <f aca="false">SUM(F265+G265-H265)</f>
        <v>0</v>
      </c>
    </row>
    <row collapsed="false" customFormat="true" customHeight="true" hidden="false" ht="11.25" outlineLevel="0" r="266" s="77">
      <c r="A266" s="241"/>
      <c r="B266" s="229" t="e">
        <f aca="false">iferror(IF(VLOOKUP($A266,Osnova!$A:$C,1)=$A266,VLOOKUP($A266,Osnova!$A:$C,3)),"")</f>
        <v>#N/A</v>
      </c>
      <c r="C266" s="242" t="e">
        <f aca="false">IF(VLOOKUP($A266,Osnova!$A:$C,1)=$A266,VLOOKUP($A266,Osnova!$A:$D,4),0)</f>
        <v>#N/A</v>
      </c>
      <c r="D266" s="246"/>
      <c r="E266" s="246"/>
      <c r="F266" s="245" t="n">
        <f aca="false">SUM(D266-E266)</f>
        <v>0</v>
      </c>
      <c r="G266" s="246"/>
      <c r="H266" s="246"/>
      <c r="I266" s="245" t="n">
        <f aca="false">SUM(F266+G266-H266)</f>
        <v>0</v>
      </c>
    </row>
    <row collapsed="false" customFormat="true" customHeight="true" hidden="false" ht="11.25" outlineLevel="0" r="267" s="77">
      <c r="A267" s="241"/>
      <c r="B267" s="229" t="e">
        <f aca="false">iferror(IF(VLOOKUP($A267,Osnova!$A:$C,1)=$A267,VLOOKUP($A267,Osnova!$A:$C,3)),"")</f>
        <v>#N/A</v>
      </c>
      <c r="C267" s="242" t="e">
        <f aca="false">IF(VLOOKUP($A267,Osnova!$A:$C,1)=$A267,VLOOKUP($A267,Osnova!$A:$D,4),0)</f>
        <v>#N/A</v>
      </c>
      <c r="D267" s="246"/>
      <c r="E267" s="246"/>
      <c r="F267" s="245" t="n">
        <f aca="false">SUM(D267-E267)</f>
        <v>0</v>
      </c>
      <c r="G267" s="246"/>
      <c r="H267" s="246"/>
      <c r="I267" s="245" t="n">
        <f aca="false">SUM(F267+G267-H267)</f>
        <v>0</v>
      </c>
    </row>
    <row collapsed="false" customFormat="true" customHeight="true" hidden="false" ht="11.25" outlineLevel="0" r="268" s="77">
      <c r="A268" s="241"/>
      <c r="B268" s="229" t="e">
        <f aca="false">iferror(IF(VLOOKUP($A268,Osnova!$A:$C,1)=$A268,VLOOKUP($A268,Osnova!$A:$C,3)),"")</f>
        <v>#N/A</v>
      </c>
      <c r="C268" s="242" t="e">
        <f aca="false">IF(VLOOKUP($A268,Osnova!$A:$C,1)=$A268,VLOOKUP($A268,Osnova!$A:$D,4),0)</f>
        <v>#N/A</v>
      </c>
      <c r="D268" s="246"/>
      <c r="E268" s="246"/>
      <c r="F268" s="245" t="n">
        <f aca="false">SUM(D268-E268)</f>
        <v>0</v>
      </c>
      <c r="G268" s="246"/>
      <c r="H268" s="246"/>
      <c r="I268" s="245" t="n">
        <f aca="false">SUM(F268+G268-H268)</f>
        <v>0</v>
      </c>
    </row>
    <row collapsed="false" customFormat="true" customHeight="true" hidden="false" ht="11.25" outlineLevel="0" r="269" s="77">
      <c r="A269" s="241"/>
      <c r="B269" s="229" t="e">
        <f aca="false">iferror(IF(VLOOKUP($A269,Osnova!$A:$C,1)=$A269,VLOOKUP($A269,Osnova!$A:$C,3)),"")</f>
        <v>#N/A</v>
      </c>
      <c r="C269" s="242" t="e">
        <f aca="false">IF(VLOOKUP($A269,Osnova!$A:$C,1)=$A269,VLOOKUP($A269,Osnova!$A:$D,4),0)</f>
        <v>#N/A</v>
      </c>
      <c r="D269" s="246"/>
      <c r="E269" s="246"/>
      <c r="F269" s="245" t="n">
        <f aca="false">SUM(D269-E269)</f>
        <v>0</v>
      </c>
      <c r="G269" s="246"/>
      <c r="H269" s="246"/>
      <c r="I269" s="245" t="n">
        <f aca="false">SUM(F269+G269-H269)</f>
        <v>0</v>
      </c>
    </row>
    <row collapsed="false" customFormat="true" customHeight="true" hidden="false" ht="11.25" outlineLevel="0" r="270" s="77">
      <c r="A270" s="241"/>
      <c r="B270" s="229" t="e">
        <f aca="false">iferror(IF(VLOOKUP($A270,Osnova!$A:$C,1)=$A270,VLOOKUP($A270,Osnova!$A:$C,3)),"")</f>
        <v>#N/A</v>
      </c>
      <c r="C270" s="242" t="e">
        <f aca="false">IF(VLOOKUP($A270,Osnova!$A:$C,1)=$A270,VLOOKUP($A270,Osnova!$A:$D,4),0)</f>
        <v>#N/A</v>
      </c>
      <c r="D270" s="246"/>
      <c r="E270" s="246"/>
      <c r="F270" s="245" t="n">
        <f aca="false">SUM(D270-E270)</f>
        <v>0</v>
      </c>
      <c r="G270" s="246"/>
      <c r="H270" s="246"/>
      <c r="I270" s="245" t="n">
        <f aca="false">SUM(F270+G270-H270)</f>
        <v>0</v>
      </c>
    </row>
    <row collapsed="false" customFormat="true" customHeight="true" hidden="false" ht="11.25" outlineLevel="0" r="271" s="77">
      <c r="A271" s="241"/>
      <c r="B271" s="229" t="e">
        <f aca="false">iferror(IF(VLOOKUP($A271,Osnova!$A:$C,1)=$A271,VLOOKUP($A271,Osnova!$A:$C,3)),"")</f>
        <v>#N/A</v>
      </c>
      <c r="C271" s="242" t="e">
        <f aca="false">IF(VLOOKUP($A271,Osnova!$A:$C,1)=$A271,VLOOKUP($A271,Osnova!$A:$D,4),0)</f>
        <v>#N/A</v>
      </c>
      <c r="D271" s="246"/>
      <c r="E271" s="246"/>
      <c r="F271" s="245" t="n">
        <f aca="false">SUM(D271-E271)</f>
        <v>0</v>
      </c>
      <c r="G271" s="246"/>
      <c r="H271" s="246"/>
      <c r="I271" s="245" t="n">
        <f aca="false">SUM(F271+G271-H271)</f>
        <v>0</v>
      </c>
    </row>
    <row collapsed="false" customFormat="true" customHeight="true" hidden="false" ht="11.25" outlineLevel="0" r="272" s="77">
      <c r="A272" s="241"/>
      <c r="B272" s="229" t="e">
        <f aca="false">iferror(IF(VLOOKUP($A272,Osnova!$A:$C,1)=$A272,VLOOKUP($A272,Osnova!$A:$C,3)),"")</f>
        <v>#N/A</v>
      </c>
      <c r="C272" s="242" t="e">
        <f aca="false">IF(VLOOKUP($A272,Osnova!$A:$C,1)=$A272,VLOOKUP($A272,Osnova!$A:$D,4),0)</f>
        <v>#N/A</v>
      </c>
      <c r="D272" s="246"/>
      <c r="E272" s="246"/>
      <c r="F272" s="245" t="n">
        <f aca="false">SUM(D272-E272)</f>
        <v>0</v>
      </c>
      <c r="G272" s="246"/>
      <c r="H272" s="246"/>
      <c r="I272" s="245" t="n">
        <f aca="false">SUM(F272+G272-H272)</f>
        <v>0</v>
      </c>
    </row>
    <row collapsed="false" customFormat="true" customHeight="true" hidden="false" ht="11.25" outlineLevel="0" r="273" s="77">
      <c r="A273" s="241"/>
      <c r="B273" s="229" t="e">
        <f aca="false">iferror(IF(VLOOKUP($A273,Osnova!$A:$C,1)=$A273,VLOOKUP($A273,Osnova!$A:$C,3)),"")</f>
        <v>#N/A</v>
      </c>
      <c r="C273" s="242" t="e">
        <f aca="false">IF(VLOOKUP($A273,Osnova!$A:$C,1)=$A273,VLOOKUP($A273,Osnova!$A:$D,4),0)</f>
        <v>#N/A</v>
      </c>
      <c r="D273" s="246"/>
      <c r="E273" s="246"/>
      <c r="F273" s="245" t="n">
        <f aca="false">SUM(D273-E273)</f>
        <v>0</v>
      </c>
      <c r="G273" s="246"/>
      <c r="H273" s="246"/>
      <c r="I273" s="245" t="n">
        <f aca="false">SUM(F273+G273-H273)</f>
        <v>0</v>
      </c>
    </row>
    <row collapsed="false" customFormat="true" customHeight="true" hidden="false" ht="11.25" outlineLevel="0" r="274" s="77">
      <c r="A274" s="241"/>
      <c r="B274" s="229" t="e">
        <f aca="false">iferror(IF(VLOOKUP($A274,Osnova!$A:$C,1)=$A274,VLOOKUP($A274,Osnova!$A:$C,3)),"")</f>
        <v>#N/A</v>
      </c>
      <c r="C274" s="242" t="e">
        <f aca="false">IF(VLOOKUP($A274,Osnova!$A:$C,1)=$A274,VLOOKUP($A274,Osnova!$A:$D,4),0)</f>
        <v>#N/A</v>
      </c>
      <c r="D274" s="246"/>
      <c r="E274" s="246"/>
      <c r="F274" s="245" t="n">
        <f aca="false">SUM(D274-E274)</f>
        <v>0</v>
      </c>
      <c r="G274" s="246"/>
      <c r="H274" s="246"/>
      <c r="I274" s="245" t="n">
        <f aca="false">SUM(F274+G274-H274)</f>
        <v>0</v>
      </c>
    </row>
    <row collapsed="false" customFormat="true" customHeight="true" hidden="false" ht="11.25" outlineLevel="0" r="275" s="77">
      <c r="A275" s="241"/>
      <c r="B275" s="229" t="e">
        <f aca="false">iferror(IF(VLOOKUP($A275,Osnova!$A:$C,1)=$A275,VLOOKUP($A275,Osnova!$A:$C,3)),"")</f>
        <v>#N/A</v>
      </c>
      <c r="C275" s="242" t="e">
        <f aca="false">IF(VLOOKUP($A275,Osnova!$A:$C,1)=$A275,VLOOKUP($A275,Osnova!$A:$D,4),0)</f>
        <v>#N/A</v>
      </c>
      <c r="D275" s="246"/>
      <c r="E275" s="246"/>
      <c r="F275" s="245" t="n">
        <f aca="false">SUM(D275-E275)</f>
        <v>0</v>
      </c>
      <c r="G275" s="246"/>
      <c r="H275" s="246"/>
      <c r="I275" s="245" t="n">
        <f aca="false">SUM(F275+G275-H275)</f>
        <v>0</v>
      </c>
    </row>
    <row collapsed="false" customFormat="true" customHeight="true" hidden="false" ht="11.25" outlineLevel="0" r="276" s="77">
      <c r="A276" s="241"/>
      <c r="B276" s="229" t="e">
        <f aca="false">iferror(IF(VLOOKUP($A276,Osnova!$A:$C,1)=$A276,VLOOKUP($A276,Osnova!$A:$C,3)),"")</f>
        <v>#N/A</v>
      </c>
      <c r="C276" s="242" t="e">
        <f aca="false">IF(VLOOKUP($A276,Osnova!$A:$C,1)=$A276,VLOOKUP($A276,Osnova!$A:$D,4),0)</f>
        <v>#N/A</v>
      </c>
      <c r="D276" s="246"/>
      <c r="E276" s="246"/>
      <c r="F276" s="245" t="n">
        <f aca="false">SUM(D276-E276)</f>
        <v>0</v>
      </c>
      <c r="G276" s="246"/>
      <c r="H276" s="246"/>
      <c r="I276" s="245" t="n">
        <f aca="false">SUM(F276+G276-H276)</f>
        <v>0</v>
      </c>
    </row>
    <row collapsed="false" customFormat="true" customHeight="true" hidden="false" ht="11.25" outlineLevel="0" r="277" s="77">
      <c r="A277" s="241"/>
      <c r="B277" s="229" t="e">
        <f aca="false">iferror(IF(VLOOKUP($A277,Osnova!$A:$C,1)=$A277,VLOOKUP($A277,Osnova!$A:$C,3)),"")</f>
        <v>#N/A</v>
      </c>
      <c r="C277" s="242" t="e">
        <f aca="false">IF(VLOOKUP($A277,Osnova!$A:$C,1)=$A277,VLOOKUP($A277,Osnova!$A:$D,4),0)</f>
        <v>#N/A</v>
      </c>
      <c r="D277" s="246"/>
      <c r="E277" s="246"/>
      <c r="F277" s="245" t="n">
        <f aca="false">SUM(D277-E277)</f>
        <v>0</v>
      </c>
      <c r="G277" s="246"/>
      <c r="H277" s="246"/>
      <c r="I277" s="245" t="n">
        <f aca="false">SUM(F277+G277-H277)</f>
        <v>0</v>
      </c>
    </row>
    <row collapsed="false" customFormat="true" customHeight="true" hidden="false" ht="11.25" outlineLevel="0" r="278" s="77">
      <c r="A278" s="241"/>
      <c r="B278" s="229" t="e">
        <f aca="false">iferror(IF(VLOOKUP($A278,Osnova!$A:$C,1)=$A278,VLOOKUP($A278,Osnova!$A:$C,3)),"")</f>
        <v>#N/A</v>
      </c>
      <c r="C278" s="242" t="e">
        <f aca="false">IF(VLOOKUP($A278,Osnova!$A:$C,1)=$A278,VLOOKUP($A278,Osnova!$A:$D,4),0)</f>
        <v>#N/A</v>
      </c>
      <c r="D278" s="246"/>
      <c r="E278" s="246"/>
      <c r="F278" s="245" t="n">
        <f aca="false">SUM(D278-E278)</f>
        <v>0</v>
      </c>
      <c r="G278" s="246"/>
      <c r="H278" s="246"/>
      <c r="I278" s="245" t="n">
        <f aca="false">SUM(F278+G278-H278)</f>
        <v>0</v>
      </c>
    </row>
    <row collapsed="false" customFormat="true" customHeight="true" hidden="false" ht="11.25" outlineLevel="0" r="279" s="77">
      <c r="A279" s="241"/>
      <c r="B279" s="229" t="e">
        <f aca="false">iferror(IF(VLOOKUP($A279,Osnova!$A:$C,1)=$A279,VLOOKUP($A279,Osnova!$A:$C,3)),"")</f>
        <v>#N/A</v>
      </c>
      <c r="C279" s="242" t="e">
        <f aca="false">IF(VLOOKUP($A279,Osnova!$A:$C,1)=$A279,VLOOKUP($A279,Osnova!$A:$D,4),0)</f>
        <v>#N/A</v>
      </c>
      <c r="D279" s="246"/>
      <c r="E279" s="246"/>
      <c r="F279" s="245" t="n">
        <f aca="false">SUM(D279-E279)</f>
        <v>0</v>
      </c>
      <c r="G279" s="246"/>
      <c r="H279" s="246"/>
      <c r="I279" s="245" t="n">
        <f aca="false">SUM(F279+G279-H279)</f>
        <v>0</v>
      </c>
    </row>
    <row collapsed="false" customFormat="true" customHeight="true" hidden="false" ht="11.25" outlineLevel="0" r="280" s="77">
      <c r="A280" s="241"/>
      <c r="B280" s="229" t="e">
        <f aca="false">iferror(IF(VLOOKUP($A280,Osnova!$A:$C,1)=$A280,VLOOKUP($A280,Osnova!$A:$C,3)),"")</f>
        <v>#N/A</v>
      </c>
      <c r="C280" s="242" t="e">
        <f aca="false">IF(VLOOKUP($A280,Osnova!$A:$C,1)=$A280,VLOOKUP($A280,Osnova!$A:$D,4),0)</f>
        <v>#N/A</v>
      </c>
      <c r="D280" s="246"/>
      <c r="E280" s="246"/>
      <c r="F280" s="245" t="n">
        <f aca="false">SUM(D280-E280)</f>
        <v>0</v>
      </c>
      <c r="G280" s="246"/>
      <c r="H280" s="246"/>
      <c r="I280" s="245" t="n">
        <f aca="false">SUM(F280+G280-H280)</f>
        <v>0</v>
      </c>
    </row>
    <row collapsed="false" customFormat="true" customHeight="true" hidden="false" ht="11.25" outlineLevel="0" r="281" s="77">
      <c r="A281" s="241"/>
      <c r="B281" s="229" t="e">
        <f aca="false">iferror(IF(VLOOKUP($A281,Osnova!$A:$C,1)=$A281,VLOOKUP($A281,Osnova!$A:$C,3)),"")</f>
        <v>#N/A</v>
      </c>
      <c r="C281" s="242" t="e">
        <f aca="false">IF(VLOOKUP($A281,Osnova!$A:$C,1)=$A281,VLOOKUP($A281,Osnova!$A:$D,4),0)</f>
        <v>#N/A</v>
      </c>
      <c r="D281" s="246"/>
      <c r="E281" s="246"/>
      <c r="F281" s="245" t="n">
        <f aca="false">SUM(D281-E281)</f>
        <v>0</v>
      </c>
      <c r="G281" s="246"/>
      <c r="H281" s="246"/>
      <c r="I281" s="245" t="n">
        <f aca="false">SUM(F281+G281-H281)</f>
        <v>0</v>
      </c>
    </row>
    <row collapsed="false" customFormat="true" customHeight="true" hidden="false" ht="11.25" outlineLevel="0" r="282" s="77">
      <c r="A282" s="241"/>
      <c r="B282" s="229" t="e">
        <f aca="false">iferror(IF(VLOOKUP($A282,Osnova!$A:$C,1)=$A282,VLOOKUP($A282,Osnova!$A:$C,3)),"")</f>
        <v>#N/A</v>
      </c>
      <c r="C282" s="242" t="e">
        <f aca="false">IF(VLOOKUP($A282,Osnova!$A:$C,1)=$A282,VLOOKUP($A282,Osnova!$A:$D,4),0)</f>
        <v>#N/A</v>
      </c>
      <c r="D282" s="246"/>
      <c r="E282" s="246"/>
      <c r="F282" s="245" t="n">
        <f aca="false">SUM(D282-E282)</f>
        <v>0</v>
      </c>
      <c r="G282" s="246"/>
      <c r="H282" s="246"/>
      <c r="I282" s="245" t="n">
        <f aca="false">SUM(F282+G282-H282)</f>
        <v>0</v>
      </c>
    </row>
    <row collapsed="false" customFormat="true" customHeight="true" hidden="false" ht="11.25" outlineLevel="0" r="283" s="77">
      <c r="A283" s="241"/>
      <c r="B283" s="229" t="e">
        <f aca="false">iferror(IF(VLOOKUP($A283,Osnova!$A:$C,1)=$A283,VLOOKUP($A283,Osnova!$A:$C,3)),"")</f>
        <v>#N/A</v>
      </c>
      <c r="C283" s="242" t="e">
        <f aca="false">IF(VLOOKUP($A283,Osnova!$A:$C,1)=$A283,VLOOKUP($A283,Osnova!$A:$D,4),0)</f>
        <v>#N/A</v>
      </c>
      <c r="D283" s="246"/>
      <c r="E283" s="246"/>
      <c r="F283" s="245" t="n">
        <f aca="false">SUM(D283-E283)</f>
        <v>0</v>
      </c>
      <c r="G283" s="246"/>
      <c r="H283" s="246"/>
      <c r="I283" s="245" t="n">
        <f aca="false">SUM(F283+G283-H283)</f>
        <v>0</v>
      </c>
    </row>
    <row collapsed="false" customFormat="true" customHeight="true" hidden="false" ht="11.25" outlineLevel="0" r="284" s="77">
      <c r="A284" s="241"/>
      <c r="B284" s="229" t="e">
        <f aca="false">iferror(IF(VLOOKUP($A284,Osnova!$A:$C,1)=$A284,VLOOKUP($A284,Osnova!$A:$C,3)),"")</f>
        <v>#N/A</v>
      </c>
      <c r="C284" s="242" t="e">
        <f aca="false">IF(VLOOKUP($A284,Osnova!$A:$C,1)=$A284,VLOOKUP($A284,Osnova!$A:$D,4),0)</f>
        <v>#N/A</v>
      </c>
      <c r="D284" s="246"/>
      <c r="E284" s="246"/>
      <c r="F284" s="245" t="n">
        <f aca="false">SUM(D284-E284)</f>
        <v>0</v>
      </c>
      <c r="G284" s="246"/>
      <c r="H284" s="246"/>
      <c r="I284" s="245" t="n">
        <f aca="false">SUM(F284+G284-H284)</f>
        <v>0</v>
      </c>
    </row>
    <row collapsed="false" customFormat="true" customHeight="true" hidden="false" ht="11.25" outlineLevel="0" r="285" s="77">
      <c r="A285" s="241"/>
      <c r="B285" s="229" t="e">
        <f aca="false">iferror(IF(VLOOKUP($A285,Osnova!$A:$C,1)=$A285,VLOOKUP($A285,Osnova!$A:$C,3)),"")</f>
        <v>#N/A</v>
      </c>
      <c r="C285" s="242" t="e">
        <f aca="false">IF(VLOOKUP($A285,Osnova!$A:$C,1)=$A285,VLOOKUP($A285,Osnova!$A:$D,4),0)</f>
        <v>#N/A</v>
      </c>
      <c r="D285" s="246"/>
      <c r="E285" s="246"/>
      <c r="F285" s="245" t="n">
        <f aca="false">SUM(D285-E285)</f>
        <v>0</v>
      </c>
      <c r="G285" s="246"/>
      <c r="H285" s="246"/>
      <c r="I285" s="245" t="n">
        <f aca="false">SUM(F285+G285-H285)</f>
        <v>0</v>
      </c>
    </row>
    <row collapsed="false" customFormat="true" customHeight="true" hidden="false" ht="11.25" outlineLevel="0" r="286" s="77">
      <c r="A286" s="241"/>
      <c r="B286" s="229" t="e">
        <f aca="false">iferror(IF(VLOOKUP($A286,Osnova!$A:$C,1)=$A286,VLOOKUP($A286,Osnova!$A:$C,3)),"")</f>
        <v>#N/A</v>
      </c>
      <c r="C286" s="242" t="e">
        <f aca="false">IF(VLOOKUP($A286,Osnova!$A:$C,1)=$A286,VLOOKUP($A286,Osnova!$A:$D,4),0)</f>
        <v>#N/A</v>
      </c>
      <c r="D286" s="246"/>
      <c r="E286" s="246"/>
      <c r="F286" s="245" t="n">
        <f aca="false">SUM(D286-E286)</f>
        <v>0</v>
      </c>
      <c r="G286" s="246"/>
      <c r="H286" s="246"/>
      <c r="I286" s="245" t="n">
        <f aca="false">SUM(F286+G286-H286)</f>
        <v>0</v>
      </c>
    </row>
    <row collapsed="false" customFormat="true" customHeight="true" hidden="false" ht="11.25" outlineLevel="0" r="287" s="77">
      <c r="A287" s="241"/>
      <c r="B287" s="229" t="e">
        <f aca="false">iferror(IF(VLOOKUP($A287,Osnova!$A:$C,1)=$A287,VLOOKUP($A287,Osnova!$A:$C,3)),"")</f>
        <v>#N/A</v>
      </c>
      <c r="C287" s="242" t="e">
        <f aca="false">IF(VLOOKUP($A287,Osnova!$A:$C,1)=$A287,VLOOKUP($A287,Osnova!$A:$D,4),0)</f>
        <v>#N/A</v>
      </c>
      <c r="D287" s="246"/>
      <c r="E287" s="246"/>
      <c r="F287" s="245" t="n">
        <f aca="false">SUM(D287-E287)</f>
        <v>0</v>
      </c>
      <c r="G287" s="246"/>
      <c r="H287" s="246"/>
      <c r="I287" s="245" t="n">
        <f aca="false">SUM(F287+G287-H287)</f>
        <v>0</v>
      </c>
    </row>
    <row collapsed="false" customFormat="true" customHeight="true" hidden="false" ht="11.25" outlineLevel="0" r="288" s="77">
      <c r="A288" s="241"/>
      <c r="B288" s="229" t="e">
        <f aca="false">iferror(IF(VLOOKUP($A288,Osnova!$A:$C,1)=$A288,VLOOKUP($A288,Osnova!$A:$C,3)),"")</f>
        <v>#N/A</v>
      </c>
      <c r="C288" s="242" t="e">
        <f aca="false">IF(VLOOKUP($A288,Osnova!$A:$C,1)=$A288,VLOOKUP($A288,Osnova!$A:$D,4),0)</f>
        <v>#N/A</v>
      </c>
      <c r="D288" s="246"/>
      <c r="E288" s="246"/>
      <c r="F288" s="245" t="n">
        <f aca="false">SUM(D288-E288)</f>
        <v>0</v>
      </c>
      <c r="G288" s="246"/>
      <c r="H288" s="246"/>
      <c r="I288" s="245" t="n">
        <f aca="false">SUM(F288+G288-H288)</f>
        <v>0</v>
      </c>
    </row>
    <row collapsed="false" customFormat="true" customHeight="true" hidden="false" ht="11.25" outlineLevel="0" r="289" s="77">
      <c r="A289" s="241"/>
      <c r="B289" s="229" t="e">
        <f aca="false">iferror(IF(VLOOKUP($A289,Osnova!$A:$C,1)=$A289,VLOOKUP($A289,Osnova!$A:$C,3)),"")</f>
        <v>#N/A</v>
      </c>
      <c r="C289" s="242" t="e">
        <f aca="false">IF(VLOOKUP($A289,Osnova!$A:$C,1)=$A289,VLOOKUP($A289,Osnova!$A:$D,4),0)</f>
        <v>#N/A</v>
      </c>
      <c r="D289" s="246"/>
      <c r="E289" s="246"/>
      <c r="F289" s="245" t="n">
        <f aca="false">SUM(D289-E289)</f>
        <v>0</v>
      </c>
      <c r="G289" s="246"/>
      <c r="H289" s="246"/>
      <c r="I289" s="245" t="n">
        <f aca="false">SUM(F289+G289-H289)</f>
        <v>0</v>
      </c>
    </row>
    <row collapsed="false" customFormat="true" customHeight="true" hidden="false" ht="11.25" outlineLevel="0" r="290" s="77">
      <c r="A290" s="241"/>
      <c r="B290" s="229" t="e">
        <f aca="false">iferror(IF(VLOOKUP($A290,Osnova!$A:$C,1)=$A290,VLOOKUP($A290,Osnova!$A:$C,3)),"")</f>
        <v>#N/A</v>
      </c>
      <c r="C290" s="242" t="e">
        <f aca="false">IF(VLOOKUP($A290,Osnova!$A:$C,1)=$A290,VLOOKUP($A290,Osnova!$A:$D,4),0)</f>
        <v>#N/A</v>
      </c>
      <c r="D290" s="246"/>
      <c r="E290" s="246"/>
      <c r="F290" s="245" t="n">
        <f aca="false">SUM(D290-E290)</f>
        <v>0</v>
      </c>
      <c r="G290" s="246"/>
      <c r="H290" s="246"/>
      <c r="I290" s="245" t="n">
        <f aca="false">SUM(F290+G290-H290)</f>
        <v>0</v>
      </c>
    </row>
    <row collapsed="false" customFormat="true" customHeight="true" hidden="false" ht="11.25" outlineLevel="0" r="291" s="77">
      <c r="A291" s="241"/>
      <c r="B291" s="229" t="e">
        <f aca="false">iferror(IF(VLOOKUP($A291,Osnova!$A:$C,1)=$A291,VLOOKUP($A291,Osnova!$A:$C,3)),"")</f>
        <v>#N/A</v>
      </c>
      <c r="C291" s="242" t="e">
        <f aca="false">IF(VLOOKUP($A291,Osnova!$A:$C,1)=$A291,VLOOKUP($A291,Osnova!$A:$D,4),0)</f>
        <v>#N/A</v>
      </c>
      <c r="D291" s="246"/>
      <c r="E291" s="246"/>
      <c r="F291" s="245" t="n">
        <f aca="false">SUM(D291-E291)</f>
        <v>0</v>
      </c>
      <c r="G291" s="246"/>
      <c r="H291" s="246"/>
      <c r="I291" s="245" t="n">
        <f aca="false">SUM(F291+G291-H291)</f>
        <v>0</v>
      </c>
    </row>
    <row collapsed="false" customFormat="true" customHeight="true" hidden="false" ht="11.25" outlineLevel="0" r="292" s="77">
      <c r="A292" s="241"/>
      <c r="B292" s="229" t="e">
        <f aca="false">iferror(IF(VLOOKUP($A292,Osnova!$A:$C,1)=$A292,VLOOKUP($A292,Osnova!$A:$C,3)),"")</f>
        <v>#N/A</v>
      </c>
      <c r="C292" s="242" t="e">
        <f aca="false">IF(VLOOKUP($A292,Osnova!$A:$C,1)=$A292,VLOOKUP($A292,Osnova!$A:$D,4),0)</f>
        <v>#N/A</v>
      </c>
      <c r="D292" s="246"/>
      <c r="E292" s="246"/>
      <c r="F292" s="245" t="n">
        <f aca="false">SUM(D292-E292)</f>
        <v>0</v>
      </c>
      <c r="G292" s="246"/>
      <c r="H292" s="246"/>
      <c r="I292" s="245" t="n">
        <f aca="false">SUM(F292+G292-H292)</f>
        <v>0</v>
      </c>
    </row>
    <row collapsed="false" customFormat="true" customHeight="true" hidden="false" ht="11.25" outlineLevel="0" r="293" s="77">
      <c r="A293" s="241"/>
      <c r="B293" s="229" t="e">
        <f aca="false">iferror(IF(VLOOKUP($A293,Osnova!$A:$C,1)=$A293,VLOOKUP($A293,Osnova!$A:$C,3)),"")</f>
        <v>#N/A</v>
      </c>
      <c r="C293" s="242" t="e">
        <f aca="false">IF(VLOOKUP($A293,Osnova!$A:$C,1)=$A293,VLOOKUP($A293,Osnova!$A:$D,4),0)</f>
        <v>#N/A</v>
      </c>
      <c r="D293" s="246"/>
      <c r="E293" s="246"/>
      <c r="F293" s="245" t="n">
        <f aca="false">SUM(D293-E293)</f>
        <v>0</v>
      </c>
      <c r="G293" s="246"/>
      <c r="H293" s="246"/>
      <c r="I293" s="245" t="n">
        <f aca="false">SUM(F293+G293-H293)</f>
        <v>0</v>
      </c>
    </row>
    <row collapsed="false" customFormat="true" customHeight="true" hidden="false" ht="11.25" outlineLevel="0" r="294" s="77">
      <c r="A294" s="241"/>
      <c r="B294" s="229" t="e">
        <f aca="false">iferror(IF(VLOOKUP($A294,Osnova!$A:$C,1)=$A294,VLOOKUP($A294,Osnova!$A:$C,3)),"")</f>
        <v>#N/A</v>
      </c>
      <c r="C294" s="242" t="e">
        <f aca="false">IF(VLOOKUP($A294,Osnova!$A:$C,1)=$A294,VLOOKUP($A294,Osnova!$A:$D,4),0)</f>
        <v>#N/A</v>
      </c>
      <c r="D294" s="246"/>
      <c r="E294" s="246"/>
      <c r="F294" s="245" t="n">
        <f aca="false">SUM(D294-E294)</f>
        <v>0</v>
      </c>
      <c r="G294" s="246"/>
      <c r="H294" s="246"/>
      <c r="I294" s="245" t="n">
        <f aca="false">SUM(F294+G294-H294)</f>
        <v>0</v>
      </c>
    </row>
    <row collapsed="false" customFormat="true" customHeight="true" hidden="false" ht="11.25" outlineLevel="0" r="295" s="77">
      <c r="A295" s="241"/>
      <c r="B295" s="229" t="e">
        <f aca="false">iferror(IF(VLOOKUP($A295,Osnova!$A:$C,1)=$A295,VLOOKUP($A295,Osnova!$A:$C,3)),"")</f>
        <v>#N/A</v>
      </c>
      <c r="C295" s="242" t="e">
        <f aca="false">IF(VLOOKUP($A295,Osnova!$A:$C,1)=$A295,VLOOKUP($A295,Osnova!$A:$D,4),0)</f>
        <v>#N/A</v>
      </c>
      <c r="D295" s="246"/>
      <c r="E295" s="246"/>
      <c r="F295" s="245" t="n">
        <f aca="false">SUM(D295-E295)</f>
        <v>0</v>
      </c>
      <c r="G295" s="246"/>
      <c r="H295" s="246"/>
      <c r="I295" s="245" t="n">
        <f aca="false">SUM(F295+G295-H295)</f>
        <v>0</v>
      </c>
    </row>
    <row collapsed="false" customFormat="true" customHeight="true" hidden="false" ht="11.25" outlineLevel="0" r="296" s="77">
      <c r="A296" s="241"/>
      <c r="B296" s="229" t="e">
        <f aca="false">iferror(IF(VLOOKUP($A296,Osnova!$A:$C,1)=$A296,VLOOKUP($A296,Osnova!$A:$C,3)),"")</f>
        <v>#N/A</v>
      </c>
      <c r="C296" s="242" t="e">
        <f aca="false">IF(VLOOKUP($A296,Osnova!$A:$C,1)=$A296,VLOOKUP($A296,Osnova!$A:$D,4),0)</f>
        <v>#N/A</v>
      </c>
      <c r="D296" s="246"/>
      <c r="E296" s="246"/>
      <c r="F296" s="245" t="n">
        <f aca="false">SUM(D296-E296)</f>
        <v>0</v>
      </c>
      <c r="G296" s="246"/>
      <c r="H296" s="246"/>
      <c r="I296" s="245" t="n">
        <f aca="false">SUM(F296+G296-H296)</f>
        <v>0</v>
      </c>
    </row>
    <row collapsed="false" customFormat="true" customHeight="true" hidden="false" ht="11.25" outlineLevel="0" r="297" s="77">
      <c r="A297" s="241"/>
      <c r="B297" s="229" t="e">
        <f aca="false">iferror(IF(VLOOKUP($A297,Osnova!$A:$C,1)=$A297,VLOOKUP($A297,Osnova!$A:$C,3)),"")</f>
        <v>#N/A</v>
      </c>
      <c r="C297" s="242" t="e">
        <f aca="false">IF(VLOOKUP($A297,Osnova!$A:$C,1)=$A297,VLOOKUP($A297,Osnova!$A:$D,4),0)</f>
        <v>#N/A</v>
      </c>
      <c r="D297" s="246"/>
      <c r="E297" s="246"/>
      <c r="F297" s="245" t="n">
        <f aca="false">SUM(D297-E297)</f>
        <v>0</v>
      </c>
      <c r="G297" s="246"/>
      <c r="H297" s="246"/>
      <c r="I297" s="245" t="n">
        <f aca="false">SUM(F297+G297-H297)</f>
        <v>0</v>
      </c>
    </row>
    <row collapsed="false" customFormat="true" customHeight="true" hidden="false" ht="11.25" outlineLevel="0" r="298" s="77">
      <c r="A298" s="241"/>
      <c r="B298" s="229" t="e">
        <f aca="false">iferror(IF(VLOOKUP($A298,Osnova!$A:$C,1)=$A298,VLOOKUP($A298,Osnova!$A:$C,3)),"")</f>
        <v>#N/A</v>
      </c>
      <c r="C298" s="242" t="e">
        <f aca="false">IF(VLOOKUP($A298,Osnova!$A:$C,1)=$A298,VLOOKUP($A298,Osnova!$A:$D,4),0)</f>
        <v>#N/A</v>
      </c>
      <c r="D298" s="246"/>
      <c r="E298" s="246"/>
      <c r="F298" s="245" t="n">
        <f aca="false">SUM(D298-E298)</f>
        <v>0</v>
      </c>
      <c r="G298" s="246"/>
      <c r="H298" s="246"/>
      <c r="I298" s="245" t="n">
        <f aca="false">SUM(F298+G298-H298)</f>
        <v>0</v>
      </c>
    </row>
    <row collapsed="false" customFormat="true" customHeight="true" hidden="false" ht="11.25" outlineLevel="0" r="299" s="77">
      <c r="A299" s="241"/>
      <c r="B299" s="229" t="e">
        <f aca="false">iferror(IF(VLOOKUP($A299,Osnova!$A:$C,1)=$A299,VLOOKUP($A299,Osnova!$A:$C,3)),"")</f>
        <v>#N/A</v>
      </c>
      <c r="C299" s="242" t="e">
        <f aca="false">IF(VLOOKUP($A299,Osnova!$A:$C,1)=$A299,VLOOKUP($A299,Osnova!$A:$D,4),0)</f>
        <v>#N/A</v>
      </c>
      <c r="D299" s="246"/>
      <c r="E299" s="246"/>
      <c r="F299" s="245" t="n">
        <f aca="false">SUM(D299-E299)</f>
        <v>0</v>
      </c>
      <c r="G299" s="246"/>
      <c r="H299" s="246"/>
      <c r="I299" s="245" t="n">
        <f aca="false">SUM(F299+G299-H299)</f>
        <v>0</v>
      </c>
    </row>
    <row collapsed="false" customFormat="true" customHeight="true" hidden="false" ht="11.25" outlineLevel="0" r="300" s="77">
      <c r="A300" s="241"/>
      <c r="B300" s="229" t="e">
        <f aca="false">iferror(IF(VLOOKUP($A300,Osnova!$A:$C,1)=$A300,VLOOKUP($A300,Osnova!$A:$C,3)),"")</f>
        <v>#N/A</v>
      </c>
      <c r="C300" s="242" t="e">
        <f aca="false">IF(VLOOKUP($A300,Osnova!$A:$C,1)=$A300,VLOOKUP($A300,Osnova!$A:$D,4),0)</f>
        <v>#N/A</v>
      </c>
      <c r="D300" s="246"/>
      <c r="E300" s="246"/>
      <c r="F300" s="245" t="n">
        <f aca="false">SUM(D300-E300)</f>
        <v>0</v>
      </c>
      <c r="G300" s="246"/>
      <c r="H300" s="246"/>
      <c r="I300" s="245" t="n">
        <f aca="false">SUM(F300+G300-H300)</f>
        <v>0</v>
      </c>
    </row>
    <row collapsed="false" customFormat="true" customHeight="true" hidden="false" ht="11.25" outlineLevel="0" r="301" s="77">
      <c r="A301" s="241"/>
      <c r="B301" s="229" t="e">
        <f aca="false">iferror(IF(VLOOKUP($A301,Osnova!$A:$C,1)=$A301,VLOOKUP($A301,Osnova!$A:$C,3)),"")</f>
        <v>#N/A</v>
      </c>
      <c r="C301" s="242" t="e">
        <f aca="false">IF(VLOOKUP($A301,Osnova!$A:$C,1)=$A301,VLOOKUP($A301,Osnova!$A:$D,4),0)</f>
        <v>#N/A</v>
      </c>
      <c r="D301" s="246"/>
      <c r="E301" s="246"/>
      <c r="F301" s="245" t="n">
        <f aca="false">SUM(D301-E301)</f>
        <v>0</v>
      </c>
      <c r="G301" s="246"/>
      <c r="H301" s="246"/>
      <c r="I301" s="245" t="n">
        <f aca="false">SUM(F301+G301-H301)</f>
        <v>0</v>
      </c>
    </row>
    <row collapsed="false" customFormat="true" customHeight="true" hidden="false" ht="11.25" outlineLevel="0" r="302" s="77">
      <c r="A302" s="241"/>
      <c r="B302" s="229" t="e">
        <f aca="false">iferror(IF(VLOOKUP($A302,Osnova!$A:$C,1)=$A302,VLOOKUP($A302,Osnova!$A:$C,3)),"")</f>
        <v>#N/A</v>
      </c>
      <c r="C302" s="242" t="e">
        <f aca="false">IF(VLOOKUP($A302,Osnova!$A:$C,1)=$A302,VLOOKUP($A302,Osnova!$A:$D,4),0)</f>
        <v>#N/A</v>
      </c>
      <c r="D302" s="246"/>
      <c r="E302" s="246"/>
      <c r="F302" s="245" t="n">
        <f aca="false">SUM(D302-E302)</f>
        <v>0</v>
      </c>
      <c r="G302" s="246"/>
      <c r="H302" s="246"/>
      <c r="I302" s="245" t="n">
        <f aca="false">SUM(F302+G302-H302)</f>
        <v>0</v>
      </c>
    </row>
    <row collapsed="false" customFormat="true" customHeight="true" hidden="false" ht="11.25" outlineLevel="0" r="303" s="77">
      <c r="A303" s="241"/>
      <c r="B303" s="229" t="e">
        <f aca="false">iferror(IF(VLOOKUP($A303,Osnova!$A:$C,1)=$A303,VLOOKUP($A303,Osnova!$A:$C,3)),"")</f>
        <v>#N/A</v>
      </c>
      <c r="C303" s="242" t="e">
        <f aca="false">IF(VLOOKUP($A303,Osnova!$A:$C,1)=$A303,VLOOKUP($A303,Osnova!$A:$D,4),0)</f>
        <v>#N/A</v>
      </c>
      <c r="D303" s="246"/>
      <c r="E303" s="246"/>
      <c r="F303" s="245" t="n">
        <f aca="false">SUM(D303-E303)</f>
        <v>0</v>
      </c>
      <c r="G303" s="246"/>
      <c r="H303" s="246"/>
      <c r="I303" s="245" t="n">
        <f aca="false">SUM(F303+G303-H303)</f>
        <v>0</v>
      </c>
    </row>
    <row collapsed="false" customFormat="true" customHeight="true" hidden="false" ht="11.25" outlineLevel="0" r="304" s="77">
      <c r="A304" s="241"/>
      <c r="B304" s="229" t="e">
        <f aca="false">iferror(IF(VLOOKUP($A304,Osnova!$A:$C,1)=$A304,VLOOKUP($A304,Osnova!$A:$C,3)),"")</f>
        <v>#N/A</v>
      </c>
      <c r="C304" s="242" t="e">
        <f aca="false">IF(VLOOKUP($A304,Osnova!$A:$C,1)=$A304,VLOOKUP($A304,Osnova!$A:$D,4),0)</f>
        <v>#N/A</v>
      </c>
      <c r="D304" s="246"/>
      <c r="E304" s="246"/>
      <c r="F304" s="245" t="n">
        <f aca="false">SUM(D304-E304)</f>
        <v>0</v>
      </c>
      <c r="G304" s="246"/>
      <c r="H304" s="246"/>
      <c r="I304" s="245" t="n">
        <f aca="false">SUM(F304+G304-H304)</f>
        <v>0</v>
      </c>
    </row>
    <row collapsed="false" customFormat="true" customHeight="true" hidden="false" ht="11.25" outlineLevel="0" r="305" s="77">
      <c r="A305" s="241"/>
      <c r="B305" s="229" t="e">
        <f aca="false">iferror(IF(VLOOKUP($A305,Osnova!$A:$C,1)=$A305,VLOOKUP($A305,Osnova!$A:$C,3)),"")</f>
        <v>#N/A</v>
      </c>
      <c r="C305" s="242" t="e">
        <f aca="false">IF(VLOOKUP($A305,Osnova!$A:$C,1)=$A305,VLOOKUP($A305,Osnova!$A:$D,4),0)</f>
        <v>#N/A</v>
      </c>
      <c r="D305" s="246"/>
      <c r="E305" s="246"/>
      <c r="F305" s="245" t="n">
        <f aca="false">SUM(D305-E305)</f>
        <v>0</v>
      </c>
      <c r="G305" s="246"/>
      <c r="H305" s="246"/>
      <c r="I305" s="245" t="n">
        <f aca="false">SUM(F305+G305-H305)</f>
        <v>0</v>
      </c>
    </row>
    <row collapsed="false" customFormat="true" customHeight="true" hidden="false" ht="11.25" outlineLevel="0" r="306" s="77">
      <c r="A306" s="241"/>
      <c r="B306" s="229" t="e">
        <f aca="false">iferror(IF(VLOOKUP($A306,Osnova!$A:$C,1)=$A306,VLOOKUP($A306,Osnova!$A:$C,3)),"")</f>
        <v>#N/A</v>
      </c>
      <c r="C306" s="242" t="e">
        <f aca="false">IF(VLOOKUP($A306,Osnova!$A:$C,1)=$A306,VLOOKUP($A306,Osnova!$A:$D,4),0)</f>
        <v>#N/A</v>
      </c>
      <c r="D306" s="246"/>
      <c r="E306" s="246"/>
      <c r="F306" s="245" t="n">
        <f aca="false">SUM(D306-E306)</f>
        <v>0</v>
      </c>
      <c r="G306" s="246"/>
      <c r="H306" s="246"/>
      <c r="I306" s="245" t="n">
        <f aca="false">SUM(F306+G306-H306)</f>
        <v>0</v>
      </c>
    </row>
    <row collapsed="false" customFormat="true" customHeight="true" hidden="false" ht="11.25" outlineLevel="0" r="307" s="77">
      <c r="A307" s="241"/>
      <c r="B307" s="229" t="e">
        <f aca="false">iferror(IF(VLOOKUP($A307,Osnova!$A:$C,1)=$A307,VLOOKUP($A307,Osnova!$A:$C,3)),"")</f>
        <v>#N/A</v>
      </c>
      <c r="C307" s="242" t="e">
        <f aca="false">IF(VLOOKUP($A307,Osnova!$A:$C,1)=$A307,VLOOKUP($A307,Osnova!$A:$D,4),0)</f>
        <v>#N/A</v>
      </c>
      <c r="D307" s="246"/>
      <c r="E307" s="246"/>
      <c r="F307" s="245" t="n">
        <f aca="false">SUM(D307-E307)</f>
        <v>0</v>
      </c>
      <c r="G307" s="246"/>
      <c r="H307" s="246"/>
      <c r="I307" s="245" t="n">
        <f aca="false">SUM(F307+G307-H307)</f>
        <v>0</v>
      </c>
    </row>
    <row collapsed="false" customFormat="true" customHeight="true" hidden="false" ht="11.25" outlineLevel="0" r="308" s="77">
      <c r="A308" s="241"/>
      <c r="B308" s="229" t="e">
        <f aca="false">iferror(IF(VLOOKUP($A308,Osnova!$A:$C,1)=$A308,VLOOKUP($A308,Osnova!$A:$C,3)),"")</f>
        <v>#N/A</v>
      </c>
      <c r="C308" s="242" t="e">
        <f aca="false">IF(VLOOKUP($A308,Osnova!$A:$C,1)=$A308,VLOOKUP($A308,Osnova!$A:$D,4),0)</f>
        <v>#N/A</v>
      </c>
      <c r="D308" s="246"/>
      <c r="E308" s="246"/>
      <c r="F308" s="245" t="n">
        <f aca="false">SUM(D308-E308)</f>
        <v>0</v>
      </c>
      <c r="G308" s="246"/>
      <c r="H308" s="246"/>
      <c r="I308" s="245" t="n">
        <f aca="false">SUM(F308+G308-H308)</f>
        <v>0</v>
      </c>
    </row>
    <row collapsed="false" customFormat="true" customHeight="true" hidden="false" ht="11.25" outlineLevel="0" r="309" s="77">
      <c r="A309" s="241"/>
      <c r="B309" s="229" t="e">
        <f aca="false">iferror(IF(VLOOKUP($A309,Osnova!$A:$C,1)=$A309,VLOOKUP($A309,Osnova!$A:$C,3)),"")</f>
        <v>#N/A</v>
      </c>
      <c r="C309" s="242" t="e">
        <f aca="false">IF(VLOOKUP($A309,Osnova!$A:$C,1)=$A309,VLOOKUP($A309,Osnova!$A:$D,4),0)</f>
        <v>#N/A</v>
      </c>
      <c r="D309" s="246"/>
      <c r="E309" s="246"/>
      <c r="F309" s="245" t="n">
        <f aca="false">SUM(D309-E309)</f>
        <v>0</v>
      </c>
      <c r="G309" s="246"/>
      <c r="H309" s="246"/>
      <c r="I309" s="245" t="n">
        <f aca="false">SUM(F309+G309-H309)</f>
        <v>0</v>
      </c>
    </row>
    <row collapsed="false" customFormat="true" customHeight="true" hidden="false" ht="11.25" outlineLevel="0" r="310" s="77">
      <c r="A310" s="241"/>
      <c r="B310" s="229" t="e">
        <f aca="false">iferror(IF(VLOOKUP($A310,Osnova!$A:$C,1)=$A310,VLOOKUP($A310,Osnova!$A:$C,3)),"")</f>
        <v>#N/A</v>
      </c>
      <c r="C310" s="242" t="e">
        <f aca="false">IF(VLOOKUP($A310,Osnova!$A:$C,1)=$A310,VLOOKUP($A310,Osnova!$A:$D,4),0)</f>
        <v>#N/A</v>
      </c>
      <c r="D310" s="246"/>
      <c r="E310" s="246"/>
      <c r="F310" s="245" t="n">
        <f aca="false">SUM(D310-E310)</f>
        <v>0</v>
      </c>
      <c r="G310" s="246"/>
      <c r="H310" s="246"/>
      <c r="I310" s="245" t="n">
        <f aca="false">SUM(F310+G310-H310)</f>
        <v>0</v>
      </c>
    </row>
    <row collapsed="false" customFormat="true" customHeight="true" hidden="false" ht="11.25" outlineLevel="0" r="311" s="77">
      <c r="A311" s="241"/>
      <c r="B311" s="229" t="e">
        <f aca="false">iferror(IF(VLOOKUP($A311,Osnova!$A:$C,1)=$A311,VLOOKUP($A311,Osnova!$A:$C,3)),"")</f>
        <v>#N/A</v>
      </c>
      <c r="C311" s="242" t="e">
        <f aca="false">IF(VLOOKUP($A311,Osnova!$A:$C,1)=$A311,VLOOKUP($A311,Osnova!$A:$D,4),0)</f>
        <v>#N/A</v>
      </c>
      <c r="D311" s="246"/>
      <c r="E311" s="246"/>
      <c r="F311" s="245" t="n">
        <f aca="false">SUM(D311-E311)</f>
        <v>0</v>
      </c>
      <c r="G311" s="246"/>
      <c r="H311" s="246"/>
      <c r="I311" s="245" t="n">
        <f aca="false">SUM(F311+G311-H311)</f>
        <v>0</v>
      </c>
    </row>
    <row collapsed="false" customFormat="true" customHeight="true" hidden="false" ht="11.25" outlineLevel="0" r="312" s="77">
      <c r="A312" s="200"/>
      <c r="D312" s="201"/>
      <c r="E312" s="201"/>
      <c r="F312" s="201"/>
      <c r="G312" s="201"/>
      <c r="H312" s="201"/>
      <c r="I312" s="201"/>
    </row>
    <row collapsed="false" customFormat="true" customHeight="true" hidden="false" ht="11.25" outlineLevel="0" r="313" s="77">
      <c r="A313" s="200"/>
      <c r="D313" s="201"/>
      <c r="E313" s="201"/>
      <c r="F313" s="201"/>
      <c r="G313" s="201"/>
      <c r="H313" s="201"/>
      <c r="I313" s="201"/>
    </row>
    <row collapsed="false" customFormat="true" customHeight="true" hidden="false" ht="11.25" outlineLevel="0" r="314" s="77">
      <c r="A314" s="247" t="s">
        <v>109</v>
      </c>
      <c r="B314" s="247"/>
      <c r="C314" s="247"/>
      <c r="D314" s="247"/>
      <c r="E314" s="247"/>
      <c r="F314" s="247"/>
      <c r="G314" s="247"/>
      <c r="H314" s="247"/>
      <c r="I314" s="247"/>
    </row>
  </sheetData>
  <mergeCells count="16">
    <mergeCell ref="D1:F1"/>
    <mergeCell ref="J1:M1"/>
    <mergeCell ref="B2:D2"/>
    <mergeCell ref="B3:D3"/>
    <mergeCell ref="B4:D4"/>
    <mergeCell ref="B5:D5"/>
    <mergeCell ref="B6:D6"/>
    <mergeCell ref="B7:D7"/>
    <mergeCell ref="B8:D8"/>
    <mergeCell ref="B9:D9"/>
    <mergeCell ref="B10:D10"/>
    <mergeCell ref="B11:C11"/>
    <mergeCell ref="D11:F11"/>
    <mergeCell ref="G11:H11"/>
    <mergeCell ref="B12:C12"/>
    <mergeCell ref="A314:I314"/>
  </mergeCells>
  <printOptions headings="false" gridLines="false" gridLinesSet="true" horizontalCentered="false" verticalCentered="false"/>
  <pageMargins left="0.75" right="0.75" top="1" bottom="1" header="0.511805555555555" footer="0.511805555555555"/>
  <pageSetup blackAndWhite="false" cellComments="none" copies="1" draft="false" firstPageNumber="0" fitToHeight="1" fitToWidth="1" horizontalDpi="300" orientation="landscape" pageOrder="downThenOver" paperSize="9" scale="100" useFirstPageNumber="false" usePrinterDefaults="false" verticalDpi="300"/>
  <headerFooter differentFirst="false" differentOddEven="false">
    <oddHeader/>
    <oddFooter/>
  </headerFooter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09"/>
  <sheetViews>
    <sheetView colorId="64" defaultGridColor="true" rightToLeft="false" showFormulas="false" showGridLines="true" showOutlineSymbols="true" showRowColHeaders="true" showZeros="false" tabSelected="false" topLeftCell="A1" view="normal" windowProtection="false" workbookViewId="0" zoomScale="100" zoomScaleNormal="100" zoomScalePageLayoutView="100">
      <selection activeCell="A15" activeCellId="0" pane="topLeft" sqref="A15"/>
    </sheetView>
  </sheetViews>
  <sheetFormatPr defaultRowHeight="12.75"/>
  <cols>
    <col collapsed="false" hidden="false" max="1" min="1" style="200" width="6.4234693877551"/>
    <col collapsed="false" hidden="false" max="2" min="2" style="77" width="45.8622448979592"/>
    <col collapsed="false" hidden="true" max="3" min="3" style="77" width="0"/>
    <col collapsed="false" hidden="false" max="5" min="4" style="201" width="18.1428571428571"/>
    <col collapsed="false" hidden="false" max="6" min="6" style="201" width="11.4183673469388"/>
    <col collapsed="false" hidden="false" max="9" min="7" style="201" width="15.7142857142857"/>
    <col collapsed="false" hidden="true" max="10" min="10" style="72" width="0"/>
    <col collapsed="false" hidden="false" max="11" min="11" style="77" width="3.28571428571429"/>
    <col collapsed="false" hidden="false" max="12" min="12" style="77" width="15.1479591836735"/>
    <col collapsed="false" hidden="false" max="15" min="13" style="77" width="13.4285714285714"/>
    <col collapsed="false" hidden="false" max="1025" min="16" style="72" width="9.14285714285714"/>
  </cols>
  <sheetData>
    <row collapsed="false" customFormat="false" customHeight="true" hidden="false" ht="12.75" outlineLevel="0" r="1">
      <c r="A1" s="202" t="s">
        <v>88</v>
      </c>
      <c r="B1" s="203" t="s">
        <v>89</v>
      </c>
      <c r="C1" s="204"/>
      <c r="D1" s="205" t="s">
        <v>90</v>
      </c>
      <c r="E1" s="205"/>
      <c r="F1" s="205"/>
      <c r="G1" s="205" t="s">
        <v>91</v>
      </c>
      <c r="H1" s="205" t="s">
        <v>92</v>
      </c>
      <c r="I1" s="206" t="s">
        <v>93</v>
      </c>
      <c r="J1" s="207"/>
      <c r="K1" s="207"/>
      <c r="L1" s="207"/>
      <c r="M1" s="207"/>
    </row>
    <row collapsed="false" customFormat="false" customHeight="true" hidden="false" ht="12.75" outlineLevel="0" r="2">
      <c r="A2" s="76"/>
      <c r="B2" s="208" t="s">
        <v>94</v>
      </c>
      <c r="C2" s="208"/>
      <c r="D2" s="208"/>
      <c r="E2" s="72"/>
      <c r="F2" s="209" t="n">
        <f aca="false">'HL KNIHA VYPOC'!H4</f>
        <v>10000</v>
      </c>
      <c r="G2" s="209" t="n">
        <f aca="false">'HL KNIHA VYPOC'!I4</f>
        <v>0</v>
      </c>
      <c r="H2" s="209" t="n">
        <f aca="false">'HL KNIHA VYPOC'!J4</f>
        <v>0</v>
      </c>
      <c r="I2" s="209" t="n">
        <f aca="false">'HL KNIHA VYPOC'!K4</f>
        <v>10000</v>
      </c>
      <c r="J2" s="210"/>
      <c r="K2" s="210"/>
      <c r="L2" s="210"/>
      <c r="M2" s="210"/>
    </row>
    <row collapsed="false" customFormat="false" customHeight="true" hidden="false" ht="12.75" outlineLevel="0" r="3">
      <c r="A3" s="76"/>
      <c r="B3" s="208" t="s">
        <v>95</v>
      </c>
      <c r="C3" s="208"/>
      <c r="D3" s="208"/>
      <c r="E3" s="72"/>
      <c r="F3" s="211" t="n">
        <f aca="false">'HL KNIHA VYPOC'!H80</f>
        <v>0</v>
      </c>
      <c r="G3" s="211" t="n">
        <f aca="false">'HL KNIHA VYPOC'!I80</f>
        <v>0</v>
      </c>
      <c r="H3" s="211" t="n">
        <f aca="false">'HL KNIHA VYPOC'!J80</f>
        <v>0</v>
      </c>
      <c r="I3" s="211" t="n">
        <f aca="false">'HL KNIHA VYPOC'!K80</f>
        <v>0</v>
      </c>
      <c r="J3" s="210"/>
      <c r="K3" s="210"/>
      <c r="L3" s="210"/>
      <c r="M3" s="210"/>
    </row>
    <row collapsed="false" customFormat="false" customHeight="true" hidden="false" ht="12.75" outlineLevel="0" r="4">
      <c r="A4" s="76"/>
      <c r="B4" s="208" t="s">
        <v>96</v>
      </c>
      <c r="C4" s="208"/>
      <c r="D4" s="208"/>
      <c r="E4" s="72"/>
      <c r="F4" s="209" t="n">
        <f aca="false">'HL KNIHA VYPOC'!H107</f>
        <v>0</v>
      </c>
      <c r="G4" s="209" t="n">
        <f aca="false">'HL KNIHA VYPOC'!I107</f>
        <v>0</v>
      </c>
      <c r="H4" s="209" t="n">
        <f aca="false">'HL KNIHA VYPOC'!J107</f>
        <v>0</v>
      </c>
      <c r="I4" s="209" t="n">
        <f aca="false">'HL KNIHA VYPOC'!K107</f>
        <v>0</v>
      </c>
      <c r="J4" s="210"/>
      <c r="K4" s="210"/>
      <c r="L4" s="210"/>
      <c r="M4" s="210"/>
    </row>
    <row collapsed="false" customFormat="false" customHeight="true" hidden="false" ht="12.75" outlineLevel="0" r="5">
      <c r="A5" s="76"/>
      <c r="B5" s="208" t="s">
        <v>97</v>
      </c>
      <c r="C5" s="208"/>
      <c r="D5" s="208"/>
      <c r="E5" s="72"/>
      <c r="F5" s="211" t="n">
        <f aca="false">'HL KNIHA VYPOC'!H140</f>
        <v>0</v>
      </c>
      <c r="G5" s="211" t="n">
        <f aca="false">'HL KNIHA VYPOC'!I140</f>
        <v>0</v>
      </c>
      <c r="H5" s="211" t="n">
        <f aca="false">'HL KNIHA VYPOC'!J140</f>
        <v>0</v>
      </c>
      <c r="I5" s="211" t="n">
        <f aca="false">'HL KNIHA VYPOC'!K140</f>
        <v>0</v>
      </c>
      <c r="J5" s="210"/>
      <c r="K5" s="210"/>
      <c r="L5" s="210"/>
      <c r="M5" s="210"/>
    </row>
    <row collapsed="false" customFormat="false" customHeight="true" hidden="false" ht="12.75" outlineLevel="0" r="6">
      <c r="A6" s="76"/>
      <c r="B6" s="208" t="s">
        <v>98</v>
      </c>
      <c r="C6" s="208"/>
      <c r="D6" s="208"/>
      <c r="E6" s="72"/>
      <c r="F6" s="209" t="n">
        <f aca="false">'HL KNIHA VYPOC'!H213</f>
        <v>0</v>
      </c>
      <c r="G6" s="209" t="n">
        <f aca="false">'HL KNIHA VYPOC'!I213</f>
        <v>0</v>
      </c>
      <c r="H6" s="209" t="n">
        <f aca="false">'HL KNIHA VYPOC'!J213</f>
        <v>0</v>
      </c>
      <c r="I6" s="209" t="n">
        <f aca="false">'HL KNIHA VYPOC'!K213</f>
        <v>0</v>
      </c>
      <c r="J6" s="210"/>
      <c r="K6" s="210"/>
      <c r="L6" s="212"/>
      <c r="M6" s="210"/>
    </row>
    <row collapsed="false" customFormat="false" customHeight="true" hidden="false" ht="12.75" outlineLevel="0" r="7">
      <c r="A7" s="76"/>
      <c r="B7" s="208" t="s">
        <v>99</v>
      </c>
      <c r="C7" s="208"/>
      <c r="D7" s="208"/>
      <c r="E7" s="72"/>
      <c r="F7" s="211" t="n">
        <f aca="false">'HL KNIHA VYPOC'!H262</f>
        <v>0</v>
      </c>
      <c r="G7" s="211" t="n">
        <f aca="false">'HL KNIHA VYPOC'!I262</f>
        <v>0</v>
      </c>
      <c r="H7" s="211" t="n">
        <f aca="false">'HL KNIHA VYPOC'!J262</f>
        <v>0</v>
      </c>
      <c r="I7" s="211" t="n">
        <f aca="false">'HL KNIHA VYPOC'!K262</f>
        <v>0</v>
      </c>
      <c r="J7" s="210"/>
      <c r="K7" s="210"/>
      <c r="L7" s="210"/>
      <c r="M7" s="210"/>
    </row>
    <row collapsed="false" customFormat="false" customHeight="true" hidden="false" ht="12.75" outlineLevel="0" r="8">
      <c r="A8" s="76"/>
      <c r="B8" s="208" t="s">
        <v>100</v>
      </c>
      <c r="C8" s="208"/>
      <c r="D8" s="208"/>
      <c r="E8" s="72"/>
      <c r="F8" s="209" t="n">
        <f aca="false">'HL KNIHA VYPOC'!H349</f>
        <v>0</v>
      </c>
      <c r="G8" s="209" t="n">
        <f aca="false">'HL KNIHA VYPOC'!I349</f>
        <v>0</v>
      </c>
      <c r="H8" s="209" t="n">
        <f aca="false">'HL KNIHA VYPOC'!J349</f>
        <v>0</v>
      </c>
      <c r="I8" s="209" t="n">
        <f aca="false">'HL KNIHA VYPOC'!K349</f>
        <v>0</v>
      </c>
      <c r="J8" s="210"/>
      <c r="K8" s="210"/>
      <c r="L8" s="210"/>
      <c r="M8" s="210"/>
    </row>
    <row collapsed="false" customFormat="false" customHeight="true" hidden="false" ht="12.75" outlineLevel="0" r="9">
      <c r="A9" s="76"/>
      <c r="B9" s="213" t="s">
        <v>101</v>
      </c>
      <c r="C9" s="213"/>
      <c r="D9" s="213"/>
      <c r="E9" s="72"/>
      <c r="F9" s="214" t="n">
        <f aca="false">SUM(F2:F8)</f>
        <v>10000</v>
      </c>
      <c r="G9" s="214" t="n">
        <f aca="false">SUM(G2:G8)</f>
        <v>0</v>
      </c>
      <c r="H9" s="214" t="n">
        <f aca="false">SUM(H2:H8)</f>
        <v>0</v>
      </c>
      <c r="I9" s="214" t="n">
        <f aca="false">SUM(I2:I8)</f>
        <v>10000</v>
      </c>
      <c r="J9" s="210"/>
      <c r="K9" s="210"/>
      <c r="L9" s="210"/>
      <c r="M9" s="210"/>
    </row>
    <row collapsed="false" customFormat="false" customHeight="true" hidden="false" ht="12.75" outlineLevel="0" r="10">
      <c r="A10" s="76"/>
      <c r="B10" s="248"/>
      <c r="C10" s="248"/>
      <c r="D10" s="248"/>
      <c r="E10" s="72"/>
      <c r="F10" s="214"/>
      <c r="G10" s="214"/>
      <c r="H10" s="214"/>
      <c r="I10" s="218" t="n">
        <f aca="false">SUM(I8*-1-I7)</f>
        <v>0</v>
      </c>
      <c r="J10" s="210"/>
      <c r="K10" s="210"/>
      <c r="L10" s="210"/>
      <c r="M10" s="210"/>
    </row>
    <row collapsed="false" customFormat="false" customHeight="true" hidden="false" ht="12.75" outlineLevel="0" r="11">
      <c r="A11" s="76"/>
      <c r="B11" s="249"/>
      <c r="C11" s="249"/>
      <c r="D11" s="221" t="s">
        <v>90</v>
      </c>
      <c r="E11" s="221"/>
      <c r="F11" s="221"/>
      <c r="G11" s="222" t="s">
        <v>103</v>
      </c>
      <c r="H11" s="222"/>
      <c r="I11" s="223" t="s">
        <v>104</v>
      </c>
      <c r="J11" s="210"/>
      <c r="K11" s="210"/>
      <c r="L11" s="210"/>
      <c r="M11" s="210"/>
    </row>
    <row collapsed="false" customFormat="true" customHeight="true" hidden="false" ht="75" outlineLevel="0" r="12" s="72">
      <c r="A12" s="202" t="s">
        <v>13</v>
      </c>
      <c r="B12" s="250" t="s">
        <v>110</v>
      </c>
      <c r="C12" s="251"/>
      <c r="D12" s="252" t="s">
        <v>91</v>
      </c>
      <c r="E12" s="252" t="s">
        <v>92</v>
      </c>
      <c r="F12" s="252" t="s">
        <v>106</v>
      </c>
      <c r="G12" s="253" t="s">
        <v>91</v>
      </c>
      <c r="H12" s="253" t="s">
        <v>92</v>
      </c>
      <c r="I12" s="253" t="s">
        <v>106</v>
      </c>
    </row>
    <row collapsed="false" customFormat="true" customHeight="true" hidden="false" ht="11.25" outlineLevel="0" r="13" s="77">
      <c r="A13" s="254" t="s">
        <v>107</v>
      </c>
      <c r="B13" s="255" t="e">
        <f aca="false">iferror(IF(VLOOKUP($A13,Osnova!$A:$C,1)=$A13,VLOOKUP($A13,Osnova!$A:$C,3)),"")</f>
        <v>#NAME?</v>
      </c>
      <c r="C13" s="256" t="str">
        <f aca="false">IF(VLOOKUP($A13,Osnova!$A:$C,1)=$A13,VLOOKUP($A13,Osnova!$A:$D,4),0)</f>
        <v>Aktíva</v>
      </c>
      <c r="D13" s="230" t="n">
        <v>20000</v>
      </c>
      <c r="E13" s="231"/>
      <c r="F13" s="257" t="n">
        <f aca="false">SUM(D13-E13)</f>
        <v>20000</v>
      </c>
      <c r="G13" s="233"/>
      <c r="H13" s="233"/>
      <c r="I13" s="245" t="n">
        <f aca="false">SUM(F13+G13-H13)</f>
        <v>20000</v>
      </c>
    </row>
    <row collapsed="false" customFormat="true" customHeight="true" hidden="false" ht="11.25" outlineLevel="0" r="14" s="77">
      <c r="A14" s="254" t="s">
        <v>108</v>
      </c>
      <c r="B14" s="255" t="e">
        <f aca="false">iferror(IF(VLOOKUP($A14,Osnova!$A:$C,1)=$A14,VLOOKUP($A14,Osnova!$A:$C,3)),"")</f>
        <v>#NAME?</v>
      </c>
      <c r="C14" s="256" t="str">
        <f aca="false">IF(VLOOKUP($A14,Osnova!$A:$C,1)=$A14,VLOOKUP($A14,Osnova!$A:$D,4),0)</f>
        <v>Pasíva</v>
      </c>
      <c r="D14" s="230"/>
      <c r="E14" s="231" t="n">
        <v>10000</v>
      </c>
      <c r="F14" s="257" t="n">
        <f aca="false">SUM(D14-E14)</f>
        <v>-10000</v>
      </c>
      <c r="G14" s="233"/>
      <c r="H14" s="233"/>
      <c r="I14" s="245" t="n">
        <f aca="false">SUM(F14+G14-H14)</f>
        <v>-10000</v>
      </c>
      <c r="J14" s="258"/>
    </row>
    <row collapsed="false" customFormat="true" customHeight="true" hidden="false" ht="11.25" outlineLevel="0" r="15" s="77">
      <c r="A15" s="254"/>
      <c r="B15" s="255" t="e">
        <f aca="false">iferror(IF(VLOOKUP($A15,Osnova!$A:$C,1)=$A15,VLOOKUP($A15,Osnova!$A:$C,3)),"")</f>
        <v>#N/A</v>
      </c>
      <c r="C15" s="256" t="e">
        <f aca="false">IF(VLOOKUP($A15,Osnova!$A:$C,1)=$A15,VLOOKUP($A15,Osnova!$A:$D,4),0)</f>
        <v>#N/A</v>
      </c>
      <c r="D15" s="230"/>
      <c r="E15" s="231"/>
      <c r="F15" s="257" t="n">
        <f aca="false">SUM(D15-E15)</f>
        <v>0</v>
      </c>
      <c r="G15" s="233"/>
      <c r="H15" s="233"/>
      <c r="I15" s="245" t="n">
        <f aca="false">SUM(F15+G15-H15)</f>
        <v>0</v>
      </c>
    </row>
    <row collapsed="false" customFormat="true" customHeight="true" hidden="false" ht="11.25" outlineLevel="0" r="16" s="77">
      <c r="A16" s="254"/>
      <c r="B16" s="255" t="e">
        <f aca="false">iferror(IF(VLOOKUP($A16,Osnova!$A:$C,1)=$A16,VLOOKUP($A16,Osnova!$A:$C,3)),"")</f>
        <v>#N/A</v>
      </c>
      <c r="C16" s="256" t="e">
        <f aca="false">IF(VLOOKUP($A16,Osnova!$A:$C,1)=$A16,VLOOKUP($A16,Osnova!$A:$D,4),0)</f>
        <v>#N/A</v>
      </c>
      <c r="D16" s="230"/>
      <c r="E16" s="231"/>
      <c r="F16" s="257" t="n">
        <f aca="false">SUM(D16-E16)</f>
        <v>0</v>
      </c>
      <c r="G16" s="233"/>
      <c r="H16" s="233"/>
      <c r="I16" s="245" t="n">
        <f aca="false">SUM(F16+G16-H16)</f>
        <v>0</v>
      </c>
      <c r="J16" s="258"/>
    </row>
    <row collapsed="false" customFormat="true" customHeight="true" hidden="false" ht="11.25" outlineLevel="0" r="17" s="77">
      <c r="A17" s="254"/>
      <c r="B17" s="255" t="e">
        <f aca="false">iferror(IF(VLOOKUP($A17,Osnova!$A:$C,1)=$A17,VLOOKUP($A17,Osnova!$A:$C,3)),"")</f>
        <v>#N/A</v>
      </c>
      <c r="C17" s="256" t="e">
        <f aca="false">IF(VLOOKUP($A17,Osnova!$A:$C,1)=$A17,VLOOKUP($A17,Osnova!$A:$D,4),0)</f>
        <v>#N/A</v>
      </c>
      <c r="D17" s="230"/>
      <c r="E17" s="231"/>
      <c r="F17" s="257" t="n">
        <f aca="false">SUM(D17-E17)</f>
        <v>0</v>
      </c>
      <c r="G17" s="233"/>
      <c r="H17" s="233"/>
      <c r="I17" s="245" t="n">
        <f aca="false">SUM(F17+G17-H17)</f>
        <v>0</v>
      </c>
      <c r="J17" s="259"/>
    </row>
    <row collapsed="false" customFormat="true" customHeight="true" hidden="false" ht="11.25" outlineLevel="0" r="18" s="77">
      <c r="A18" s="254"/>
      <c r="B18" s="255" t="e">
        <f aca="false">iferror(IF(VLOOKUP($A18,Osnova!$A:$C,1)=$A18,VLOOKUP($A18,Osnova!$A:$C,3)),"")</f>
        <v>#N/A</v>
      </c>
      <c r="C18" s="256" t="e">
        <f aca="false">IF(VLOOKUP($A18,Osnova!$A:$C,1)=$A18,VLOOKUP($A18,Osnova!$A:$D,4),0)</f>
        <v>#N/A</v>
      </c>
      <c r="D18" s="230"/>
      <c r="E18" s="231"/>
      <c r="F18" s="257" t="n">
        <f aca="false">SUM(D18-E18)</f>
        <v>0</v>
      </c>
      <c r="G18" s="233"/>
      <c r="H18" s="233"/>
      <c r="I18" s="245" t="n">
        <f aca="false">SUM(F18+G18-H18)</f>
        <v>0</v>
      </c>
      <c r="J18" s="258"/>
    </row>
    <row collapsed="false" customFormat="true" customHeight="true" hidden="false" ht="11.25" outlineLevel="0" r="19" s="77">
      <c r="A19" s="254"/>
      <c r="B19" s="255" t="e">
        <f aca="false">iferror(IF(VLOOKUP($A19,Osnova!$A:$C,1)=$A19,VLOOKUP($A19,Osnova!$A:$C,3)),"")</f>
        <v>#N/A</v>
      </c>
      <c r="C19" s="256" t="e">
        <f aca="false">IF(VLOOKUP($A19,Osnova!$A:$C,1)=$A19,VLOOKUP($A19,Osnova!$A:$D,4),0)</f>
        <v>#N/A</v>
      </c>
      <c r="D19" s="230"/>
      <c r="E19" s="231"/>
      <c r="F19" s="257" t="n">
        <f aca="false">SUM(D19-E19)</f>
        <v>0</v>
      </c>
      <c r="G19" s="233"/>
      <c r="H19" s="233"/>
      <c r="I19" s="245" t="n">
        <f aca="false">SUM(F19+G19-H19)</f>
        <v>0</v>
      </c>
      <c r="J19" s="200"/>
    </row>
    <row collapsed="false" customFormat="true" customHeight="true" hidden="false" ht="11.25" outlineLevel="0" r="20" s="77">
      <c r="A20" s="254"/>
      <c r="B20" s="255" t="e">
        <f aca="false">iferror(IF(VLOOKUP($A20,Osnova!$A:$C,1)=$A20,VLOOKUP($A20,Osnova!$A:$C,3)),"")</f>
        <v>#N/A</v>
      </c>
      <c r="C20" s="256" t="e">
        <f aca="false">IF(VLOOKUP($A20,Osnova!$A:$C,1)=$A20,VLOOKUP($A20,Osnova!$A:$D,4),0)</f>
        <v>#N/A</v>
      </c>
      <c r="D20" s="230"/>
      <c r="E20" s="231"/>
      <c r="F20" s="257" t="n">
        <f aca="false">SUM(D20-E20)</f>
        <v>0</v>
      </c>
      <c r="G20" s="233"/>
      <c r="H20" s="233"/>
      <c r="I20" s="245" t="n">
        <f aca="false">SUM(F20+G20-H20)</f>
        <v>0</v>
      </c>
    </row>
    <row collapsed="false" customFormat="true" customHeight="true" hidden="false" ht="11.25" outlineLevel="0" r="21" s="77">
      <c r="A21" s="254"/>
      <c r="B21" s="255" t="e">
        <f aca="false">iferror(IF(VLOOKUP($A21,Osnova!$A:$C,1)=$A21,VLOOKUP($A21,Osnova!$A:$C,3)),"")</f>
        <v>#N/A</v>
      </c>
      <c r="C21" s="256" t="e">
        <f aca="false">IF(VLOOKUP($A21,Osnova!$A:$C,1)=$A21,VLOOKUP($A21,Osnova!$A:$D,4),0)</f>
        <v>#N/A</v>
      </c>
      <c r="D21" s="230"/>
      <c r="E21" s="231"/>
      <c r="F21" s="257" t="n">
        <f aca="false">SUM(D21-E21)</f>
        <v>0</v>
      </c>
      <c r="G21" s="238"/>
      <c r="H21" s="238"/>
      <c r="I21" s="245" t="n">
        <f aca="false">SUM(F21+G21-H21)</f>
        <v>0</v>
      </c>
    </row>
    <row collapsed="false" customFormat="true" customHeight="true" hidden="false" ht="11.25" outlineLevel="0" r="22" s="77">
      <c r="A22" s="254"/>
      <c r="B22" s="255" t="e">
        <f aca="false">iferror(IF(VLOOKUP($A22,Osnova!$A:$C,1)=$A22,VLOOKUP($A22,Osnova!$A:$C,3)),"")</f>
        <v>#N/A</v>
      </c>
      <c r="C22" s="256" t="e">
        <f aca="false">IF(VLOOKUP($A22,Osnova!$A:$C,1)=$A22,VLOOKUP($A22,Osnova!$A:$D,4),0)</f>
        <v>#N/A</v>
      </c>
      <c r="D22" s="230"/>
      <c r="E22" s="231"/>
      <c r="F22" s="257" t="n">
        <f aca="false">SUM(D22-E22)</f>
        <v>0</v>
      </c>
      <c r="G22" s="238"/>
      <c r="H22" s="238"/>
      <c r="I22" s="245" t="n">
        <f aca="false">SUM(F22+G22-H22)</f>
        <v>0</v>
      </c>
    </row>
    <row collapsed="false" customFormat="true" customHeight="true" hidden="false" ht="11.25" outlineLevel="0" r="23" s="77">
      <c r="A23" s="254"/>
      <c r="B23" s="255" t="e">
        <f aca="false">iferror(IF(VLOOKUP($A23,Osnova!$A:$C,1)=$A23,VLOOKUP($A23,Osnova!$A:$C,3)),"")</f>
        <v>#N/A</v>
      </c>
      <c r="C23" s="256" t="e">
        <f aca="false">IF(VLOOKUP($A23,Osnova!$A:$C,1)=$A23,VLOOKUP($A23,Osnova!$A:$D,4),0)</f>
        <v>#N/A</v>
      </c>
      <c r="D23" s="230"/>
      <c r="E23" s="231"/>
      <c r="F23" s="257" t="n">
        <f aca="false">SUM(D23-E23)</f>
        <v>0</v>
      </c>
      <c r="G23" s="238"/>
      <c r="H23" s="238"/>
      <c r="I23" s="245" t="n">
        <f aca="false">SUM(F23+G23-H23)</f>
        <v>0</v>
      </c>
    </row>
    <row collapsed="false" customFormat="true" customHeight="true" hidden="false" ht="11.25" outlineLevel="0" r="24" s="77">
      <c r="A24" s="254"/>
      <c r="B24" s="255" t="e">
        <f aca="false">iferror(IF(VLOOKUP($A24,Osnova!$A:$C,1)=$A24,VLOOKUP($A24,Osnova!$A:$C,3)),"")</f>
        <v>#N/A</v>
      </c>
      <c r="C24" s="256" t="e">
        <f aca="false">IF(VLOOKUP($A24,Osnova!$A:$C,1)=$A24,VLOOKUP($A24,Osnova!$A:$D,4),0)</f>
        <v>#N/A</v>
      </c>
      <c r="D24" s="230"/>
      <c r="E24" s="231"/>
      <c r="F24" s="257" t="n">
        <f aca="false">SUM(D24-E24)</f>
        <v>0</v>
      </c>
      <c r="G24" s="238"/>
      <c r="H24" s="238"/>
      <c r="I24" s="245" t="n">
        <f aca="false">SUM(F24+G24-H24)</f>
        <v>0</v>
      </c>
    </row>
    <row collapsed="false" customFormat="true" customHeight="true" hidden="false" ht="11.25" outlineLevel="0" r="25" s="77">
      <c r="A25" s="254"/>
      <c r="B25" s="255" t="e">
        <f aca="false">iferror(IF(VLOOKUP($A25,Osnova!$A:$C,1)=$A25,VLOOKUP($A25,Osnova!$A:$C,3)),"")</f>
        <v>#N/A</v>
      </c>
      <c r="C25" s="256" t="e">
        <f aca="false">IF(VLOOKUP($A25,Osnova!$A:$C,1)=$A25,VLOOKUP($A25,Osnova!$A:$D,4),0)</f>
        <v>#N/A</v>
      </c>
      <c r="D25" s="230"/>
      <c r="E25" s="231"/>
      <c r="F25" s="257" t="n">
        <f aca="false">SUM(D25-E25)</f>
        <v>0</v>
      </c>
      <c r="G25" s="260"/>
      <c r="H25" s="260"/>
      <c r="I25" s="245" t="n">
        <f aca="false">SUM(F25+G25-H25)</f>
        <v>0</v>
      </c>
      <c r="K25" s="249"/>
      <c r="L25" s="249"/>
    </row>
    <row collapsed="false" customFormat="true" customHeight="true" hidden="false" ht="11.25" outlineLevel="0" r="26" s="77">
      <c r="A26" s="254"/>
      <c r="B26" s="255" t="e">
        <f aca="false">iferror(IF(VLOOKUP($A26,Osnova!$A:$C,1)=$A26,VLOOKUP($A26,Osnova!$A:$C,3)),"")</f>
        <v>#N/A</v>
      </c>
      <c r="C26" s="256" t="e">
        <f aca="false">IF(VLOOKUP($A26,Osnova!$A:$C,1)=$A26,VLOOKUP($A26,Osnova!$A:$D,4),0)</f>
        <v>#N/A</v>
      </c>
      <c r="D26" s="230"/>
      <c r="E26" s="231"/>
      <c r="F26" s="257" t="n">
        <f aca="false">SUM(D26-E26)</f>
        <v>0</v>
      </c>
      <c r="G26" s="260"/>
      <c r="H26" s="260"/>
      <c r="I26" s="245" t="n">
        <f aca="false">SUM(F26+G26-H26)</f>
        <v>0</v>
      </c>
    </row>
    <row collapsed="false" customFormat="true" customHeight="true" hidden="false" ht="11.25" outlineLevel="0" r="27" s="77">
      <c r="A27" s="254"/>
      <c r="B27" s="255" t="e">
        <f aca="false">iferror(IF(VLOOKUP($A27,Osnova!$A:$C,1)=$A27,VLOOKUP($A27,Osnova!$A:$C,3)),"")</f>
        <v>#N/A</v>
      </c>
      <c r="C27" s="256" t="e">
        <f aca="false">IF(VLOOKUP($A27,Osnova!$A:$C,1)=$A27,VLOOKUP($A27,Osnova!$A:$D,4),0)</f>
        <v>#N/A</v>
      </c>
      <c r="D27" s="230"/>
      <c r="E27" s="231"/>
      <c r="F27" s="257" t="n">
        <f aca="false">SUM(D27-E27)</f>
        <v>0</v>
      </c>
      <c r="G27" s="260"/>
      <c r="H27" s="260"/>
      <c r="I27" s="245" t="n">
        <f aca="false">SUM(F27+G27-H27)</f>
        <v>0</v>
      </c>
    </row>
    <row collapsed="false" customFormat="true" customHeight="true" hidden="false" ht="11.25" outlineLevel="0" r="28" s="77">
      <c r="A28" s="261"/>
      <c r="B28" s="255" t="e">
        <f aca="false">iferror(IF(VLOOKUP($A28,Osnova!$A:$C,1)=$A28,VLOOKUP($A28,Osnova!$A:$C,3)),"")</f>
        <v>#N/A</v>
      </c>
      <c r="C28" s="256" t="e">
        <f aca="false">IF(VLOOKUP($A28,Osnova!$A:$C,1)=$A28,VLOOKUP($A28,Osnova!$A:$D,4),0)</f>
        <v>#N/A</v>
      </c>
      <c r="D28" s="260"/>
      <c r="E28" s="244"/>
      <c r="F28" s="257" t="n">
        <f aca="false">SUM(D28-E28)</f>
        <v>0</v>
      </c>
      <c r="G28" s="260"/>
      <c r="H28" s="260"/>
      <c r="I28" s="245" t="n">
        <f aca="false">SUM(F28+G28-H28)</f>
        <v>0</v>
      </c>
    </row>
    <row collapsed="false" customFormat="true" customHeight="true" hidden="false" ht="11.25" outlineLevel="0" r="29" s="77">
      <c r="A29" s="241"/>
      <c r="B29" s="255" t="e">
        <f aca="false">iferror(IF(VLOOKUP($A29,Osnova!$A:$C,1)=$A29,VLOOKUP($A29,Osnova!$A:$C,3)),"")</f>
        <v>#N/A</v>
      </c>
      <c r="C29" s="256" t="e">
        <f aca="false">IF(VLOOKUP($A29,Osnova!$A:$C,1)=$A29,VLOOKUP($A29,Osnova!$A:$D,4),0)</f>
        <v>#N/A</v>
      </c>
      <c r="D29" s="260"/>
      <c r="E29" s="244"/>
      <c r="F29" s="257" t="n">
        <f aca="false">SUM(D29-E29)</f>
        <v>0</v>
      </c>
      <c r="G29" s="260"/>
      <c r="H29" s="260"/>
      <c r="I29" s="245" t="n">
        <f aca="false">SUM(F29+G29-H29)</f>
        <v>0</v>
      </c>
    </row>
    <row collapsed="false" customFormat="true" customHeight="true" hidden="false" ht="11.25" outlineLevel="0" r="30" s="77">
      <c r="A30" s="241"/>
      <c r="B30" s="255" t="e">
        <f aca="false">iferror(IF(VLOOKUP($A30,Osnova!$A:$C,1)=$A30,VLOOKUP($A30,Osnova!$A:$C,3)),"")</f>
        <v>#N/A</v>
      </c>
      <c r="C30" s="256" t="e">
        <f aca="false">IF(VLOOKUP($A30,Osnova!$A:$C,1)=$A30,VLOOKUP($A30,Osnova!$A:$D,4),0)</f>
        <v>#N/A</v>
      </c>
      <c r="D30" s="260"/>
      <c r="E30" s="244"/>
      <c r="F30" s="257" t="n">
        <f aca="false">SUM(D30-E30)</f>
        <v>0</v>
      </c>
      <c r="G30" s="260"/>
      <c r="H30" s="260"/>
      <c r="I30" s="245" t="n">
        <f aca="false">SUM(F30+G30-H30)</f>
        <v>0</v>
      </c>
    </row>
    <row collapsed="false" customFormat="true" customHeight="true" hidden="false" ht="11.25" outlineLevel="0" r="31" s="77">
      <c r="A31" s="241"/>
      <c r="B31" s="255" t="e">
        <f aca="false">iferror(IF(VLOOKUP($A31,Osnova!$A:$C,1)=$A31,VLOOKUP($A31,Osnova!$A:$C,3)),"")</f>
        <v>#N/A</v>
      </c>
      <c r="C31" s="256" t="e">
        <f aca="false">IF(VLOOKUP($A31,Osnova!$A:$C,1)=$A31,VLOOKUP($A31,Osnova!$A:$D,4),0)</f>
        <v>#N/A</v>
      </c>
      <c r="D31" s="260"/>
      <c r="E31" s="244"/>
      <c r="F31" s="257" t="n">
        <f aca="false">SUM(D31-E31)</f>
        <v>0</v>
      </c>
      <c r="G31" s="260"/>
      <c r="H31" s="260"/>
      <c r="I31" s="245" t="n">
        <f aca="false">SUM(F31+G31-H31)</f>
        <v>0</v>
      </c>
    </row>
    <row collapsed="false" customFormat="true" customHeight="true" hidden="false" ht="11.25" outlineLevel="0" r="32" s="77">
      <c r="A32" s="241"/>
      <c r="B32" s="255" t="e">
        <f aca="false">iferror(IF(VLOOKUP($A32,Osnova!$A:$C,1)=$A32,VLOOKUP($A32,Osnova!$A:$C,3)),"")</f>
        <v>#N/A</v>
      </c>
      <c r="C32" s="256" t="e">
        <f aca="false">IF(VLOOKUP($A32,Osnova!$A:$C,1)=$A32,VLOOKUP($A32,Osnova!$A:$D,4),0)</f>
        <v>#N/A</v>
      </c>
      <c r="D32" s="260"/>
      <c r="E32" s="244"/>
      <c r="F32" s="257" t="n">
        <f aca="false">SUM(D32-E32)</f>
        <v>0</v>
      </c>
      <c r="G32" s="260"/>
      <c r="H32" s="260"/>
      <c r="I32" s="245" t="n">
        <f aca="false">SUM(F32+G32-H32)</f>
        <v>0</v>
      </c>
    </row>
    <row collapsed="false" customFormat="true" customHeight="true" hidden="false" ht="11.25" outlineLevel="0" r="33" s="77">
      <c r="A33" s="241"/>
      <c r="B33" s="255" t="e">
        <f aca="false">iferror(IF(VLOOKUP($A33,Osnova!$A:$C,1)=$A33,VLOOKUP($A33,Osnova!$A:$C,3)),"")</f>
        <v>#N/A</v>
      </c>
      <c r="C33" s="256" t="e">
        <f aca="false">IF(VLOOKUP($A33,Osnova!$A:$C,1)=$A33,VLOOKUP($A33,Osnova!$A:$D,4),0)</f>
        <v>#N/A</v>
      </c>
      <c r="D33" s="260"/>
      <c r="E33" s="244"/>
      <c r="F33" s="257" t="n">
        <f aca="false">SUM(D33-E33)</f>
        <v>0</v>
      </c>
      <c r="G33" s="260"/>
      <c r="H33" s="260"/>
      <c r="I33" s="245" t="n">
        <f aca="false">SUM(F33+G33-H33)</f>
        <v>0</v>
      </c>
    </row>
    <row collapsed="false" customFormat="true" customHeight="true" hidden="false" ht="11.25" outlineLevel="0" r="34" s="77">
      <c r="A34" s="241"/>
      <c r="B34" s="255" t="e">
        <f aca="false">iferror(IF(VLOOKUP($A34,Osnova!$A:$C,1)=$A34,VLOOKUP($A34,Osnova!$A:$C,3)),"")</f>
        <v>#N/A</v>
      </c>
      <c r="C34" s="256" t="e">
        <f aca="false">IF(VLOOKUP($A34,Osnova!$A:$C,1)=$A34,VLOOKUP($A34,Osnova!$A:$D,4),0)</f>
        <v>#N/A</v>
      </c>
      <c r="D34" s="260"/>
      <c r="E34" s="244"/>
      <c r="F34" s="257" t="n">
        <f aca="false">SUM(D34-E34)</f>
        <v>0</v>
      </c>
      <c r="G34" s="260"/>
      <c r="H34" s="260"/>
      <c r="I34" s="245" t="n">
        <f aca="false">SUM(F34+G34-H34)</f>
        <v>0</v>
      </c>
    </row>
    <row collapsed="false" customFormat="true" customHeight="true" hidden="false" ht="11.25" outlineLevel="0" r="35" s="77">
      <c r="A35" s="241"/>
      <c r="B35" s="255" t="e">
        <f aca="false">iferror(IF(VLOOKUP($A35,Osnova!$A:$C,1)=$A35,VLOOKUP($A35,Osnova!$A:$C,3)),"")</f>
        <v>#N/A</v>
      </c>
      <c r="C35" s="256" t="e">
        <f aca="false">IF(VLOOKUP($A35,Osnova!$A:$C,1)=$A35,VLOOKUP($A35,Osnova!$A:$D,4),0)</f>
        <v>#N/A</v>
      </c>
      <c r="D35" s="260"/>
      <c r="E35" s="244"/>
      <c r="F35" s="257" t="n">
        <f aca="false">SUM(D35-E35)</f>
        <v>0</v>
      </c>
      <c r="G35" s="260"/>
      <c r="H35" s="260"/>
      <c r="I35" s="245" t="n">
        <f aca="false">SUM(F35+G35-H35)</f>
        <v>0</v>
      </c>
    </row>
    <row collapsed="false" customFormat="true" customHeight="true" hidden="false" ht="11.25" outlineLevel="0" r="36" s="77">
      <c r="A36" s="241"/>
      <c r="B36" s="255" t="e">
        <f aca="false">iferror(IF(VLOOKUP($A36,Osnova!$A:$C,1)=$A36,VLOOKUP($A36,Osnova!$A:$C,3)),"")</f>
        <v>#N/A</v>
      </c>
      <c r="C36" s="256" t="e">
        <f aca="false">IF(VLOOKUP($A36,Osnova!$A:$C,1)=$A36,VLOOKUP($A36,Osnova!$A:$D,4),0)</f>
        <v>#N/A</v>
      </c>
      <c r="D36" s="260"/>
      <c r="E36" s="244"/>
      <c r="F36" s="257" t="n">
        <f aca="false">SUM(D36-E36)</f>
        <v>0</v>
      </c>
      <c r="G36" s="260"/>
      <c r="H36" s="260"/>
      <c r="I36" s="245" t="n">
        <f aca="false">SUM(F36+G36-H36)</f>
        <v>0</v>
      </c>
    </row>
    <row collapsed="false" customFormat="true" customHeight="true" hidden="false" ht="11.25" outlineLevel="0" r="37" s="77">
      <c r="A37" s="241"/>
      <c r="B37" s="255" t="e">
        <f aca="false">iferror(IF(VLOOKUP($A37,Osnova!$A:$C,1)=$A37,VLOOKUP($A37,Osnova!$A:$C,3)),"")</f>
        <v>#N/A</v>
      </c>
      <c r="C37" s="256" t="e">
        <f aca="false">IF(VLOOKUP($A37,Osnova!$A:$C,1)=$A37,VLOOKUP($A37,Osnova!$A:$D,4),0)</f>
        <v>#N/A</v>
      </c>
      <c r="D37" s="260"/>
      <c r="E37" s="244"/>
      <c r="F37" s="257" t="n">
        <f aca="false">SUM(D37-E37)</f>
        <v>0</v>
      </c>
      <c r="G37" s="260"/>
      <c r="H37" s="260"/>
      <c r="I37" s="245" t="n">
        <f aca="false">SUM(F37+G37-H37)</f>
        <v>0</v>
      </c>
    </row>
    <row collapsed="false" customFormat="true" customHeight="true" hidden="false" ht="11.25" outlineLevel="0" r="38" s="77">
      <c r="A38" s="241"/>
      <c r="B38" s="255" t="e">
        <f aca="false">iferror(IF(VLOOKUP($A38,Osnova!$A:$C,1)=$A38,VLOOKUP($A38,Osnova!$A:$C,3)),"")</f>
        <v>#N/A</v>
      </c>
      <c r="C38" s="256" t="e">
        <f aca="false">IF(VLOOKUP($A38,Osnova!$A:$C,1)=$A38,VLOOKUP($A38,Osnova!$A:$D,4),0)</f>
        <v>#N/A</v>
      </c>
      <c r="D38" s="260"/>
      <c r="E38" s="244"/>
      <c r="F38" s="257" t="n">
        <f aca="false">SUM(D38-E38)</f>
        <v>0</v>
      </c>
      <c r="G38" s="260"/>
      <c r="H38" s="260"/>
      <c r="I38" s="245" t="n">
        <f aca="false">SUM(F38+G38-H38)</f>
        <v>0</v>
      </c>
    </row>
    <row collapsed="false" customFormat="true" customHeight="true" hidden="false" ht="11.25" outlineLevel="0" r="39" s="77">
      <c r="A39" s="241"/>
      <c r="B39" s="255" t="e">
        <f aca="false">iferror(IF(VLOOKUP($A39,Osnova!$A:$C,1)=$A39,VLOOKUP($A39,Osnova!$A:$C,3)),"")</f>
        <v>#N/A</v>
      </c>
      <c r="C39" s="256" t="e">
        <f aca="false">IF(VLOOKUP($A39,Osnova!$A:$C,1)=$A39,VLOOKUP($A39,Osnova!$A:$D,4),0)</f>
        <v>#N/A</v>
      </c>
      <c r="D39" s="260"/>
      <c r="E39" s="244"/>
      <c r="F39" s="257" t="n">
        <f aca="false">SUM(D39-E39)</f>
        <v>0</v>
      </c>
      <c r="G39" s="260"/>
      <c r="H39" s="260"/>
      <c r="I39" s="245" t="n">
        <f aca="false">SUM(F39+G39-H39)</f>
        <v>0</v>
      </c>
    </row>
    <row collapsed="false" customFormat="true" customHeight="true" hidden="false" ht="11.25" outlineLevel="0" r="40" s="77">
      <c r="A40" s="241"/>
      <c r="B40" s="255" t="e">
        <f aca="false">iferror(IF(VLOOKUP($A40,Osnova!$A:$C,1)=$A40,VLOOKUP($A40,Osnova!$A:$C,3)),"")</f>
        <v>#N/A</v>
      </c>
      <c r="C40" s="256" t="e">
        <f aca="false">IF(VLOOKUP($A40,Osnova!$A:$C,1)=$A40,VLOOKUP($A40,Osnova!$A:$D,4),0)</f>
        <v>#N/A</v>
      </c>
      <c r="D40" s="260"/>
      <c r="E40" s="244"/>
      <c r="F40" s="257" t="n">
        <f aca="false">SUM(D40-E40)</f>
        <v>0</v>
      </c>
      <c r="G40" s="260"/>
      <c r="H40" s="260"/>
      <c r="I40" s="245" t="n">
        <f aca="false">SUM(F40+G40-H40)</f>
        <v>0</v>
      </c>
    </row>
    <row collapsed="false" customFormat="true" customHeight="true" hidden="false" ht="11.25" outlineLevel="0" r="41" s="77">
      <c r="A41" s="241"/>
      <c r="B41" s="255" t="e">
        <f aca="false">iferror(IF(VLOOKUP($A41,Osnova!$A:$C,1)=$A41,VLOOKUP($A41,Osnova!$A:$C,3)),"")</f>
        <v>#N/A</v>
      </c>
      <c r="C41" s="256" t="e">
        <f aca="false">IF(VLOOKUP($A41,Osnova!$A:$C,1)=$A41,VLOOKUP($A41,Osnova!$A:$D,4),0)</f>
        <v>#N/A</v>
      </c>
      <c r="D41" s="260"/>
      <c r="E41" s="244"/>
      <c r="F41" s="257" t="n">
        <f aca="false">SUM(D41-E41)</f>
        <v>0</v>
      </c>
      <c r="G41" s="260"/>
      <c r="H41" s="260"/>
      <c r="I41" s="245" t="n">
        <f aca="false">SUM(F41+G41-H41)</f>
        <v>0</v>
      </c>
    </row>
    <row collapsed="false" customFormat="true" customHeight="true" hidden="false" ht="11.25" outlineLevel="0" r="42" s="77">
      <c r="A42" s="241"/>
      <c r="B42" s="255" t="e">
        <f aca="false">iferror(IF(VLOOKUP($A42,Osnova!$A:$C,1)=$A42,VLOOKUP($A42,Osnova!$A:$C,3)),"")</f>
        <v>#N/A</v>
      </c>
      <c r="C42" s="256" t="e">
        <f aca="false">IF(VLOOKUP($A42,Osnova!$A:$C,1)=$A42,VLOOKUP($A42,Osnova!$A:$D,4),0)</f>
        <v>#N/A</v>
      </c>
      <c r="D42" s="260"/>
      <c r="E42" s="244"/>
      <c r="F42" s="257" t="n">
        <f aca="false">SUM(D42-E42)</f>
        <v>0</v>
      </c>
      <c r="G42" s="260"/>
      <c r="H42" s="260"/>
      <c r="I42" s="245" t="n">
        <f aca="false">SUM(F42+G42-H42)</f>
        <v>0</v>
      </c>
    </row>
    <row collapsed="false" customFormat="true" customHeight="true" hidden="false" ht="11.25" outlineLevel="0" r="43" s="77">
      <c r="A43" s="241"/>
      <c r="B43" s="255" t="e">
        <f aca="false">iferror(IF(VLOOKUP($A43,Osnova!$A:$C,1)=$A43,VLOOKUP($A43,Osnova!$A:$C,3)),"")</f>
        <v>#N/A</v>
      </c>
      <c r="C43" s="256" t="e">
        <f aca="false">IF(VLOOKUP($A43,Osnova!$A:$C,1)=$A43,VLOOKUP($A43,Osnova!$A:$D,4),0)</f>
        <v>#N/A</v>
      </c>
      <c r="D43" s="260"/>
      <c r="E43" s="244"/>
      <c r="F43" s="257" t="n">
        <f aca="false">SUM(D43-E43)</f>
        <v>0</v>
      </c>
      <c r="G43" s="260"/>
      <c r="H43" s="260"/>
      <c r="I43" s="245" t="n">
        <f aca="false">SUM(F43+G43-H43)</f>
        <v>0</v>
      </c>
    </row>
    <row collapsed="false" customFormat="true" customHeight="true" hidden="false" ht="11.25" outlineLevel="0" r="44" s="77">
      <c r="A44" s="241"/>
      <c r="B44" s="255" t="e">
        <f aca="false">iferror(IF(VLOOKUP($A44,Osnova!$A:$C,1)=$A44,VLOOKUP($A44,Osnova!$A:$C,3)),"")</f>
        <v>#N/A</v>
      </c>
      <c r="C44" s="256" t="e">
        <f aca="false">IF(VLOOKUP($A44,Osnova!$A:$C,1)=$A44,VLOOKUP($A44,Osnova!$A:$D,4),0)</f>
        <v>#N/A</v>
      </c>
      <c r="D44" s="260"/>
      <c r="E44" s="244"/>
      <c r="F44" s="257" t="n">
        <f aca="false">SUM(D44-E44)</f>
        <v>0</v>
      </c>
      <c r="G44" s="260"/>
      <c r="H44" s="260"/>
      <c r="I44" s="245" t="n">
        <f aca="false">SUM(F44+G44-H44)</f>
        <v>0</v>
      </c>
    </row>
    <row collapsed="false" customFormat="true" customHeight="true" hidden="false" ht="11.25" outlineLevel="0" r="45" s="77">
      <c r="A45" s="241"/>
      <c r="B45" s="255" t="e">
        <f aca="false">iferror(IF(VLOOKUP($A45,Osnova!$A:$C,1)=$A45,VLOOKUP($A45,Osnova!$A:$C,3)),"")</f>
        <v>#N/A</v>
      </c>
      <c r="C45" s="256" t="e">
        <f aca="false">IF(VLOOKUP($A45,Osnova!$A:$C,1)=$A45,VLOOKUP($A45,Osnova!$A:$D,4),0)</f>
        <v>#N/A</v>
      </c>
      <c r="D45" s="260"/>
      <c r="E45" s="244"/>
      <c r="F45" s="257" t="n">
        <f aca="false">SUM(D45-E45)</f>
        <v>0</v>
      </c>
      <c r="G45" s="260"/>
      <c r="H45" s="260"/>
      <c r="I45" s="245" t="n">
        <f aca="false">SUM(F45+G45-H45)</f>
        <v>0</v>
      </c>
    </row>
    <row collapsed="false" customFormat="true" customHeight="true" hidden="false" ht="11.25" outlineLevel="0" r="46" s="77">
      <c r="A46" s="241"/>
      <c r="B46" s="255" t="e">
        <f aca="false">iferror(IF(VLOOKUP($A46,Osnova!$A:$C,1)=$A46,VLOOKUP($A46,Osnova!$A:$C,3)),"")</f>
        <v>#N/A</v>
      </c>
      <c r="C46" s="256" t="e">
        <f aca="false">IF(VLOOKUP($A46,Osnova!$A:$C,1)=$A46,VLOOKUP($A46,Osnova!$A:$D,4),0)</f>
        <v>#N/A</v>
      </c>
      <c r="D46" s="260"/>
      <c r="E46" s="244"/>
      <c r="F46" s="257" t="n">
        <f aca="false">SUM(D46-E46)</f>
        <v>0</v>
      </c>
      <c r="G46" s="260"/>
      <c r="H46" s="260"/>
      <c r="I46" s="245" t="n">
        <f aca="false">SUM(F46+G46-H46)</f>
        <v>0</v>
      </c>
    </row>
    <row collapsed="false" customFormat="true" customHeight="true" hidden="false" ht="11.25" outlineLevel="0" r="47" s="77">
      <c r="A47" s="241"/>
      <c r="B47" s="255" t="e">
        <f aca="false">iferror(IF(VLOOKUP($A47,Osnova!$A:$C,1)=$A47,VLOOKUP($A47,Osnova!$A:$C,3)),"")</f>
        <v>#N/A</v>
      </c>
      <c r="C47" s="256" t="e">
        <f aca="false">IF(VLOOKUP($A47,Osnova!$A:$C,1)=$A47,VLOOKUP($A47,Osnova!$A:$D,4),0)</f>
        <v>#N/A</v>
      </c>
      <c r="D47" s="260"/>
      <c r="E47" s="244"/>
      <c r="F47" s="257" t="n">
        <f aca="false">SUM(D47-E47)</f>
        <v>0</v>
      </c>
      <c r="G47" s="260"/>
      <c r="H47" s="260"/>
      <c r="I47" s="245" t="n">
        <f aca="false">SUM(F47+G47-H47)</f>
        <v>0</v>
      </c>
    </row>
    <row collapsed="false" customFormat="true" customHeight="true" hidden="false" ht="11.25" outlineLevel="0" r="48" s="77">
      <c r="A48" s="241"/>
      <c r="B48" s="255" t="e">
        <f aca="false">iferror(IF(VLOOKUP($A48,Osnova!$A:$C,1)=$A48,VLOOKUP($A48,Osnova!$A:$C,3)),"")</f>
        <v>#N/A</v>
      </c>
      <c r="C48" s="256" t="e">
        <f aca="false">IF(VLOOKUP($A48,Osnova!$A:$C,1)=$A48,VLOOKUP($A48,Osnova!$A:$D,4),0)</f>
        <v>#N/A</v>
      </c>
      <c r="D48" s="260"/>
      <c r="E48" s="244"/>
      <c r="F48" s="257" t="n">
        <f aca="false">SUM(D48-E48)</f>
        <v>0</v>
      </c>
      <c r="G48" s="260"/>
      <c r="H48" s="260"/>
      <c r="I48" s="245" t="n">
        <f aca="false">SUM(F48+G48-H48)</f>
        <v>0</v>
      </c>
    </row>
    <row collapsed="false" customFormat="true" customHeight="true" hidden="false" ht="11.25" outlineLevel="0" r="49" s="77">
      <c r="A49" s="241"/>
      <c r="B49" s="255" t="e">
        <f aca="false">iferror(IF(VLOOKUP($A49,Osnova!$A:$C,1)=$A49,VLOOKUP($A49,Osnova!$A:$C,3)),"")</f>
        <v>#N/A</v>
      </c>
      <c r="C49" s="256" t="e">
        <f aca="false">IF(VLOOKUP($A49,Osnova!$A:$C,1)=$A49,VLOOKUP($A49,Osnova!$A:$D,4),0)</f>
        <v>#N/A</v>
      </c>
      <c r="D49" s="260"/>
      <c r="E49" s="244"/>
      <c r="F49" s="257" t="n">
        <f aca="false">SUM(D49-E49)</f>
        <v>0</v>
      </c>
      <c r="G49" s="260"/>
      <c r="H49" s="260"/>
      <c r="I49" s="245" t="n">
        <f aca="false">SUM(F49+G49-H49)</f>
        <v>0</v>
      </c>
    </row>
    <row collapsed="false" customFormat="true" customHeight="true" hidden="false" ht="11.25" outlineLevel="0" r="50" s="77">
      <c r="A50" s="241"/>
      <c r="B50" s="255" t="e">
        <f aca="false">iferror(IF(VLOOKUP($A50,Osnova!$A:$C,1)=$A50,VLOOKUP($A50,Osnova!$A:$C,3)),"")</f>
        <v>#N/A</v>
      </c>
      <c r="C50" s="256" t="e">
        <f aca="false">IF(VLOOKUP($A50,Osnova!$A:$C,1)=$A50,VLOOKUP($A50,Osnova!$A:$D,4),0)</f>
        <v>#N/A</v>
      </c>
      <c r="D50" s="260"/>
      <c r="E50" s="244"/>
      <c r="F50" s="257" t="n">
        <f aca="false">SUM(D50-E50)</f>
        <v>0</v>
      </c>
      <c r="G50" s="260"/>
      <c r="H50" s="260"/>
      <c r="I50" s="245" t="n">
        <f aca="false">SUM(F50+G50-H50)</f>
        <v>0</v>
      </c>
    </row>
    <row collapsed="false" customFormat="true" customHeight="true" hidden="false" ht="11.25" outlineLevel="0" r="51" s="77">
      <c r="A51" s="241"/>
      <c r="B51" s="255" t="e">
        <f aca="false">iferror(IF(VLOOKUP($A51,Osnova!$A:$C,1)=$A51,VLOOKUP($A51,Osnova!$A:$C,3)),"")</f>
        <v>#N/A</v>
      </c>
      <c r="C51" s="256" t="e">
        <f aca="false">IF(VLOOKUP($A51,Osnova!$A:$C,1)=$A51,VLOOKUP($A51,Osnova!$A:$D,4),0)</f>
        <v>#N/A</v>
      </c>
      <c r="D51" s="260"/>
      <c r="E51" s="244"/>
      <c r="F51" s="257" t="n">
        <f aca="false">SUM(D51-E51)</f>
        <v>0</v>
      </c>
      <c r="G51" s="260"/>
      <c r="H51" s="260"/>
      <c r="I51" s="245" t="n">
        <f aca="false">SUM(F51+G51-H51)</f>
        <v>0</v>
      </c>
    </row>
    <row collapsed="false" customFormat="true" customHeight="true" hidden="false" ht="11.25" outlineLevel="0" r="52" s="77">
      <c r="A52" s="241"/>
      <c r="B52" s="255" t="e">
        <f aca="false">iferror(IF(VLOOKUP($A52,Osnova!$A:$C,1)=$A52,VLOOKUP($A52,Osnova!$A:$C,3)),"")</f>
        <v>#N/A</v>
      </c>
      <c r="C52" s="256" t="e">
        <f aca="false">IF(VLOOKUP($A52,Osnova!$A:$C,1)=$A52,VLOOKUP($A52,Osnova!$A:$D,4),0)</f>
        <v>#N/A</v>
      </c>
      <c r="D52" s="260"/>
      <c r="E52" s="244"/>
      <c r="F52" s="257" t="n">
        <f aca="false">SUM(D52-E52)</f>
        <v>0</v>
      </c>
      <c r="G52" s="260"/>
      <c r="H52" s="260"/>
      <c r="I52" s="245" t="n">
        <f aca="false">SUM(F52+G52-H52)</f>
        <v>0</v>
      </c>
    </row>
    <row collapsed="false" customFormat="true" customHeight="true" hidden="false" ht="11.25" outlineLevel="0" r="53" s="77">
      <c r="A53" s="241"/>
      <c r="B53" s="255" t="e">
        <f aca="false">iferror(IF(VLOOKUP($A53,Osnova!$A:$C,1)=$A53,VLOOKUP($A53,Osnova!$A:$C,3)),"")</f>
        <v>#N/A</v>
      </c>
      <c r="C53" s="256" t="e">
        <f aca="false">IF(VLOOKUP($A53,Osnova!$A:$C,1)=$A53,VLOOKUP($A53,Osnova!$A:$D,4),0)</f>
        <v>#N/A</v>
      </c>
      <c r="D53" s="260"/>
      <c r="E53" s="244"/>
      <c r="F53" s="257" t="n">
        <f aca="false">SUM(D53-E53)</f>
        <v>0</v>
      </c>
      <c r="G53" s="260"/>
      <c r="H53" s="260"/>
      <c r="I53" s="245" t="n">
        <f aca="false">SUM(F53+G53-H53)</f>
        <v>0</v>
      </c>
    </row>
    <row collapsed="false" customFormat="true" customHeight="true" hidden="false" ht="11.25" outlineLevel="0" r="54" s="77">
      <c r="A54" s="241"/>
      <c r="B54" s="255" t="e">
        <f aca="false">iferror(IF(VLOOKUP($A54,Osnova!$A:$C,1)=$A54,VLOOKUP($A54,Osnova!$A:$C,3)),"")</f>
        <v>#N/A</v>
      </c>
      <c r="C54" s="256" t="e">
        <f aca="false">IF(VLOOKUP($A54,Osnova!$A:$C,1)=$A54,VLOOKUP($A54,Osnova!$A:$D,4),0)</f>
        <v>#N/A</v>
      </c>
      <c r="D54" s="260"/>
      <c r="E54" s="244"/>
      <c r="F54" s="257" t="n">
        <f aca="false">SUM(D54-E54)</f>
        <v>0</v>
      </c>
      <c r="G54" s="260"/>
      <c r="H54" s="260"/>
      <c r="I54" s="245" t="n">
        <f aca="false">SUM(F54+G54-H54)</f>
        <v>0</v>
      </c>
    </row>
    <row collapsed="false" customFormat="true" customHeight="true" hidden="false" ht="11.25" outlineLevel="0" r="55" s="77">
      <c r="A55" s="241"/>
      <c r="B55" s="255" t="e">
        <f aca="false">iferror(IF(VLOOKUP($A55,Osnova!$A:$C,1)=$A55,VLOOKUP($A55,Osnova!$A:$C,3)),"")</f>
        <v>#N/A</v>
      </c>
      <c r="C55" s="256" t="e">
        <f aca="false">IF(VLOOKUP($A55,Osnova!$A:$C,1)=$A55,VLOOKUP($A55,Osnova!$A:$D,4),0)</f>
        <v>#N/A</v>
      </c>
      <c r="D55" s="260"/>
      <c r="E55" s="244"/>
      <c r="F55" s="257" t="n">
        <f aca="false">SUM(D55-E55)</f>
        <v>0</v>
      </c>
      <c r="G55" s="260"/>
      <c r="H55" s="260"/>
      <c r="I55" s="245" t="n">
        <f aca="false">SUM(F55+G55-H55)</f>
        <v>0</v>
      </c>
    </row>
    <row collapsed="false" customFormat="true" customHeight="true" hidden="false" ht="11.25" outlineLevel="0" r="56" s="77">
      <c r="A56" s="241"/>
      <c r="B56" s="255" t="e">
        <f aca="false">iferror(IF(VLOOKUP($A56,Osnova!$A:$C,1)=$A56,VLOOKUP($A56,Osnova!$A:$C,3)),"")</f>
        <v>#N/A</v>
      </c>
      <c r="C56" s="256" t="e">
        <f aca="false">IF(VLOOKUP($A56,Osnova!$A:$C,1)=$A56,VLOOKUP($A56,Osnova!$A:$D,4),0)</f>
        <v>#N/A</v>
      </c>
      <c r="D56" s="260"/>
      <c r="E56" s="244"/>
      <c r="F56" s="257" t="n">
        <f aca="false">SUM(D56-E56)</f>
        <v>0</v>
      </c>
      <c r="G56" s="260"/>
      <c r="H56" s="260"/>
      <c r="I56" s="245" t="n">
        <f aca="false">SUM(F56+G56-H56)</f>
        <v>0</v>
      </c>
    </row>
    <row collapsed="false" customFormat="true" customHeight="true" hidden="false" ht="11.25" outlineLevel="0" r="57" s="77">
      <c r="A57" s="241"/>
      <c r="B57" s="255" t="e">
        <f aca="false">iferror(IF(VLOOKUP($A57,Osnova!$A:$C,1)=$A57,VLOOKUP($A57,Osnova!$A:$C,3)),"")</f>
        <v>#N/A</v>
      </c>
      <c r="C57" s="256" t="e">
        <f aca="false">IF(VLOOKUP($A57,Osnova!$A:$C,1)=$A57,VLOOKUP($A57,Osnova!$A:$D,4),0)</f>
        <v>#N/A</v>
      </c>
      <c r="D57" s="260"/>
      <c r="E57" s="244"/>
      <c r="F57" s="257" t="n">
        <f aca="false">SUM(D57-E57)</f>
        <v>0</v>
      </c>
      <c r="G57" s="260"/>
      <c r="H57" s="260"/>
      <c r="I57" s="245" t="n">
        <f aca="false">SUM(F57+G57-H57)</f>
        <v>0</v>
      </c>
    </row>
    <row collapsed="false" customFormat="true" customHeight="true" hidden="false" ht="11.25" outlineLevel="0" r="58" s="77">
      <c r="A58" s="241"/>
      <c r="B58" s="255" t="e">
        <f aca="false">iferror(IF(VLOOKUP($A58,Osnova!$A:$C,1)=$A58,VLOOKUP($A58,Osnova!$A:$C,3)),"")</f>
        <v>#N/A</v>
      </c>
      <c r="C58" s="256" t="e">
        <f aca="false">IF(VLOOKUP($A58,Osnova!$A:$C,1)=$A58,VLOOKUP($A58,Osnova!$A:$D,4),0)</f>
        <v>#N/A</v>
      </c>
      <c r="D58" s="260"/>
      <c r="E58" s="244"/>
      <c r="F58" s="257" t="n">
        <f aca="false">SUM(D58-E58)</f>
        <v>0</v>
      </c>
      <c r="G58" s="260"/>
      <c r="H58" s="260"/>
      <c r="I58" s="245" t="n">
        <f aca="false">SUM(F58+G58-H58)</f>
        <v>0</v>
      </c>
    </row>
    <row collapsed="false" customFormat="true" customHeight="true" hidden="false" ht="11.25" outlineLevel="0" r="59" s="77">
      <c r="A59" s="241"/>
      <c r="B59" s="255" t="e">
        <f aca="false">iferror(IF(VLOOKUP($A59,Osnova!$A:$C,1)=$A59,VLOOKUP($A59,Osnova!$A:$C,3)),"")</f>
        <v>#N/A</v>
      </c>
      <c r="C59" s="256" t="e">
        <f aca="false">IF(VLOOKUP($A59,Osnova!$A:$C,1)=$A59,VLOOKUP($A59,Osnova!$A:$D,4),0)</f>
        <v>#N/A</v>
      </c>
      <c r="D59" s="260"/>
      <c r="E59" s="244"/>
      <c r="F59" s="257" t="n">
        <f aca="false">SUM(D59-E59)</f>
        <v>0</v>
      </c>
      <c r="G59" s="260"/>
      <c r="H59" s="260"/>
      <c r="I59" s="245" t="n">
        <f aca="false">SUM(F59+G59-H59)</f>
        <v>0</v>
      </c>
    </row>
    <row collapsed="false" customFormat="true" customHeight="true" hidden="false" ht="11.25" outlineLevel="0" r="60" s="77">
      <c r="A60" s="241"/>
      <c r="B60" s="255" t="e">
        <f aca="false">iferror(IF(VLOOKUP($A60,Osnova!$A:$C,1)=$A60,VLOOKUP($A60,Osnova!$A:$C,3)),"")</f>
        <v>#N/A</v>
      </c>
      <c r="C60" s="256" t="e">
        <f aca="false">IF(VLOOKUP($A60,Osnova!$A:$C,1)=$A60,VLOOKUP($A60,Osnova!$A:$D,4),0)</f>
        <v>#N/A</v>
      </c>
      <c r="D60" s="260"/>
      <c r="E60" s="244"/>
      <c r="F60" s="257" t="n">
        <f aca="false">SUM(D60-E60)</f>
        <v>0</v>
      </c>
      <c r="G60" s="260"/>
      <c r="H60" s="260"/>
      <c r="I60" s="245" t="n">
        <f aca="false">SUM(F60+G60-H60)</f>
        <v>0</v>
      </c>
    </row>
    <row collapsed="false" customFormat="true" customHeight="true" hidden="false" ht="11.25" outlineLevel="0" r="61" s="77">
      <c r="A61" s="241"/>
      <c r="B61" s="255" t="e">
        <f aca="false">iferror(IF(VLOOKUP($A61,Osnova!$A:$C,1)=$A61,VLOOKUP($A61,Osnova!$A:$C,3)),"")</f>
        <v>#N/A</v>
      </c>
      <c r="C61" s="256" t="e">
        <f aca="false">IF(VLOOKUP($A61,Osnova!$A:$C,1)=$A61,VLOOKUP($A61,Osnova!$A:$D,4),0)</f>
        <v>#N/A</v>
      </c>
      <c r="D61" s="260"/>
      <c r="E61" s="244"/>
      <c r="F61" s="257" t="n">
        <f aca="false">SUM(D61-E61)</f>
        <v>0</v>
      </c>
      <c r="G61" s="260"/>
      <c r="H61" s="260"/>
      <c r="I61" s="245" t="n">
        <f aca="false">SUM(F61+G61-H61)</f>
        <v>0</v>
      </c>
    </row>
    <row collapsed="false" customFormat="true" customHeight="true" hidden="false" ht="11.25" outlineLevel="0" r="62" s="77">
      <c r="A62" s="241"/>
      <c r="B62" s="255" t="e">
        <f aca="false">iferror(IF(VLOOKUP($A62,Osnova!$A:$C,1)=$A62,VLOOKUP($A62,Osnova!$A:$C,3)),"")</f>
        <v>#N/A</v>
      </c>
      <c r="C62" s="256" t="e">
        <f aca="false">IF(VLOOKUP($A62,Osnova!$A:$C,1)=$A62,VLOOKUP($A62,Osnova!$A:$D,4),0)</f>
        <v>#N/A</v>
      </c>
      <c r="D62" s="260"/>
      <c r="E62" s="244"/>
      <c r="F62" s="257" t="n">
        <f aca="false">SUM(D62-E62)</f>
        <v>0</v>
      </c>
      <c r="G62" s="260"/>
      <c r="H62" s="260"/>
      <c r="I62" s="245" t="n">
        <f aca="false">SUM(F62+G62-H62)</f>
        <v>0</v>
      </c>
    </row>
    <row collapsed="false" customFormat="true" customHeight="true" hidden="false" ht="11.25" outlineLevel="0" r="63" s="77">
      <c r="A63" s="241"/>
      <c r="B63" s="255" t="e">
        <f aca="false">iferror(IF(VLOOKUP($A63,Osnova!$A:$C,1)=$A63,VLOOKUP($A63,Osnova!$A:$C,3)),"")</f>
        <v>#N/A</v>
      </c>
      <c r="C63" s="256" t="e">
        <f aca="false">IF(VLOOKUP($A63,Osnova!$A:$C,1)=$A63,VLOOKUP($A63,Osnova!$A:$D,4),0)</f>
        <v>#N/A</v>
      </c>
      <c r="D63" s="260"/>
      <c r="E63" s="244"/>
      <c r="F63" s="257" t="n">
        <f aca="false">SUM(D63-E63)</f>
        <v>0</v>
      </c>
      <c r="G63" s="260"/>
      <c r="H63" s="260"/>
      <c r="I63" s="245" t="n">
        <f aca="false">SUM(F63+G63-H63)</f>
        <v>0</v>
      </c>
    </row>
    <row collapsed="false" customFormat="true" customHeight="true" hidden="false" ht="11.25" outlineLevel="0" r="64" s="77">
      <c r="A64" s="241"/>
      <c r="B64" s="255" t="e">
        <f aca="false">iferror(IF(VLOOKUP($A64,Osnova!$A:$C,1)=$A64,VLOOKUP($A64,Osnova!$A:$C,3)),"")</f>
        <v>#N/A</v>
      </c>
      <c r="C64" s="256" t="e">
        <f aca="false">IF(VLOOKUP($A64,Osnova!$A:$C,1)=$A64,VLOOKUP($A64,Osnova!$A:$D,4),0)</f>
        <v>#N/A</v>
      </c>
      <c r="D64" s="260"/>
      <c r="E64" s="244"/>
      <c r="F64" s="257" t="n">
        <f aca="false">SUM(D64-E64)</f>
        <v>0</v>
      </c>
      <c r="G64" s="260"/>
      <c r="H64" s="260"/>
      <c r="I64" s="245" t="n">
        <f aca="false">SUM(F64+G64-H64)</f>
        <v>0</v>
      </c>
    </row>
    <row collapsed="false" customFormat="true" customHeight="true" hidden="false" ht="11.25" outlineLevel="0" r="65" s="77">
      <c r="A65" s="241"/>
      <c r="B65" s="255" t="e">
        <f aca="false">iferror(IF(VLOOKUP($A65,Osnova!$A:$C,1)=$A65,VLOOKUP($A65,Osnova!$A:$C,3)),"")</f>
        <v>#N/A</v>
      </c>
      <c r="C65" s="256" t="e">
        <f aca="false">IF(VLOOKUP($A65,Osnova!$A:$C,1)=$A65,VLOOKUP($A65,Osnova!$A:$D,4),0)</f>
        <v>#N/A</v>
      </c>
      <c r="D65" s="260"/>
      <c r="E65" s="244"/>
      <c r="F65" s="257" t="n">
        <f aca="false">SUM(D65-E65)</f>
        <v>0</v>
      </c>
      <c r="G65" s="260"/>
      <c r="H65" s="260"/>
      <c r="I65" s="245" t="n">
        <f aca="false">SUM(F65+G65-H65)</f>
        <v>0</v>
      </c>
    </row>
    <row collapsed="false" customFormat="true" customHeight="true" hidden="false" ht="11.25" outlineLevel="0" r="66" s="77">
      <c r="A66" s="241"/>
      <c r="B66" s="255" t="e">
        <f aca="false">iferror(IF(VLOOKUP($A66,Osnova!$A:$C,1)=$A66,VLOOKUP($A66,Osnova!$A:$C,3)),"")</f>
        <v>#N/A</v>
      </c>
      <c r="C66" s="256" t="e">
        <f aca="false">IF(VLOOKUP($A66,Osnova!$A:$C,1)=$A66,VLOOKUP($A66,Osnova!$A:$D,4),0)</f>
        <v>#N/A</v>
      </c>
      <c r="D66" s="260"/>
      <c r="E66" s="244"/>
      <c r="F66" s="257" t="n">
        <f aca="false">SUM(D66-E66)</f>
        <v>0</v>
      </c>
      <c r="G66" s="260"/>
      <c r="H66" s="260"/>
      <c r="I66" s="245" t="n">
        <f aca="false">SUM(F66+G66-H66)</f>
        <v>0</v>
      </c>
    </row>
    <row collapsed="false" customFormat="true" customHeight="true" hidden="false" ht="11.25" outlineLevel="0" r="67" s="77">
      <c r="A67" s="241"/>
      <c r="B67" s="255" t="e">
        <f aca="false">iferror(IF(VLOOKUP($A67,Osnova!$A:$C,1)=$A67,VLOOKUP($A67,Osnova!$A:$C,3)),"")</f>
        <v>#N/A</v>
      </c>
      <c r="C67" s="256" t="e">
        <f aca="false">IF(VLOOKUP($A67,Osnova!$A:$C,1)=$A67,VLOOKUP($A67,Osnova!$A:$D,4),0)</f>
        <v>#N/A</v>
      </c>
      <c r="D67" s="260"/>
      <c r="E67" s="244"/>
      <c r="F67" s="257" t="n">
        <f aca="false">SUM(D67-E67)</f>
        <v>0</v>
      </c>
      <c r="G67" s="260"/>
      <c r="H67" s="260"/>
      <c r="I67" s="245" t="n">
        <f aca="false">SUM(F67+G67-H67)</f>
        <v>0</v>
      </c>
    </row>
    <row collapsed="false" customFormat="true" customHeight="true" hidden="false" ht="11.25" outlineLevel="0" r="68" s="77">
      <c r="A68" s="241"/>
      <c r="B68" s="255" t="e">
        <f aca="false">iferror(IF(VLOOKUP($A68,Osnova!$A:$C,1)=$A68,VLOOKUP($A68,Osnova!$A:$C,3)),"")</f>
        <v>#N/A</v>
      </c>
      <c r="C68" s="256" t="e">
        <f aca="false">IF(VLOOKUP($A68,Osnova!$A:$C,1)=$A68,VLOOKUP($A68,Osnova!$A:$D,4),0)</f>
        <v>#N/A</v>
      </c>
      <c r="D68" s="260"/>
      <c r="E68" s="244"/>
      <c r="F68" s="257" t="n">
        <f aca="false">SUM(D68-E68)</f>
        <v>0</v>
      </c>
      <c r="G68" s="260"/>
      <c r="H68" s="260"/>
      <c r="I68" s="245" t="n">
        <f aca="false">SUM(F68+G68-H68)</f>
        <v>0</v>
      </c>
    </row>
    <row collapsed="false" customFormat="true" customHeight="true" hidden="false" ht="11.25" outlineLevel="0" r="69" s="77">
      <c r="A69" s="241"/>
      <c r="B69" s="255" t="e">
        <f aca="false">iferror(IF(VLOOKUP($A69,Osnova!$A:$C,1)=$A69,VLOOKUP($A69,Osnova!$A:$C,3)),"")</f>
        <v>#N/A</v>
      </c>
      <c r="C69" s="256" t="e">
        <f aca="false">IF(VLOOKUP($A69,Osnova!$A:$C,1)=$A69,VLOOKUP($A69,Osnova!$A:$D,4),0)</f>
        <v>#N/A</v>
      </c>
      <c r="D69" s="260"/>
      <c r="E69" s="244"/>
      <c r="F69" s="257" t="n">
        <f aca="false">SUM(D69-E69)</f>
        <v>0</v>
      </c>
      <c r="G69" s="260"/>
      <c r="H69" s="260"/>
      <c r="I69" s="245" t="n">
        <f aca="false">SUM(F69+G69-H69)</f>
        <v>0</v>
      </c>
    </row>
    <row collapsed="false" customFormat="true" customHeight="true" hidden="false" ht="11.25" outlineLevel="0" r="70" s="77">
      <c r="A70" s="241"/>
      <c r="B70" s="255" t="e">
        <f aca="false">iferror(IF(VLOOKUP($A70,Osnova!$A:$C,1)=$A70,VLOOKUP($A70,Osnova!$A:$C,3)),"")</f>
        <v>#N/A</v>
      </c>
      <c r="C70" s="256" t="e">
        <f aca="false">IF(VLOOKUP($A70,Osnova!$A:$C,1)=$A70,VLOOKUP($A70,Osnova!$A:$D,4),0)</f>
        <v>#N/A</v>
      </c>
      <c r="D70" s="260"/>
      <c r="E70" s="244"/>
      <c r="F70" s="257" t="n">
        <f aca="false">SUM(D70-E70)</f>
        <v>0</v>
      </c>
      <c r="G70" s="260"/>
      <c r="H70" s="260"/>
      <c r="I70" s="245" t="n">
        <f aca="false">SUM(F70+G70-H70)</f>
        <v>0</v>
      </c>
    </row>
    <row collapsed="false" customFormat="true" customHeight="true" hidden="false" ht="11.25" outlineLevel="0" r="71" s="77">
      <c r="A71" s="241"/>
      <c r="B71" s="255" t="e">
        <f aca="false">iferror(IF(VLOOKUP($A71,Osnova!$A:$C,1)=$A71,VLOOKUP($A71,Osnova!$A:$C,3)),"")</f>
        <v>#N/A</v>
      </c>
      <c r="C71" s="256" t="e">
        <f aca="false">IF(VLOOKUP($A71,Osnova!$A:$C,1)=$A71,VLOOKUP($A71,Osnova!$A:$D,4),0)</f>
        <v>#N/A</v>
      </c>
      <c r="D71" s="260"/>
      <c r="E71" s="244"/>
      <c r="F71" s="257" t="n">
        <f aca="false">SUM(D71-E71)</f>
        <v>0</v>
      </c>
      <c r="G71" s="260"/>
      <c r="H71" s="260"/>
      <c r="I71" s="245" t="n">
        <f aca="false">SUM(F71+G71-H71)</f>
        <v>0</v>
      </c>
    </row>
    <row collapsed="false" customFormat="true" customHeight="true" hidden="false" ht="11.25" outlineLevel="0" r="72" s="77">
      <c r="A72" s="241"/>
      <c r="B72" s="255" t="e">
        <f aca="false">iferror(IF(VLOOKUP($A72,Osnova!$A:$C,1)=$A72,VLOOKUP($A72,Osnova!$A:$C,3)),"")</f>
        <v>#N/A</v>
      </c>
      <c r="C72" s="256" t="e">
        <f aca="false">IF(VLOOKUP($A72,Osnova!$A:$C,1)=$A72,VLOOKUP($A72,Osnova!$A:$D,4),0)</f>
        <v>#N/A</v>
      </c>
      <c r="D72" s="260"/>
      <c r="E72" s="244"/>
      <c r="F72" s="257" t="n">
        <f aca="false">SUM(D72-E72)</f>
        <v>0</v>
      </c>
      <c r="G72" s="260"/>
      <c r="H72" s="260"/>
      <c r="I72" s="245" t="n">
        <f aca="false">SUM(F72+G72-H72)</f>
        <v>0</v>
      </c>
    </row>
    <row collapsed="false" customFormat="true" customHeight="true" hidden="false" ht="11.25" outlineLevel="0" r="73" s="77">
      <c r="A73" s="241"/>
      <c r="B73" s="255" t="e">
        <f aca="false">iferror(IF(VLOOKUP($A73,Osnova!$A:$C,1)=$A73,VLOOKUP($A73,Osnova!$A:$C,3)),"")</f>
        <v>#N/A</v>
      </c>
      <c r="C73" s="256" t="e">
        <f aca="false">IF(VLOOKUP($A73,Osnova!$A:$C,1)=$A73,VLOOKUP($A73,Osnova!$A:$D,4),0)</f>
        <v>#N/A</v>
      </c>
      <c r="D73" s="260"/>
      <c r="E73" s="244"/>
      <c r="F73" s="257" t="n">
        <f aca="false">SUM(D73-E73)</f>
        <v>0</v>
      </c>
      <c r="G73" s="260"/>
      <c r="H73" s="260"/>
      <c r="I73" s="245" t="n">
        <f aca="false">SUM(F73+G73-H73)</f>
        <v>0</v>
      </c>
    </row>
    <row collapsed="false" customFormat="true" customHeight="true" hidden="false" ht="11.25" outlineLevel="0" r="74" s="77">
      <c r="A74" s="241"/>
      <c r="B74" s="255" t="e">
        <f aca="false">iferror(IF(VLOOKUP($A74,Osnova!$A:$C,1)=$A74,VLOOKUP($A74,Osnova!$A:$C,3)),"")</f>
        <v>#N/A</v>
      </c>
      <c r="C74" s="256" t="e">
        <f aca="false">IF(VLOOKUP($A74,Osnova!$A:$C,1)=$A74,VLOOKUP($A74,Osnova!$A:$D,4),0)</f>
        <v>#N/A</v>
      </c>
      <c r="D74" s="260"/>
      <c r="E74" s="244"/>
      <c r="F74" s="257" t="n">
        <f aca="false">SUM(D74-E74)</f>
        <v>0</v>
      </c>
      <c r="G74" s="260"/>
      <c r="H74" s="260"/>
      <c r="I74" s="245" t="n">
        <f aca="false">SUM(F74+G74-H74)</f>
        <v>0</v>
      </c>
    </row>
    <row collapsed="false" customFormat="true" customHeight="true" hidden="false" ht="11.25" outlineLevel="0" r="75" s="77">
      <c r="A75" s="241"/>
      <c r="B75" s="255" t="e">
        <f aca="false">iferror(IF(VLOOKUP($A75,Osnova!$A:$C,1)=$A75,VLOOKUP($A75,Osnova!$A:$C,3)),"")</f>
        <v>#N/A</v>
      </c>
      <c r="C75" s="256" t="e">
        <f aca="false">IF(VLOOKUP($A75,Osnova!$A:$C,1)=$A75,VLOOKUP($A75,Osnova!$A:$D,4),0)</f>
        <v>#N/A</v>
      </c>
      <c r="D75" s="260"/>
      <c r="E75" s="244"/>
      <c r="F75" s="257" t="n">
        <f aca="false">SUM(D75-E75)</f>
        <v>0</v>
      </c>
      <c r="G75" s="260"/>
      <c r="H75" s="260"/>
      <c r="I75" s="245" t="n">
        <f aca="false">SUM(F75+G75-H75)</f>
        <v>0</v>
      </c>
    </row>
    <row collapsed="false" customFormat="true" customHeight="true" hidden="false" ht="11.25" outlineLevel="0" r="76" s="77">
      <c r="A76" s="241"/>
      <c r="B76" s="255" t="e">
        <f aca="false">iferror(IF(VLOOKUP($A76,Osnova!$A:$C,1)=$A76,VLOOKUP($A76,Osnova!$A:$C,3)),"")</f>
        <v>#N/A</v>
      </c>
      <c r="C76" s="256" t="e">
        <f aca="false">IF(VLOOKUP($A76,Osnova!$A:$C,1)=$A76,VLOOKUP($A76,Osnova!$A:$D,4),0)</f>
        <v>#N/A</v>
      </c>
      <c r="D76" s="260"/>
      <c r="E76" s="244"/>
      <c r="F76" s="257" t="n">
        <f aca="false">SUM(D76-E76)</f>
        <v>0</v>
      </c>
      <c r="G76" s="260"/>
      <c r="H76" s="260"/>
      <c r="I76" s="245" t="n">
        <f aca="false">SUM(F76+G76-H76)</f>
        <v>0</v>
      </c>
    </row>
    <row collapsed="false" customFormat="true" customHeight="true" hidden="false" ht="11.25" outlineLevel="0" r="77" s="77">
      <c r="A77" s="241"/>
      <c r="B77" s="255" t="e">
        <f aca="false">iferror(IF(VLOOKUP($A77,Osnova!$A:$C,1)=$A77,VLOOKUP($A77,Osnova!$A:$C,3)),"")</f>
        <v>#N/A</v>
      </c>
      <c r="C77" s="256" t="e">
        <f aca="false">IF(VLOOKUP($A77,Osnova!$A:$C,1)=$A77,VLOOKUP($A77,Osnova!$A:$D,4),0)</f>
        <v>#N/A</v>
      </c>
      <c r="D77" s="260"/>
      <c r="E77" s="244"/>
      <c r="F77" s="257" t="n">
        <f aca="false">SUM(D77-E77)</f>
        <v>0</v>
      </c>
      <c r="G77" s="260"/>
      <c r="H77" s="260"/>
      <c r="I77" s="245" t="n">
        <f aca="false">SUM(F77+G77-H77)</f>
        <v>0</v>
      </c>
    </row>
    <row collapsed="false" customFormat="true" customHeight="true" hidden="false" ht="11.25" outlineLevel="0" r="78" s="77">
      <c r="A78" s="241"/>
      <c r="B78" s="255" t="e">
        <f aca="false">iferror(IF(VLOOKUP($A78,Osnova!$A:$C,1)=$A78,VLOOKUP($A78,Osnova!$A:$C,3)),"")</f>
        <v>#N/A</v>
      </c>
      <c r="C78" s="256" t="e">
        <f aca="false">IF(VLOOKUP($A78,Osnova!$A:$C,1)=$A78,VLOOKUP($A78,Osnova!$A:$D,4),0)</f>
        <v>#N/A</v>
      </c>
      <c r="D78" s="260"/>
      <c r="E78" s="244"/>
      <c r="F78" s="257" t="n">
        <f aca="false">SUM(D78-E78)</f>
        <v>0</v>
      </c>
      <c r="G78" s="260"/>
      <c r="H78" s="260"/>
      <c r="I78" s="245" t="n">
        <f aca="false">SUM(F78+G78-H78)</f>
        <v>0</v>
      </c>
    </row>
    <row collapsed="false" customFormat="true" customHeight="true" hidden="false" ht="11.25" outlineLevel="0" r="79" s="77">
      <c r="A79" s="241"/>
      <c r="B79" s="255" t="e">
        <f aca="false">iferror(IF(VLOOKUP($A79,Osnova!$A:$C,1)=$A79,VLOOKUP($A79,Osnova!$A:$C,3)),"")</f>
        <v>#N/A</v>
      </c>
      <c r="C79" s="256" t="e">
        <f aca="false">IF(VLOOKUP($A79,Osnova!$A:$C,1)=$A79,VLOOKUP($A79,Osnova!$A:$D,4),0)</f>
        <v>#N/A</v>
      </c>
      <c r="D79" s="260"/>
      <c r="E79" s="244"/>
      <c r="F79" s="257" t="n">
        <f aca="false">SUM(D79-E79)</f>
        <v>0</v>
      </c>
      <c r="G79" s="260"/>
      <c r="H79" s="260"/>
      <c r="I79" s="245" t="n">
        <f aca="false">SUM(F79+G79-H79)</f>
        <v>0</v>
      </c>
    </row>
    <row collapsed="false" customFormat="true" customHeight="true" hidden="false" ht="11.25" outlineLevel="0" r="80" s="77">
      <c r="A80" s="241"/>
      <c r="B80" s="255" t="e">
        <f aca="false">iferror(IF(VLOOKUP($A80,Osnova!$A:$C,1)=$A80,VLOOKUP($A80,Osnova!$A:$C,3)),"")</f>
        <v>#N/A</v>
      </c>
      <c r="C80" s="256" t="e">
        <f aca="false">IF(VLOOKUP($A80,Osnova!$A:$C,1)=$A80,VLOOKUP($A80,Osnova!$A:$D,4),0)</f>
        <v>#N/A</v>
      </c>
      <c r="D80" s="260"/>
      <c r="E80" s="244"/>
      <c r="F80" s="257" t="n">
        <f aca="false">SUM(D80-E80)</f>
        <v>0</v>
      </c>
      <c r="G80" s="260"/>
      <c r="H80" s="260"/>
      <c r="I80" s="245" t="n">
        <f aca="false">SUM(F80+G80-H80)</f>
        <v>0</v>
      </c>
    </row>
    <row collapsed="false" customFormat="true" customHeight="true" hidden="false" ht="11.25" outlineLevel="0" r="81" s="77">
      <c r="A81" s="241"/>
      <c r="B81" s="255" t="e">
        <f aca="false">iferror(IF(VLOOKUP($A81,Osnova!$A:$C,1)=$A81,VLOOKUP($A81,Osnova!$A:$C,3)),"")</f>
        <v>#N/A</v>
      </c>
      <c r="C81" s="256" t="e">
        <f aca="false">IF(VLOOKUP($A81,Osnova!$A:$C,1)=$A81,VLOOKUP($A81,Osnova!$A:$D,4),0)</f>
        <v>#N/A</v>
      </c>
      <c r="D81" s="260"/>
      <c r="E81" s="244"/>
      <c r="F81" s="257" t="n">
        <f aca="false">SUM(D81-E81)</f>
        <v>0</v>
      </c>
      <c r="G81" s="260"/>
      <c r="H81" s="260"/>
      <c r="I81" s="245" t="n">
        <f aca="false">SUM(F81+G81-H81)</f>
        <v>0</v>
      </c>
    </row>
    <row collapsed="false" customFormat="true" customHeight="true" hidden="false" ht="11.25" outlineLevel="0" r="82" s="77">
      <c r="A82" s="241"/>
      <c r="B82" s="255" t="e">
        <f aca="false">iferror(IF(VLOOKUP($A82,Osnova!$A:$C,1)=$A82,VLOOKUP($A82,Osnova!$A:$C,3)),"")</f>
        <v>#N/A</v>
      </c>
      <c r="C82" s="256" t="e">
        <f aca="false">IF(VLOOKUP($A82,Osnova!$A:$C,1)=$A82,VLOOKUP($A82,Osnova!$A:$D,4),0)</f>
        <v>#N/A</v>
      </c>
      <c r="D82" s="260"/>
      <c r="E82" s="244"/>
      <c r="F82" s="257" t="n">
        <f aca="false">SUM(D82-E82)</f>
        <v>0</v>
      </c>
      <c r="G82" s="260"/>
      <c r="H82" s="260"/>
      <c r="I82" s="245" t="n">
        <f aca="false">SUM(F82+G82-H82)</f>
        <v>0</v>
      </c>
    </row>
    <row collapsed="false" customFormat="true" customHeight="true" hidden="false" ht="11.25" outlineLevel="0" r="83" s="77">
      <c r="A83" s="241"/>
      <c r="B83" s="255" t="e">
        <f aca="false">iferror(IF(VLOOKUP($A83,Osnova!$A:$C,1)=$A83,VLOOKUP($A83,Osnova!$A:$C,3)),"")</f>
        <v>#N/A</v>
      </c>
      <c r="C83" s="256" t="e">
        <f aca="false">IF(VLOOKUP($A83,Osnova!$A:$C,1)=$A83,VLOOKUP($A83,Osnova!$A:$D,4),0)</f>
        <v>#N/A</v>
      </c>
      <c r="D83" s="260"/>
      <c r="E83" s="244"/>
      <c r="F83" s="257" t="n">
        <f aca="false">SUM(D83-E83)</f>
        <v>0</v>
      </c>
      <c r="G83" s="260"/>
      <c r="H83" s="260"/>
      <c r="I83" s="245" t="n">
        <f aca="false">SUM(F83+G83-H83)</f>
        <v>0</v>
      </c>
    </row>
    <row collapsed="false" customFormat="true" customHeight="true" hidden="false" ht="11.25" outlineLevel="0" r="84" s="77">
      <c r="A84" s="241"/>
      <c r="B84" s="255" t="e">
        <f aca="false">iferror(IF(VLOOKUP($A84,Osnova!$A:$C,1)=$A84,VLOOKUP($A84,Osnova!$A:$C,3)),"")</f>
        <v>#N/A</v>
      </c>
      <c r="C84" s="256" t="e">
        <f aca="false">IF(VLOOKUP($A84,Osnova!$A:$C,1)=$A84,VLOOKUP($A84,Osnova!$A:$D,4),0)</f>
        <v>#N/A</v>
      </c>
      <c r="D84" s="260"/>
      <c r="E84" s="244"/>
      <c r="F84" s="257" t="n">
        <f aca="false">SUM(D84-E84)</f>
        <v>0</v>
      </c>
      <c r="G84" s="260"/>
      <c r="H84" s="260"/>
      <c r="I84" s="245" t="n">
        <f aca="false">SUM(F84+G84-H84)</f>
        <v>0</v>
      </c>
    </row>
    <row collapsed="false" customFormat="true" customHeight="true" hidden="false" ht="11.25" outlineLevel="0" r="85" s="77">
      <c r="A85" s="241"/>
      <c r="B85" s="255" t="e">
        <f aca="false">iferror(IF(VLOOKUP($A85,Osnova!$A:$C,1)=$A85,VLOOKUP($A85,Osnova!$A:$C,3)),"")</f>
        <v>#N/A</v>
      </c>
      <c r="C85" s="256" t="e">
        <f aca="false">IF(VLOOKUP($A85,Osnova!$A:$C,1)=$A85,VLOOKUP($A85,Osnova!$A:$D,4),0)</f>
        <v>#N/A</v>
      </c>
      <c r="D85" s="260"/>
      <c r="E85" s="244"/>
      <c r="F85" s="257" t="n">
        <f aca="false">SUM(D85-E85)</f>
        <v>0</v>
      </c>
      <c r="G85" s="260"/>
      <c r="H85" s="260"/>
      <c r="I85" s="245" t="n">
        <f aca="false">SUM(F85+G85-H85)</f>
        <v>0</v>
      </c>
    </row>
    <row collapsed="false" customFormat="true" customHeight="true" hidden="false" ht="11.25" outlineLevel="0" r="86" s="77">
      <c r="A86" s="241"/>
      <c r="B86" s="255" t="e">
        <f aca="false">iferror(IF(VLOOKUP($A86,Osnova!$A:$C,1)=$A86,VLOOKUP($A86,Osnova!$A:$C,3)),"")</f>
        <v>#N/A</v>
      </c>
      <c r="C86" s="256" t="e">
        <f aca="false">IF(VLOOKUP($A86,Osnova!$A:$C,1)=$A86,VLOOKUP($A86,Osnova!$A:$D,4),0)</f>
        <v>#N/A</v>
      </c>
      <c r="D86" s="260"/>
      <c r="E86" s="244"/>
      <c r="F86" s="257" t="n">
        <f aca="false">SUM(D86-E86)</f>
        <v>0</v>
      </c>
      <c r="G86" s="260"/>
      <c r="H86" s="260"/>
      <c r="I86" s="245" t="n">
        <f aca="false">SUM(F86+G86-H86)</f>
        <v>0</v>
      </c>
    </row>
    <row collapsed="false" customFormat="true" customHeight="true" hidden="false" ht="11.25" outlineLevel="0" r="87" s="77">
      <c r="A87" s="241"/>
      <c r="B87" s="255" t="e">
        <f aca="false">iferror(IF(VLOOKUP($A87,Osnova!$A:$C,1)=$A87,VLOOKUP($A87,Osnova!$A:$C,3)),"")</f>
        <v>#N/A</v>
      </c>
      <c r="C87" s="256" t="e">
        <f aca="false">IF(VLOOKUP($A87,Osnova!$A:$C,1)=$A87,VLOOKUP($A87,Osnova!$A:$D,4),0)</f>
        <v>#N/A</v>
      </c>
      <c r="D87" s="260"/>
      <c r="E87" s="244"/>
      <c r="F87" s="257" t="n">
        <f aca="false">SUM(D87-E87)</f>
        <v>0</v>
      </c>
      <c r="G87" s="260"/>
      <c r="H87" s="260"/>
      <c r="I87" s="245" t="n">
        <f aca="false">SUM(F87+G87-H87)</f>
        <v>0</v>
      </c>
    </row>
    <row collapsed="false" customFormat="true" customHeight="true" hidden="false" ht="11.25" outlineLevel="0" r="88" s="77">
      <c r="A88" s="241"/>
      <c r="B88" s="255" t="e">
        <f aca="false">iferror(IF(VLOOKUP($A88,Osnova!$A:$C,1)=$A88,VLOOKUP($A88,Osnova!$A:$C,3)),"")</f>
        <v>#N/A</v>
      </c>
      <c r="C88" s="256" t="e">
        <f aca="false">IF(VLOOKUP($A88,Osnova!$A:$C,1)=$A88,VLOOKUP($A88,Osnova!$A:$D,4),0)</f>
        <v>#N/A</v>
      </c>
      <c r="D88" s="260"/>
      <c r="E88" s="244"/>
      <c r="F88" s="257" t="n">
        <f aca="false">SUM(D88-E88)</f>
        <v>0</v>
      </c>
      <c r="G88" s="260"/>
      <c r="H88" s="260"/>
      <c r="I88" s="245" t="n">
        <f aca="false">SUM(F88+G88-H88)</f>
        <v>0</v>
      </c>
    </row>
    <row collapsed="false" customFormat="true" customHeight="true" hidden="false" ht="11.25" outlineLevel="0" r="89" s="77">
      <c r="A89" s="241"/>
      <c r="B89" s="255" t="e">
        <f aca="false">iferror(IF(VLOOKUP($A89,Osnova!$A:$C,1)=$A89,VLOOKUP($A89,Osnova!$A:$C,3)),"")</f>
        <v>#N/A</v>
      </c>
      <c r="C89" s="256" t="e">
        <f aca="false">IF(VLOOKUP($A89,Osnova!$A:$C,1)=$A89,VLOOKUP($A89,Osnova!$A:$D,4),0)</f>
        <v>#N/A</v>
      </c>
      <c r="D89" s="260"/>
      <c r="E89" s="244"/>
      <c r="F89" s="257" t="n">
        <f aca="false">SUM(D89-E89)</f>
        <v>0</v>
      </c>
      <c r="G89" s="260"/>
      <c r="H89" s="260"/>
      <c r="I89" s="245" t="n">
        <f aca="false">SUM(F89+G89-H89)</f>
        <v>0</v>
      </c>
    </row>
    <row collapsed="false" customFormat="true" customHeight="true" hidden="false" ht="11.25" outlineLevel="0" r="90" s="77">
      <c r="A90" s="241"/>
      <c r="B90" s="255" t="e">
        <f aca="false">iferror(IF(VLOOKUP($A90,Osnova!$A:$C,1)=$A90,VLOOKUP($A90,Osnova!$A:$C,3)),"")</f>
        <v>#N/A</v>
      </c>
      <c r="C90" s="256" t="e">
        <f aca="false">IF(VLOOKUP($A90,Osnova!$A:$C,1)=$A90,VLOOKUP($A90,Osnova!$A:$D,4),0)</f>
        <v>#N/A</v>
      </c>
      <c r="D90" s="260"/>
      <c r="E90" s="244"/>
      <c r="F90" s="257" t="n">
        <f aca="false">SUM(D90-E90)</f>
        <v>0</v>
      </c>
      <c r="G90" s="260"/>
      <c r="H90" s="260"/>
      <c r="I90" s="245" t="n">
        <f aca="false">SUM(F90+G90-H90)</f>
        <v>0</v>
      </c>
    </row>
    <row collapsed="false" customFormat="true" customHeight="true" hidden="false" ht="11.25" outlineLevel="0" r="91" s="77">
      <c r="A91" s="241"/>
      <c r="B91" s="255" t="e">
        <f aca="false">iferror(IF(VLOOKUP($A91,Osnova!$A:$C,1)=$A91,VLOOKUP($A91,Osnova!$A:$C,3)),"")</f>
        <v>#N/A</v>
      </c>
      <c r="C91" s="256" t="e">
        <f aca="false">IF(VLOOKUP($A91,Osnova!$A:$C,1)=$A91,VLOOKUP($A91,Osnova!$A:$D,4),0)</f>
        <v>#N/A</v>
      </c>
      <c r="D91" s="260"/>
      <c r="E91" s="244"/>
      <c r="F91" s="257" t="n">
        <f aca="false">SUM(D91-E91)</f>
        <v>0</v>
      </c>
      <c r="G91" s="260"/>
      <c r="H91" s="260"/>
      <c r="I91" s="245" t="n">
        <f aca="false">SUM(F91+G91-H91)</f>
        <v>0</v>
      </c>
    </row>
    <row collapsed="false" customFormat="true" customHeight="true" hidden="false" ht="11.25" outlineLevel="0" r="92" s="77">
      <c r="A92" s="241"/>
      <c r="B92" s="255" t="e">
        <f aca="false">iferror(IF(VLOOKUP($A92,Osnova!$A:$C,1)=$A92,VLOOKUP($A92,Osnova!$A:$C,3)),"")</f>
        <v>#N/A</v>
      </c>
      <c r="C92" s="256" t="e">
        <f aca="false">IF(VLOOKUP($A92,Osnova!$A:$C,1)=$A92,VLOOKUP($A92,Osnova!$A:$D,4),0)</f>
        <v>#N/A</v>
      </c>
      <c r="D92" s="260"/>
      <c r="E92" s="244"/>
      <c r="F92" s="257" t="n">
        <f aca="false">SUM(D92-E92)</f>
        <v>0</v>
      </c>
      <c r="G92" s="260"/>
      <c r="H92" s="260"/>
      <c r="I92" s="245" t="n">
        <f aca="false">SUM(F92+G92-H92)</f>
        <v>0</v>
      </c>
    </row>
    <row collapsed="false" customFormat="true" customHeight="true" hidden="false" ht="11.25" outlineLevel="0" r="93" s="77">
      <c r="A93" s="241"/>
      <c r="B93" s="255" t="e">
        <f aca="false">iferror(IF(VLOOKUP($A93,Osnova!$A:$C,1)=$A93,VLOOKUP($A93,Osnova!$A:$C,3)),"")</f>
        <v>#N/A</v>
      </c>
      <c r="C93" s="256" t="e">
        <f aca="false">IF(VLOOKUP($A93,Osnova!$A:$C,1)=$A93,VLOOKUP($A93,Osnova!$A:$D,4),0)</f>
        <v>#N/A</v>
      </c>
      <c r="D93" s="260"/>
      <c r="E93" s="244"/>
      <c r="F93" s="257" t="n">
        <f aca="false">SUM(D93-E93)</f>
        <v>0</v>
      </c>
      <c r="G93" s="260"/>
      <c r="H93" s="260"/>
      <c r="I93" s="245" t="n">
        <f aca="false">SUM(F93+G93-H93)</f>
        <v>0</v>
      </c>
    </row>
    <row collapsed="false" customFormat="true" customHeight="true" hidden="false" ht="11.25" outlineLevel="0" r="94" s="77">
      <c r="A94" s="241"/>
      <c r="B94" s="255" t="e">
        <f aca="false">iferror(IF(VLOOKUP($A94,Osnova!$A:$C,1)=$A94,VLOOKUP($A94,Osnova!$A:$C,3)),"")</f>
        <v>#N/A</v>
      </c>
      <c r="C94" s="256" t="e">
        <f aca="false">IF(VLOOKUP($A94,Osnova!$A:$C,1)=$A94,VLOOKUP($A94,Osnova!$A:$D,4),0)</f>
        <v>#N/A</v>
      </c>
      <c r="D94" s="260"/>
      <c r="E94" s="244"/>
      <c r="F94" s="257" t="n">
        <f aca="false">SUM(D94-E94)</f>
        <v>0</v>
      </c>
      <c r="G94" s="260"/>
      <c r="H94" s="260"/>
      <c r="I94" s="245" t="n">
        <f aca="false">SUM(F94+G94-H94)</f>
        <v>0</v>
      </c>
    </row>
    <row collapsed="false" customFormat="true" customHeight="true" hidden="false" ht="11.25" outlineLevel="0" r="95" s="77">
      <c r="A95" s="241"/>
      <c r="B95" s="255" t="e">
        <f aca="false">iferror(IF(VLOOKUP($A95,Osnova!$A:$C,1)=$A95,VLOOKUP($A95,Osnova!$A:$C,3)),"")</f>
        <v>#N/A</v>
      </c>
      <c r="C95" s="256" t="e">
        <f aca="false">IF(VLOOKUP($A95,Osnova!$A:$C,1)=$A95,VLOOKUP($A95,Osnova!$A:$D,4),0)</f>
        <v>#N/A</v>
      </c>
      <c r="D95" s="260"/>
      <c r="E95" s="244"/>
      <c r="F95" s="257" t="n">
        <f aca="false">SUM(D95-E95)</f>
        <v>0</v>
      </c>
      <c r="G95" s="260"/>
      <c r="H95" s="260"/>
      <c r="I95" s="245" t="n">
        <f aca="false">SUM(F95+G95-H95)</f>
        <v>0</v>
      </c>
    </row>
    <row collapsed="false" customFormat="true" customHeight="true" hidden="false" ht="11.25" outlineLevel="0" r="96" s="77">
      <c r="A96" s="241"/>
      <c r="B96" s="255" t="e">
        <f aca="false">iferror(IF(VLOOKUP($A96,Osnova!$A:$C,1)=$A96,VLOOKUP($A96,Osnova!$A:$C,3)),"")</f>
        <v>#N/A</v>
      </c>
      <c r="C96" s="256" t="e">
        <f aca="false">IF(VLOOKUP($A96,Osnova!$A:$C,1)=$A96,VLOOKUP($A96,Osnova!$A:$D,4),0)</f>
        <v>#N/A</v>
      </c>
      <c r="D96" s="260"/>
      <c r="E96" s="244"/>
      <c r="F96" s="257" t="n">
        <f aca="false">SUM(D96-E96)</f>
        <v>0</v>
      </c>
      <c r="G96" s="260"/>
      <c r="H96" s="260"/>
      <c r="I96" s="245" t="n">
        <f aca="false">SUM(F96+G96-H96)</f>
        <v>0</v>
      </c>
    </row>
    <row collapsed="false" customFormat="true" customHeight="true" hidden="false" ht="11.25" outlineLevel="0" r="97" s="77">
      <c r="A97" s="241"/>
      <c r="B97" s="255" t="e">
        <f aca="false">iferror(IF(VLOOKUP($A97,Osnova!$A:$C,1)=$A97,VLOOKUP($A97,Osnova!$A:$C,3)),"")</f>
        <v>#N/A</v>
      </c>
      <c r="C97" s="256" t="e">
        <f aca="false">IF(VLOOKUP($A97,Osnova!$A:$C,1)=$A97,VLOOKUP($A97,Osnova!$A:$D,4),0)</f>
        <v>#N/A</v>
      </c>
      <c r="D97" s="260"/>
      <c r="E97" s="244"/>
      <c r="F97" s="257" t="n">
        <f aca="false">SUM(D97-E97)</f>
        <v>0</v>
      </c>
      <c r="G97" s="260"/>
      <c r="H97" s="260"/>
      <c r="I97" s="245" t="n">
        <f aca="false">SUM(F97+G97-H97)</f>
        <v>0</v>
      </c>
    </row>
    <row collapsed="false" customFormat="true" customHeight="true" hidden="false" ht="11.25" outlineLevel="0" r="98" s="77">
      <c r="A98" s="241"/>
      <c r="B98" s="255" t="e">
        <f aca="false">iferror(IF(VLOOKUP($A98,Osnova!$A:$C,1)=$A98,VLOOKUP($A98,Osnova!$A:$C,3)),"")</f>
        <v>#N/A</v>
      </c>
      <c r="C98" s="256" t="e">
        <f aca="false">IF(VLOOKUP($A98,Osnova!$A:$C,1)=$A98,VLOOKUP($A98,Osnova!$A:$D,4),0)</f>
        <v>#N/A</v>
      </c>
      <c r="D98" s="260"/>
      <c r="E98" s="244"/>
      <c r="F98" s="257" t="n">
        <f aca="false">SUM(D98-E98)</f>
        <v>0</v>
      </c>
      <c r="G98" s="260"/>
      <c r="H98" s="260"/>
      <c r="I98" s="245" t="n">
        <f aca="false">SUM(F98+G98-H98)</f>
        <v>0</v>
      </c>
    </row>
    <row collapsed="false" customFormat="true" customHeight="true" hidden="false" ht="11.25" outlineLevel="0" r="99" s="77">
      <c r="A99" s="241"/>
      <c r="B99" s="255" t="e">
        <f aca="false">iferror(IF(VLOOKUP($A99,Osnova!$A:$C,1)=$A99,VLOOKUP($A99,Osnova!$A:$C,3)),"")</f>
        <v>#N/A</v>
      </c>
      <c r="C99" s="256" t="e">
        <f aca="false">IF(VLOOKUP($A99,Osnova!$A:$C,1)=$A99,VLOOKUP($A99,Osnova!$A:$D,4),0)</f>
        <v>#N/A</v>
      </c>
      <c r="D99" s="260"/>
      <c r="E99" s="244"/>
      <c r="F99" s="257" t="n">
        <f aca="false">SUM(D99-E99)</f>
        <v>0</v>
      </c>
      <c r="G99" s="260"/>
      <c r="H99" s="260"/>
      <c r="I99" s="245" t="n">
        <f aca="false">SUM(F99+G99-H99)</f>
        <v>0</v>
      </c>
    </row>
    <row collapsed="false" customFormat="true" customHeight="true" hidden="false" ht="11.25" outlineLevel="0" r="100" s="77">
      <c r="A100" s="241"/>
      <c r="B100" s="255" t="e">
        <f aca="false">iferror(IF(VLOOKUP($A100,Osnova!$A:$C,1)=$A100,VLOOKUP($A100,Osnova!$A:$C,3)),"")</f>
        <v>#N/A</v>
      </c>
      <c r="C100" s="256" t="e">
        <f aca="false">IF(VLOOKUP($A100,Osnova!$A:$C,1)=$A100,VLOOKUP($A100,Osnova!$A:$D,4),0)</f>
        <v>#N/A</v>
      </c>
      <c r="D100" s="243"/>
      <c r="E100" s="244"/>
      <c r="F100" s="257" t="n">
        <f aca="false">SUM(D100-E100)</f>
        <v>0</v>
      </c>
      <c r="G100" s="262"/>
      <c r="H100" s="262"/>
      <c r="I100" s="245" t="n">
        <f aca="false">SUM(F100+G100-H100)</f>
        <v>0</v>
      </c>
    </row>
    <row collapsed="false" customFormat="true" customHeight="true" hidden="false" ht="11.25" outlineLevel="0" r="101" s="77">
      <c r="A101" s="241"/>
      <c r="B101" s="255" t="e">
        <f aca="false">iferror(IF(VLOOKUP($A101,Osnova!$A:$C,1)=$A101,VLOOKUP($A101,Osnova!$A:$C,3)),"")</f>
        <v>#N/A</v>
      </c>
      <c r="C101" s="256" t="e">
        <f aca="false">IF(VLOOKUP($A101,Osnova!$A:$C,1)=$A101,VLOOKUP($A101,Osnova!$A:$D,4),0)</f>
        <v>#N/A</v>
      </c>
      <c r="D101" s="243"/>
      <c r="E101" s="244"/>
      <c r="F101" s="257" t="n">
        <f aca="false">SUM(D101-E101)</f>
        <v>0</v>
      </c>
      <c r="G101" s="262"/>
      <c r="H101" s="262"/>
      <c r="I101" s="245" t="n">
        <f aca="false">SUM(F101+G101-H101)</f>
        <v>0</v>
      </c>
    </row>
    <row collapsed="false" customFormat="true" customHeight="true" hidden="false" ht="11.25" outlineLevel="0" r="102" s="77">
      <c r="A102" s="241"/>
      <c r="B102" s="255" t="e">
        <f aca="false">iferror(IF(VLOOKUP($A102,Osnova!$A:$C,1)=$A102,VLOOKUP($A102,Osnova!$A:$C,3)),"")</f>
        <v>#N/A</v>
      </c>
      <c r="C102" s="256" t="e">
        <f aca="false">IF(VLOOKUP($A102,Osnova!$A:$C,1)=$A102,VLOOKUP($A102,Osnova!$A:$D,4),0)</f>
        <v>#N/A</v>
      </c>
      <c r="D102" s="243"/>
      <c r="E102" s="244"/>
      <c r="F102" s="257" t="n">
        <f aca="false">SUM(D102-E102)</f>
        <v>0</v>
      </c>
      <c r="G102" s="262"/>
      <c r="H102" s="262"/>
      <c r="I102" s="245" t="n">
        <f aca="false">SUM(F102+G102-H102)</f>
        <v>0</v>
      </c>
    </row>
    <row collapsed="false" customFormat="true" customHeight="true" hidden="false" ht="11.25" outlineLevel="0" r="103" s="77">
      <c r="A103" s="241"/>
      <c r="B103" s="255" t="e">
        <f aca="false">iferror(IF(VLOOKUP($A103,Osnova!$A:$C,1)=$A103,VLOOKUP($A103,Osnova!$A:$C,3)),"")</f>
        <v>#N/A</v>
      </c>
      <c r="C103" s="256" t="e">
        <f aca="false">IF(VLOOKUP($A103,Osnova!$A:$C,1)=$A103,VLOOKUP($A103,Osnova!$A:$D,4),0)</f>
        <v>#N/A</v>
      </c>
      <c r="D103" s="243"/>
      <c r="E103" s="244"/>
      <c r="F103" s="257" t="n">
        <f aca="false">SUM(D103-E103)</f>
        <v>0</v>
      </c>
      <c r="G103" s="262"/>
      <c r="H103" s="262"/>
      <c r="I103" s="245" t="n">
        <f aca="false">SUM(F103+G103-H103)</f>
        <v>0</v>
      </c>
    </row>
    <row collapsed="false" customFormat="true" customHeight="true" hidden="false" ht="11.25" outlineLevel="0" r="104" s="77">
      <c r="A104" s="241"/>
      <c r="B104" s="255" t="e">
        <f aca="false">iferror(IF(VLOOKUP($A104,Osnova!$A:$C,1)=$A104,VLOOKUP($A104,Osnova!$A:$C,3)),"")</f>
        <v>#N/A</v>
      </c>
      <c r="C104" s="256" t="e">
        <f aca="false">IF(VLOOKUP($A104,Osnova!$A:$C,1)=$A104,VLOOKUP($A104,Osnova!$A:$D,4),0)</f>
        <v>#N/A</v>
      </c>
      <c r="D104" s="243"/>
      <c r="E104" s="244"/>
      <c r="F104" s="257" t="n">
        <f aca="false">SUM(D104-E104)</f>
        <v>0</v>
      </c>
      <c r="G104" s="262"/>
      <c r="H104" s="262"/>
      <c r="I104" s="245" t="n">
        <f aca="false">SUM(F104+G104-H104)</f>
        <v>0</v>
      </c>
    </row>
    <row collapsed="false" customFormat="true" customHeight="true" hidden="false" ht="11.25" outlineLevel="0" r="105" s="77">
      <c r="A105" s="241"/>
      <c r="B105" s="255" t="e">
        <f aca="false">iferror(IF(VLOOKUP($A105,Osnova!$A:$C,1)=$A105,VLOOKUP($A105,Osnova!$A:$C,3)),"")</f>
        <v>#N/A</v>
      </c>
      <c r="C105" s="256" t="e">
        <f aca="false">IF(VLOOKUP($A105,Osnova!$A:$C,1)=$A105,VLOOKUP($A105,Osnova!$A:$D,4),0)</f>
        <v>#N/A</v>
      </c>
      <c r="D105" s="243"/>
      <c r="E105" s="244"/>
      <c r="F105" s="257" t="n">
        <f aca="false">SUM(D105-E105)</f>
        <v>0</v>
      </c>
      <c r="G105" s="262"/>
      <c r="H105" s="262"/>
      <c r="I105" s="245" t="n">
        <f aca="false">SUM(F105+G105-H105)</f>
        <v>0</v>
      </c>
    </row>
    <row collapsed="false" customFormat="true" customHeight="true" hidden="false" ht="11.25" outlineLevel="0" r="106" s="77">
      <c r="A106" s="241"/>
      <c r="B106" s="255" t="e">
        <f aca="false">iferror(IF(VLOOKUP($A106,Osnova!$A:$C,1)=$A106,VLOOKUP($A106,Osnova!$A:$C,3)),"")</f>
        <v>#N/A</v>
      </c>
      <c r="C106" s="256" t="e">
        <f aca="false">IF(VLOOKUP($A106,Osnova!$A:$C,1)=$A106,VLOOKUP($A106,Osnova!$A:$D,4),0)</f>
        <v>#N/A</v>
      </c>
      <c r="D106" s="243"/>
      <c r="E106" s="244"/>
      <c r="F106" s="257" t="n">
        <f aca="false">SUM(D106-E106)</f>
        <v>0</v>
      </c>
      <c r="G106" s="262"/>
      <c r="H106" s="262"/>
      <c r="I106" s="245" t="n">
        <f aca="false">SUM(F106+G106-H106)</f>
        <v>0</v>
      </c>
    </row>
    <row collapsed="false" customFormat="true" customHeight="true" hidden="false" ht="11.25" outlineLevel="0" r="107" s="77">
      <c r="A107" s="241"/>
      <c r="B107" s="255" t="e">
        <f aca="false">iferror(IF(VLOOKUP($A107,Osnova!$A:$C,1)=$A107,VLOOKUP($A107,Osnova!$A:$C,3)),"")</f>
        <v>#N/A</v>
      </c>
      <c r="C107" s="256" t="e">
        <f aca="false">IF(VLOOKUP($A107,Osnova!$A:$C,1)=$A107,VLOOKUP($A107,Osnova!$A:$D,4),0)</f>
        <v>#N/A</v>
      </c>
      <c r="D107" s="243"/>
      <c r="E107" s="244"/>
      <c r="F107" s="257" t="n">
        <f aca="false">SUM(D107-E107)</f>
        <v>0</v>
      </c>
      <c r="G107" s="262"/>
      <c r="H107" s="262"/>
      <c r="I107" s="245" t="n">
        <f aca="false">SUM(F107+G107-H107)</f>
        <v>0</v>
      </c>
    </row>
    <row collapsed="false" customFormat="true" customHeight="true" hidden="false" ht="11.25" outlineLevel="0" r="108" s="77">
      <c r="A108" s="241"/>
      <c r="B108" s="255" t="e">
        <f aca="false">iferror(IF(VLOOKUP($A108,Osnova!$A:$C,1)=$A108,VLOOKUP($A108,Osnova!$A:$C,3)),"")</f>
        <v>#N/A</v>
      </c>
      <c r="C108" s="256" t="e">
        <f aca="false">IF(VLOOKUP($A108,Osnova!$A:$C,1)=$A108,VLOOKUP($A108,Osnova!$A:$D,4),0)</f>
        <v>#N/A</v>
      </c>
      <c r="D108" s="243"/>
      <c r="E108" s="244"/>
      <c r="F108" s="257" t="n">
        <f aca="false">SUM(D108-E108)</f>
        <v>0</v>
      </c>
      <c r="G108" s="262"/>
      <c r="H108" s="262"/>
      <c r="I108" s="245" t="n">
        <f aca="false">SUM(F108+G108-H108)</f>
        <v>0</v>
      </c>
    </row>
    <row collapsed="false" customFormat="true" customHeight="true" hidden="false" ht="11.25" outlineLevel="0" r="109" s="77">
      <c r="A109" s="241"/>
      <c r="B109" s="255" t="e">
        <f aca="false">iferror(IF(VLOOKUP($A109,Osnova!$A:$C,1)=$A109,VLOOKUP($A109,Osnova!$A:$C,3)),"")</f>
        <v>#N/A</v>
      </c>
      <c r="C109" s="256" t="e">
        <f aca="false">IF(VLOOKUP($A109,Osnova!$A:$C,1)=$A109,VLOOKUP($A109,Osnova!$A:$D,4),0)</f>
        <v>#N/A</v>
      </c>
      <c r="D109" s="243"/>
      <c r="E109" s="244"/>
      <c r="F109" s="257" t="n">
        <f aca="false">SUM(D109-E109)</f>
        <v>0</v>
      </c>
      <c r="G109" s="262"/>
      <c r="H109" s="262"/>
      <c r="I109" s="245" t="n">
        <f aca="false">SUM(F109+G109-H109)</f>
        <v>0</v>
      </c>
    </row>
    <row collapsed="false" customFormat="true" customHeight="true" hidden="false" ht="11.25" outlineLevel="0" r="110" s="77">
      <c r="A110" s="241"/>
      <c r="B110" s="255" t="e">
        <f aca="false">iferror(IF(VLOOKUP($A110,Osnova!$A:$C,1)=$A110,VLOOKUP($A110,Osnova!$A:$C,3)),"")</f>
        <v>#N/A</v>
      </c>
      <c r="C110" s="256" t="e">
        <f aca="false">IF(VLOOKUP($A110,Osnova!$A:$C,1)=$A110,VLOOKUP($A110,Osnova!$A:$D,4),0)</f>
        <v>#N/A</v>
      </c>
      <c r="D110" s="243"/>
      <c r="E110" s="244"/>
      <c r="F110" s="257" t="n">
        <f aca="false">SUM(D110-E110)</f>
        <v>0</v>
      </c>
      <c r="G110" s="262"/>
      <c r="H110" s="262"/>
      <c r="I110" s="245" t="n">
        <f aca="false">SUM(F110+G110-H110)</f>
        <v>0</v>
      </c>
    </row>
    <row collapsed="false" customFormat="true" customHeight="true" hidden="false" ht="11.25" outlineLevel="0" r="111" s="77">
      <c r="A111" s="241"/>
      <c r="B111" s="255" t="e">
        <f aca="false">iferror(IF(VLOOKUP($A111,Osnova!$A:$C,1)=$A111,VLOOKUP($A111,Osnova!$A:$C,3)),"")</f>
        <v>#N/A</v>
      </c>
      <c r="C111" s="256" t="e">
        <f aca="false">IF(VLOOKUP($A111,Osnova!$A:$C,1)=$A111,VLOOKUP($A111,Osnova!$A:$D,4),0)</f>
        <v>#N/A</v>
      </c>
      <c r="D111" s="243"/>
      <c r="E111" s="244"/>
      <c r="F111" s="257" t="n">
        <f aca="false">SUM(D111-E111)</f>
        <v>0</v>
      </c>
      <c r="G111" s="262"/>
      <c r="H111" s="262"/>
      <c r="I111" s="245" t="n">
        <f aca="false">SUM(F111+G111-H111)</f>
        <v>0</v>
      </c>
    </row>
    <row collapsed="false" customFormat="true" customHeight="true" hidden="false" ht="11.25" outlineLevel="0" r="112" s="77">
      <c r="A112" s="241"/>
      <c r="B112" s="255" t="e">
        <f aca="false">iferror(IF(VLOOKUP($A112,Osnova!$A:$C,1)=$A112,VLOOKUP($A112,Osnova!$A:$C,3)),"")</f>
        <v>#N/A</v>
      </c>
      <c r="C112" s="256" t="e">
        <f aca="false">IF(VLOOKUP($A112,Osnova!$A:$C,1)=$A112,VLOOKUP($A112,Osnova!$A:$D,4),0)</f>
        <v>#N/A</v>
      </c>
      <c r="D112" s="243"/>
      <c r="E112" s="244"/>
      <c r="F112" s="257" t="n">
        <f aca="false">SUM(D112-E112)</f>
        <v>0</v>
      </c>
      <c r="G112" s="262"/>
      <c r="H112" s="262"/>
      <c r="I112" s="245" t="n">
        <f aca="false">SUM(F112+G112-H112)</f>
        <v>0</v>
      </c>
    </row>
    <row collapsed="false" customFormat="true" customHeight="true" hidden="false" ht="11.25" outlineLevel="0" r="113" s="77">
      <c r="A113" s="241"/>
      <c r="B113" s="255" t="e">
        <f aca="false">iferror(IF(VLOOKUP($A113,Osnova!$A:$C,1)=$A113,VLOOKUP($A113,Osnova!$A:$C,3)),"")</f>
        <v>#N/A</v>
      </c>
      <c r="C113" s="256" t="e">
        <f aca="false">IF(VLOOKUP($A113,Osnova!$A:$C,1)=$A113,VLOOKUP($A113,Osnova!$A:$D,4),0)</f>
        <v>#N/A</v>
      </c>
      <c r="D113" s="243"/>
      <c r="E113" s="244"/>
      <c r="F113" s="257" t="n">
        <f aca="false">SUM(D113-E113)</f>
        <v>0</v>
      </c>
      <c r="G113" s="262"/>
      <c r="H113" s="262"/>
      <c r="I113" s="245" t="n">
        <f aca="false">SUM(F113+G113-H113)</f>
        <v>0</v>
      </c>
    </row>
    <row collapsed="false" customFormat="true" customHeight="true" hidden="false" ht="11.25" outlineLevel="0" r="114" s="77">
      <c r="A114" s="241"/>
      <c r="B114" s="255" t="e">
        <f aca="false">iferror(IF(VLOOKUP($A114,Osnova!$A:$C,1)=$A114,VLOOKUP($A114,Osnova!$A:$C,3)),"")</f>
        <v>#N/A</v>
      </c>
      <c r="C114" s="256" t="e">
        <f aca="false">IF(VLOOKUP($A114,Osnova!$A:$C,1)=$A114,VLOOKUP($A114,Osnova!$A:$D,4),0)</f>
        <v>#N/A</v>
      </c>
      <c r="D114" s="243"/>
      <c r="E114" s="244"/>
      <c r="F114" s="257" t="n">
        <f aca="false">SUM(D114-E114)</f>
        <v>0</v>
      </c>
      <c r="G114" s="262"/>
      <c r="H114" s="262"/>
      <c r="I114" s="245" t="n">
        <f aca="false">SUM(F114+G114-H114)</f>
        <v>0</v>
      </c>
    </row>
    <row collapsed="false" customFormat="true" customHeight="true" hidden="false" ht="11.25" outlineLevel="0" r="115" s="77">
      <c r="A115" s="241"/>
      <c r="B115" s="255" t="e">
        <f aca="false">iferror(IF(VLOOKUP($A115,Osnova!$A:$C,1)=$A115,VLOOKUP($A115,Osnova!$A:$C,3)),"")</f>
        <v>#N/A</v>
      </c>
      <c r="C115" s="256" t="e">
        <f aca="false">IF(VLOOKUP($A115,Osnova!$A:$C,1)=$A115,VLOOKUP($A115,Osnova!$A:$D,4),0)</f>
        <v>#N/A</v>
      </c>
      <c r="D115" s="243"/>
      <c r="E115" s="244"/>
      <c r="F115" s="257" t="n">
        <f aca="false">SUM(D115-E115)</f>
        <v>0</v>
      </c>
      <c r="G115" s="262"/>
      <c r="H115" s="262"/>
      <c r="I115" s="245" t="n">
        <f aca="false">SUM(F115+G115-H115)</f>
        <v>0</v>
      </c>
    </row>
    <row collapsed="false" customFormat="true" customHeight="true" hidden="false" ht="11.25" outlineLevel="0" r="116" s="77">
      <c r="A116" s="241"/>
      <c r="B116" s="255" t="e">
        <f aca="false">iferror(IF(VLOOKUP($A116,Osnova!$A:$C,1)=$A116,VLOOKUP($A116,Osnova!$A:$C,3)),"")</f>
        <v>#N/A</v>
      </c>
      <c r="C116" s="256" t="e">
        <f aca="false">IF(VLOOKUP($A116,Osnova!$A:$C,1)=$A116,VLOOKUP($A116,Osnova!$A:$D,4),0)</f>
        <v>#N/A</v>
      </c>
      <c r="D116" s="243"/>
      <c r="E116" s="244"/>
      <c r="F116" s="257" t="n">
        <f aca="false">SUM(D116-E116)</f>
        <v>0</v>
      </c>
      <c r="G116" s="262"/>
      <c r="H116" s="262"/>
      <c r="I116" s="245" t="n">
        <f aca="false">SUM(F116+G116-H116)</f>
        <v>0</v>
      </c>
    </row>
    <row collapsed="false" customFormat="true" customHeight="true" hidden="false" ht="11.25" outlineLevel="0" r="117" s="77">
      <c r="A117" s="241"/>
      <c r="B117" s="255" t="e">
        <f aca="false">iferror(IF(VLOOKUP($A117,Osnova!$A:$C,1)=$A117,VLOOKUP($A117,Osnova!$A:$C,3)),"")</f>
        <v>#N/A</v>
      </c>
      <c r="C117" s="256" t="e">
        <f aca="false">IF(VLOOKUP($A117,Osnova!$A:$C,1)=$A117,VLOOKUP($A117,Osnova!$A:$D,4),0)</f>
        <v>#N/A</v>
      </c>
      <c r="D117" s="243"/>
      <c r="E117" s="244"/>
      <c r="F117" s="257" t="n">
        <f aca="false">SUM(D117-E117)</f>
        <v>0</v>
      </c>
      <c r="G117" s="262"/>
      <c r="H117" s="262"/>
      <c r="I117" s="245" t="n">
        <f aca="false">SUM(F117+G117-H117)</f>
        <v>0</v>
      </c>
    </row>
    <row collapsed="false" customFormat="true" customHeight="true" hidden="false" ht="11.25" outlineLevel="0" r="118" s="77">
      <c r="A118" s="241"/>
      <c r="B118" s="255" t="e">
        <f aca="false">iferror(IF(VLOOKUP($A118,Osnova!$A:$C,1)=$A118,VLOOKUP($A118,Osnova!$A:$C,3)),"")</f>
        <v>#N/A</v>
      </c>
      <c r="C118" s="256" t="e">
        <f aca="false">IF(VLOOKUP($A118,Osnova!$A:$C,1)=$A118,VLOOKUP($A118,Osnova!$A:$D,4),0)</f>
        <v>#N/A</v>
      </c>
      <c r="D118" s="243"/>
      <c r="E118" s="244"/>
      <c r="F118" s="257" t="n">
        <f aca="false">SUM(D118-E118)</f>
        <v>0</v>
      </c>
      <c r="G118" s="262"/>
      <c r="H118" s="262"/>
      <c r="I118" s="245" t="n">
        <f aca="false">SUM(F118+G118-H118)</f>
        <v>0</v>
      </c>
    </row>
    <row collapsed="false" customFormat="true" customHeight="true" hidden="false" ht="11.25" outlineLevel="0" r="119" s="77">
      <c r="A119" s="241"/>
      <c r="B119" s="255" t="e">
        <f aca="false">iferror(IF(VLOOKUP($A119,Osnova!$A:$C,1)=$A119,VLOOKUP($A119,Osnova!$A:$C,3)),"")</f>
        <v>#N/A</v>
      </c>
      <c r="C119" s="256" t="e">
        <f aca="false">IF(VLOOKUP($A119,Osnova!$A:$C,1)=$A119,VLOOKUP($A119,Osnova!$A:$D,4),0)</f>
        <v>#N/A</v>
      </c>
      <c r="D119" s="243"/>
      <c r="E119" s="244"/>
      <c r="F119" s="257" t="n">
        <f aca="false">SUM(D119-E119)</f>
        <v>0</v>
      </c>
      <c r="G119" s="262"/>
      <c r="H119" s="262"/>
      <c r="I119" s="245" t="n">
        <f aca="false">SUM(F119+G119-H119)</f>
        <v>0</v>
      </c>
    </row>
    <row collapsed="false" customFormat="true" customHeight="true" hidden="false" ht="11.25" outlineLevel="0" r="120" s="77">
      <c r="A120" s="241"/>
      <c r="B120" s="255" t="e">
        <f aca="false">iferror(IF(VLOOKUP($A120,Osnova!$A:$C,1)=$A120,VLOOKUP($A120,Osnova!$A:$C,3)),"")</f>
        <v>#N/A</v>
      </c>
      <c r="C120" s="256" t="e">
        <f aca="false">IF(VLOOKUP($A120,Osnova!$A:$C,1)=$A120,VLOOKUP($A120,Osnova!$A:$D,4),0)</f>
        <v>#N/A</v>
      </c>
      <c r="D120" s="243"/>
      <c r="E120" s="244"/>
      <c r="F120" s="257" t="n">
        <f aca="false">SUM(D120-E120)</f>
        <v>0</v>
      </c>
      <c r="G120" s="262"/>
      <c r="H120" s="262"/>
      <c r="I120" s="245" t="n">
        <f aca="false">SUM(F120+G120-H120)</f>
        <v>0</v>
      </c>
    </row>
    <row collapsed="false" customFormat="true" customHeight="true" hidden="false" ht="11.25" outlineLevel="0" r="121" s="77">
      <c r="A121" s="241"/>
      <c r="B121" s="255" t="e">
        <f aca="false">iferror(IF(VLOOKUP($A121,Osnova!$A:$C,1)=$A121,VLOOKUP($A121,Osnova!$A:$C,3)),"")</f>
        <v>#N/A</v>
      </c>
      <c r="C121" s="256" t="e">
        <f aca="false">IF(VLOOKUP($A121,Osnova!$A:$C,1)=$A121,VLOOKUP($A121,Osnova!$A:$D,4),0)</f>
        <v>#N/A</v>
      </c>
      <c r="D121" s="243"/>
      <c r="E121" s="244"/>
      <c r="F121" s="257" t="n">
        <f aca="false">SUM(D121-E121)</f>
        <v>0</v>
      </c>
      <c r="G121" s="262"/>
      <c r="H121" s="262"/>
      <c r="I121" s="245" t="n">
        <f aca="false">SUM(F121+G121-H121)</f>
        <v>0</v>
      </c>
    </row>
    <row collapsed="false" customFormat="true" customHeight="true" hidden="false" ht="11.25" outlineLevel="0" r="122" s="77">
      <c r="A122" s="241"/>
      <c r="B122" s="255" t="e">
        <f aca="false">iferror(IF(VLOOKUP($A122,Osnova!$A:$C,1)=$A122,VLOOKUP($A122,Osnova!$A:$C,3)),"")</f>
        <v>#N/A</v>
      </c>
      <c r="C122" s="256" t="e">
        <f aca="false">IF(VLOOKUP($A122,Osnova!$A:$C,1)=$A122,VLOOKUP($A122,Osnova!$A:$D,4),0)</f>
        <v>#N/A</v>
      </c>
      <c r="D122" s="243"/>
      <c r="E122" s="244"/>
      <c r="F122" s="257" t="n">
        <f aca="false">SUM(D122-E122)</f>
        <v>0</v>
      </c>
      <c r="G122" s="262"/>
      <c r="H122" s="262"/>
      <c r="I122" s="245" t="n">
        <f aca="false">SUM(F122+G122-H122)</f>
        <v>0</v>
      </c>
    </row>
    <row collapsed="false" customFormat="true" customHeight="true" hidden="false" ht="11.25" outlineLevel="0" r="123" s="77">
      <c r="A123" s="241"/>
      <c r="B123" s="255" t="e">
        <f aca="false">iferror(IF(VLOOKUP($A123,Osnova!$A:$C,1)=$A123,VLOOKUP($A123,Osnova!$A:$C,3)),"")</f>
        <v>#N/A</v>
      </c>
      <c r="C123" s="256" t="e">
        <f aca="false">IF(VLOOKUP($A123,Osnova!$A:$C,1)=$A123,VLOOKUP($A123,Osnova!$A:$D,4),0)</f>
        <v>#N/A</v>
      </c>
      <c r="D123" s="243"/>
      <c r="E123" s="244"/>
      <c r="F123" s="257" t="n">
        <f aca="false">SUM(D123-E123)</f>
        <v>0</v>
      </c>
      <c r="G123" s="262"/>
      <c r="H123" s="262"/>
      <c r="I123" s="245" t="n">
        <f aca="false">SUM(F123+G123-H123)</f>
        <v>0</v>
      </c>
    </row>
    <row collapsed="false" customFormat="true" customHeight="true" hidden="false" ht="11.25" outlineLevel="0" r="124" s="77">
      <c r="A124" s="241"/>
      <c r="B124" s="255" t="e">
        <f aca="false">iferror(IF(VLOOKUP($A124,Osnova!$A:$C,1)=$A124,VLOOKUP($A124,Osnova!$A:$C,3)),"")</f>
        <v>#N/A</v>
      </c>
      <c r="C124" s="256" t="e">
        <f aca="false">IF(VLOOKUP($A124,Osnova!$A:$C,1)=$A124,VLOOKUP($A124,Osnova!$A:$D,4),0)</f>
        <v>#N/A</v>
      </c>
      <c r="D124" s="243"/>
      <c r="E124" s="244"/>
      <c r="F124" s="257" t="n">
        <f aca="false">SUM(D124-E124)</f>
        <v>0</v>
      </c>
      <c r="G124" s="262"/>
      <c r="H124" s="262"/>
      <c r="I124" s="245" t="n">
        <f aca="false">SUM(F124+G124-H124)</f>
        <v>0</v>
      </c>
    </row>
    <row collapsed="false" customFormat="true" customHeight="true" hidden="false" ht="11.25" outlineLevel="0" r="125" s="77">
      <c r="A125" s="241"/>
      <c r="B125" s="255" t="e">
        <f aca="false">iferror(IF(VLOOKUP($A125,Osnova!$A:$C,1)=$A125,VLOOKUP($A125,Osnova!$A:$C,3)),"")</f>
        <v>#N/A</v>
      </c>
      <c r="C125" s="256" t="e">
        <f aca="false">IF(VLOOKUP($A125,Osnova!$A:$C,1)=$A125,VLOOKUP($A125,Osnova!$A:$D,4),0)</f>
        <v>#N/A</v>
      </c>
      <c r="D125" s="243"/>
      <c r="E125" s="244"/>
      <c r="F125" s="257" t="n">
        <f aca="false">SUM(D125-E125)</f>
        <v>0</v>
      </c>
      <c r="G125" s="262"/>
      <c r="H125" s="262"/>
      <c r="I125" s="245" t="n">
        <f aca="false">SUM(F125+G125-H125)</f>
        <v>0</v>
      </c>
    </row>
    <row collapsed="false" customFormat="true" customHeight="true" hidden="false" ht="11.25" outlineLevel="0" r="126" s="77">
      <c r="A126" s="241"/>
      <c r="B126" s="255" t="e">
        <f aca="false">iferror(IF(VLOOKUP($A126,Osnova!$A:$C,1)=$A126,VLOOKUP($A126,Osnova!$A:$C,3)),"")</f>
        <v>#N/A</v>
      </c>
      <c r="C126" s="256" t="e">
        <f aca="false">IF(VLOOKUP($A126,Osnova!$A:$C,1)=$A126,VLOOKUP($A126,Osnova!$A:$D,4),0)</f>
        <v>#N/A</v>
      </c>
      <c r="D126" s="243"/>
      <c r="E126" s="244"/>
      <c r="F126" s="257" t="n">
        <f aca="false">SUM(D126-E126)</f>
        <v>0</v>
      </c>
      <c r="G126" s="262"/>
      <c r="H126" s="262"/>
      <c r="I126" s="245" t="n">
        <f aca="false">SUM(F126+G126-H126)</f>
        <v>0</v>
      </c>
    </row>
    <row collapsed="false" customFormat="true" customHeight="true" hidden="false" ht="11.25" outlineLevel="0" r="127" s="77">
      <c r="A127" s="241"/>
      <c r="B127" s="255" t="e">
        <f aca="false">iferror(IF(VLOOKUP($A127,Osnova!$A:$C,1)=$A127,VLOOKUP($A127,Osnova!$A:$C,3)),"")</f>
        <v>#N/A</v>
      </c>
      <c r="C127" s="256" t="e">
        <f aca="false">IF(VLOOKUP($A127,Osnova!$A:$C,1)=$A127,VLOOKUP($A127,Osnova!$A:$D,4),0)</f>
        <v>#N/A</v>
      </c>
      <c r="D127" s="243"/>
      <c r="E127" s="244"/>
      <c r="F127" s="257" t="n">
        <f aca="false">SUM(D127-E127)</f>
        <v>0</v>
      </c>
      <c r="G127" s="262"/>
      <c r="H127" s="262"/>
      <c r="I127" s="245" t="n">
        <f aca="false">SUM(F127+G127-H127)</f>
        <v>0</v>
      </c>
    </row>
    <row collapsed="false" customFormat="true" customHeight="true" hidden="false" ht="11.25" outlineLevel="0" r="128" s="77">
      <c r="A128" s="241"/>
      <c r="B128" s="255" t="e">
        <f aca="false">iferror(IF(VLOOKUP($A128,Osnova!$A:$C,1)=$A128,VLOOKUP($A128,Osnova!$A:$C,3)),"")</f>
        <v>#N/A</v>
      </c>
      <c r="C128" s="256" t="e">
        <f aca="false">IF(VLOOKUP($A128,Osnova!$A:$C,1)=$A128,VLOOKUP($A128,Osnova!$A:$D,4),0)</f>
        <v>#N/A</v>
      </c>
      <c r="D128" s="243"/>
      <c r="E128" s="244"/>
      <c r="F128" s="257" t="n">
        <f aca="false">SUM(D128-E128)</f>
        <v>0</v>
      </c>
      <c r="G128" s="262"/>
      <c r="H128" s="262"/>
      <c r="I128" s="245" t="n">
        <f aca="false">SUM(F128+G128-H128)</f>
        <v>0</v>
      </c>
    </row>
    <row collapsed="false" customFormat="true" customHeight="true" hidden="false" ht="11.25" outlineLevel="0" r="129" s="77">
      <c r="A129" s="241"/>
      <c r="B129" s="255" t="e">
        <f aca="false">iferror(IF(VLOOKUP($A129,Osnova!$A:$C,1)=$A129,VLOOKUP($A129,Osnova!$A:$C,3)),"")</f>
        <v>#N/A</v>
      </c>
      <c r="C129" s="256" t="e">
        <f aca="false">IF(VLOOKUP($A129,Osnova!$A:$C,1)=$A129,VLOOKUP($A129,Osnova!$A:$D,4),0)</f>
        <v>#N/A</v>
      </c>
      <c r="D129" s="243"/>
      <c r="E129" s="244"/>
      <c r="F129" s="257" t="n">
        <f aca="false">SUM(D129-E129)</f>
        <v>0</v>
      </c>
      <c r="G129" s="262"/>
      <c r="H129" s="262"/>
      <c r="I129" s="245" t="n">
        <f aca="false">SUM(F129+G129-H129)</f>
        <v>0</v>
      </c>
    </row>
    <row collapsed="false" customFormat="true" customHeight="true" hidden="false" ht="11.25" outlineLevel="0" r="130" s="77">
      <c r="A130" s="241"/>
      <c r="B130" s="255" t="e">
        <f aca="false">iferror(IF(VLOOKUP($A130,Osnova!$A:$C,1)=$A130,VLOOKUP($A130,Osnova!$A:$C,3)),"")</f>
        <v>#N/A</v>
      </c>
      <c r="C130" s="256" t="e">
        <f aca="false">IF(VLOOKUP($A130,Osnova!$A:$C,1)=$A130,VLOOKUP($A130,Osnova!$A:$D,4),0)</f>
        <v>#N/A</v>
      </c>
      <c r="D130" s="243"/>
      <c r="E130" s="244"/>
      <c r="F130" s="257" t="n">
        <f aca="false">SUM(D130-E130)</f>
        <v>0</v>
      </c>
      <c r="G130" s="262"/>
      <c r="H130" s="262"/>
      <c r="I130" s="245" t="n">
        <f aca="false">SUM(F130+G130-H130)</f>
        <v>0</v>
      </c>
    </row>
    <row collapsed="false" customFormat="true" customHeight="true" hidden="false" ht="11.25" outlineLevel="0" r="131" s="77">
      <c r="A131" s="241"/>
      <c r="B131" s="255" t="e">
        <f aca="false">iferror(IF(VLOOKUP($A131,Osnova!$A:$C,1)=$A131,VLOOKUP($A131,Osnova!$A:$C,3)),"")</f>
        <v>#N/A</v>
      </c>
      <c r="C131" s="256" t="e">
        <f aca="false">IF(VLOOKUP($A131,Osnova!$A:$C,1)=$A131,VLOOKUP($A131,Osnova!$A:$D,4),0)</f>
        <v>#N/A</v>
      </c>
      <c r="D131" s="243"/>
      <c r="E131" s="244"/>
      <c r="F131" s="257" t="n">
        <f aca="false">SUM(D131-E131)</f>
        <v>0</v>
      </c>
      <c r="G131" s="262"/>
      <c r="H131" s="262"/>
      <c r="I131" s="245" t="n">
        <f aca="false">SUM(F131+G131-H131)</f>
        <v>0</v>
      </c>
    </row>
    <row collapsed="false" customFormat="true" customHeight="true" hidden="false" ht="11.25" outlineLevel="0" r="132" s="77">
      <c r="A132" s="241"/>
      <c r="B132" s="255" t="e">
        <f aca="false">iferror(IF(VLOOKUP($A132,Osnova!$A:$C,1)=$A132,VLOOKUP($A132,Osnova!$A:$C,3)),"")</f>
        <v>#N/A</v>
      </c>
      <c r="C132" s="256" t="e">
        <f aca="false">IF(VLOOKUP($A132,Osnova!$A:$C,1)=$A132,VLOOKUP($A132,Osnova!$A:$D,4),0)</f>
        <v>#N/A</v>
      </c>
      <c r="D132" s="243"/>
      <c r="E132" s="244"/>
      <c r="F132" s="257" t="n">
        <f aca="false">SUM(D132-E132)</f>
        <v>0</v>
      </c>
      <c r="G132" s="262"/>
      <c r="H132" s="262"/>
      <c r="I132" s="245" t="n">
        <f aca="false">SUM(F132+G132-H132)</f>
        <v>0</v>
      </c>
    </row>
    <row collapsed="false" customFormat="true" customHeight="true" hidden="false" ht="11.25" outlineLevel="0" r="133" s="77">
      <c r="A133" s="241"/>
      <c r="B133" s="255" t="e">
        <f aca="false">iferror(IF(VLOOKUP($A133,Osnova!$A:$C,1)=$A133,VLOOKUP($A133,Osnova!$A:$C,3)),"")</f>
        <v>#N/A</v>
      </c>
      <c r="C133" s="256" t="e">
        <f aca="false">IF(VLOOKUP($A133,Osnova!$A:$C,1)=$A133,VLOOKUP($A133,Osnova!$A:$D,4),0)</f>
        <v>#N/A</v>
      </c>
      <c r="D133" s="243"/>
      <c r="E133" s="244"/>
      <c r="F133" s="257" t="n">
        <f aca="false">SUM(D133-E133)</f>
        <v>0</v>
      </c>
      <c r="G133" s="262"/>
      <c r="H133" s="262"/>
      <c r="I133" s="245" t="n">
        <f aca="false">SUM(F133+G133-H133)</f>
        <v>0</v>
      </c>
    </row>
    <row collapsed="false" customFormat="true" customHeight="true" hidden="false" ht="11.25" outlineLevel="0" r="134" s="77">
      <c r="A134" s="241"/>
      <c r="B134" s="255" t="e">
        <f aca="false">iferror(IF(VLOOKUP($A134,Osnova!$A:$C,1)=$A134,VLOOKUP($A134,Osnova!$A:$C,3)),"")</f>
        <v>#N/A</v>
      </c>
      <c r="C134" s="256" t="e">
        <f aca="false">IF(VLOOKUP($A134,Osnova!$A:$C,1)=$A134,VLOOKUP($A134,Osnova!$A:$D,4),0)</f>
        <v>#N/A</v>
      </c>
      <c r="D134" s="243"/>
      <c r="E134" s="244"/>
      <c r="F134" s="257" t="n">
        <f aca="false">SUM(D134-E134)</f>
        <v>0</v>
      </c>
      <c r="G134" s="262"/>
      <c r="H134" s="262"/>
      <c r="I134" s="245" t="n">
        <f aca="false">SUM(F134+G134-H134)</f>
        <v>0</v>
      </c>
    </row>
    <row collapsed="false" customFormat="true" customHeight="true" hidden="false" ht="11.25" outlineLevel="0" r="135" s="77">
      <c r="A135" s="241"/>
      <c r="B135" s="255" t="e">
        <f aca="false">iferror(IF(VLOOKUP($A135,Osnova!$A:$C,1)=$A135,VLOOKUP($A135,Osnova!$A:$C,3)),"")</f>
        <v>#N/A</v>
      </c>
      <c r="C135" s="256" t="e">
        <f aca="false">IF(VLOOKUP($A135,Osnova!$A:$C,1)=$A135,VLOOKUP($A135,Osnova!$A:$D,4),0)</f>
        <v>#N/A</v>
      </c>
      <c r="D135" s="243"/>
      <c r="E135" s="244"/>
      <c r="F135" s="257" t="n">
        <f aca="false">SUM(D135-E135)</f>
        <v>0</v>
      </c>
      <c r="G135" s="262"/>
      <c r="H135" s="262"/>
      <c r="I135" s="245" t="n">
        <f aca="false">SUM(F135+G135-H135)</f>
        <v>0</v>
      </c>
    </row>
    <row collapsed="false" customFormat="true" customHeight="true" hidden="false" ht="11.25" outlineLevel="0" r="136" s="77">
      <c r="A136" s="241"/>
      <c r="B136" s="255" t="e">
        <f aca="false">iferror(IF(VLOOKUP($A136,Osnova!$A:$C,1)=$A136,VLOOKUP($A136,Osnova!$A:$C,3)),"")</f>
        <v>#N/A</v>
      </c>
      <c r="C136" s="256" t="e">
        <f aca="false">IF(VLOOKUP($A136,Osnova!$A:$C,1)=$A136,VLOOKUP($A136,Osnova!$A:$D,4),0)</f>
        <v>#N/A</v>
      </c>
      <c r="D136" s="243"/>
      <c r="E136" s="244"/>
      <c r="F136" s="257" t="n">
        <f aca="false">SUM(D136-E136)</f>
        <v>0</v>
      </c>
      <c r="G136" s="262"/>
      <c r="H136" s="262"/>
      <c r="I136" s="245" t="n">
        <f aca="false">SUM(F136+G136-H136)</f>
        <v>0</v>
      </c>
    </row>
    <row collapsed="false" customFormat="true" customHeight="true" hidden="false" ht="11.25" outlineLevel="0" r="137" s="77">
      <c r="A137" s="241"/>
      <c r="B137" s="255" t="e">
        <f aca="false">iferror(IF(VLOOKUP($A137,Osnova!$A:$C,1)=$A137,VLOOKUP($A137,Osnova!$A:$C,3)),"")</f>
        <v>#N/A</v>
      </c>
      <c r="C137" s="256" t="e">
        <f aca="false">IF(VLOOKUP($A137,Osnova!$A:$C,1)=$A137,VLOOKUP($A137,Osnova!$A:$D,4),0)</f>
        <v>#N/A</v>
      </c>
      <c r="D137" s="243"/>
      <c r="E137" s="244"/>
      <c r="F137" s="257" t="n">
        <f aca="false">SUM(D137-E137)</f>
        <v>0</v>
      </c>
      <c r="G137" s="262"/>
      <c r="H137" s="262"/>
      <c r="I137" s="245" t="n">
        <f aca="false">SUM(F137+G137-H137)</f>
        <v>0</v>
      </c>
    </row>
    <row collapsed="false" customFormat="true" customHeight="true" hidden="false" ht="11.25" outlineLevel="0" r="138" s="77">
      <c r="A138" s="241"/>
      <c r="B138" s="255" t="e">
        <f aca="false">iferror(IF(VLOOKUP($A138,Osnova!$A:$C,1)=$A138,VLOOKUP($A138,Osnova!$A:$C,3)),"")</f>
        <v>#N/A</v>
      </c>
      <c r="C138" s="256" t="e">
        <f aca="false">IF(VLOOKUP($A138,Osnova!$A:$C,1)=$A138,VLOOKUP($A138,Osnova!$A:$D,4),0)</f>
        <v>#N/A</v>
      </c>
      <c r="D138" s="243"/>
      <c r="E138" s="244"/>
      <c r="F138" s="257" t="n">
        <f aca="false">SUM(D138-E138)</f>
        <v>0</v>
      </c>
      <c r="G138" s="262"/>
      <c r="H138" s="262"/>
      <c r="I138" s="245" t="n">
        <f aca="false">SUM(F138+G138-H138)</f>
        <v>0</v>
      </c>
    </row>
    <row collapsed="false" customFormat="true" customHeight="true" hidden="false" ht="11.25" outlineLevel="0" r="139" s="77">
      <c r="A139" s="241"/>
      <c r="B139" s="255" t="e">
        <f aca="false">iferror(IF(VLOOKUP($A139,Osnova!$A:$C,1)=$A139,VLOOKUP($A139,Osnova!$A:$C,3)),"")</f>
        <v>#N/A</v>
      </c>
      <c r="C139" s="256" t="e">
        <f aca="false">IF(VLOOKUP($A139,Osnova!$A:$C,1)=$A139,VLOOKUP($A139,Osnova!$A:$D,4),0)</f>
        <v>#N/A</v>
      </c>
      <c r="D139" s="243"/>
      <c r="E139" s="244"/>
      <c r="F139" s="257" t="n">
        <f aca="false">SUM(D139-E139)</f>
        <v>0</v>
      </c>
      <c r="G139" s="262"/>
      <c r="H139" s="262"/>
      <c r="I139" s="245" t="n">
        <f aca="false">SUM(F139+G139-H139)</f>
        <v>0</v>
      </c>
    </row>
    <row collapsed="false" customFormat="true" customHeight="true" hidden="false" ht="11.25" outlineLevel="0" r="140" s="77">
      <c r="A140" s="241"/>
      <c r="B140" s="255" t="e">
        <f aca="false">iferror(IF(VLOOKUP($A140,Osnova!$A:$C,1)=$A140,VLOOKUP($A140,Osnova!$A:$C,3)),"")</f>
        <v>#N/A</v>
      </c>
      <c r="C140" s="256" t="e">
        <f aca="false">IF(VLOOKUP($A140,Osnova!$A:$C,1)=$A140,VLOOKUP($A140,Osnova!$A:$D,4),0)</f>
        <v>#N/A</v>
      </c>
      <c r="D140" s="243"/>
      <c r="E140" s="244"/>
      <c r="F140" s="257" t="n">
        <f aca="false">SUM(D140-E140)</f>
        <v>0</v>
      </c>
      <c r="G140" s="262"/>
      <c r="H140" s="262"/>
      <c r="I140" s="245" t="n">
        <f aca="false">SUM(F140+G140-H140)</f>
        <v>0</v>
      </c>
    </row>
    <row collapsed="false" customFormat="true" customHeight="true" hidden="false" ht="11.25" outlineLevel="0" r="141" s="77">
      <c r="A141" s="241"/>
      <c r="B141" s="255" t="e">
        <f aca="false">iferror(IF(VLOOKUP($A141,Osnova!$A:$C,1)=$A141,VLOOKUP($A141,Osnova!$A:$C,3)),"")</f>
        <v>#N/A</v>
      </c>
      <c r="C141" s="256" t="e">
        <f aca="false">IF(VLOOKUP($A141,Osnova!$A:$C,1)=$A141,VLOOKUP($A141,Osnova!$A:$D,4),0)</f>
        <v>#N/A</v>
      </c>
      <c r="D141" s="243"/>
      <c r="E141" s="244"/>
      <c r="F141" s="257" t="n">
        <f aca="false">SUM(D141-E141)</f>
        <v>0</v>
      </c>
      <c r="G141" s="262"/>
      <c r="H141" s="262"/>
      <c r="I141" s="245" t="n">
        <f aca="false">SUM(F141+G141-H141)</f>
        <v>0</v>
      </c>
    </row>
    <row collapsed="false" customFormat="true" customHeight="true" hidden="false" ht="11.25" outlineLevel="0" r="142" s="77">
      <c r="A142" s="241"/>
      <c r="B142" s="255" t="e">
        <f aca="false">iferror(IF(VLOOKUP($A142,Osnova!$A:$C,1)=$A142,VLOOKUP($A142,Osnova!$A:$C,3)),"")</f>
        <v>#N/A</v>
      </c>
      <c r="C142" s="256" t="e">
        <f aca="false">IF(VLOOKUP($A142,Osnova!$A:$C,1)=$A142,VLOOKUP($A142,Osnova!$A:$D,4),0)</f>
        <v>#N/A</v>
      </c>
      <c r="D142" s="243"/>
      <c r="E142" s="244"/>
      <c r="F142" s="257" t="n">
        <f aca="false">SUM(D142-E142)</f>
        <v>0</v>
      </c>
      <c r="G142" s="262"/>
      <c r="H142" s="262"/>
      <c r="I142" s="245" t="n">
        <f aca="false">SUM(F142+G142-H142)</f>
        <v>0</v>
      </c>
    </row>
    <row collapsed="false" customFormat="true" customHeight="true" hidden="false" ht="11.25" outlineLevel="0" r="143" s="77">
      <c r="A143" s="241"/>
      <c r="B143" s="255" t="e">
        <f aca="false">iferror(IF(VLOOKUP($A143,Osnova!$A:$C,1)=$A143,VLOOKUP($A143,Osnova!$A:$C,3)),"")</f>
        <v>#N/A</v>
      </c>
      <c r="C143" s="256" t="e">
        <f aca="false">IF(VLOOKUP($A143,Osnova!$A:$C,1)=$A143,VLOOKUP($A143,Osnova!$A:$D,4),0)</f>
        <v>#N/A</v>
      </c>
      <c r="D143" s="243"/>
      <c r="E143" s="244"/>
      <c r="F143" s="257" t="n">
        <f aca="false">SUM(D143-E143)</f>
        <v>0</v>
      </c>
      <c r="G143" s="262"/>
      <c r="H143" s="262"/>
      <c r="I143" s="245" t="n">
        <f aca="false">SUM(F143+G143-H143)</f>
        <v>0</v>
      </c>
    </row>
    <row collapsed="false" customFormat="true" customHeight="true" hidden="false" ht="11.25" outlineLevel="0" r="144" s="77">
      <c r="A144" s="241"/>
      <c r="B144" s="255" t="e">
        <f aca="false">iferror(IF(VLOOKUP($A144,Osnova!$A:$C,1)=$A144,VLOOKUP($A144,Osnova!$A:$C,3)),"")</f>
        <v>#N/A</v>
      </c>
      <c r="C144" s="256" t="e">
        <f aca="false">IF(VLOOKUP($A144,Osnova!$A:$C,1)=$A144,VLOOKUP($A144,Osnova!$A:$D,4),0)</f>
        <v>#N/A</v>
      </c>
      <c r="D144" s="243"/>
      <c r="E144" s="244"/>
      <c r="F144" s="257" t="n">
        <f aca="false">SUM(D144-E144)</f>
        <v>0</v>
      </c>
      <c r="G144" s="262"/>
      <c r="H144" s="262"/>
      <c r="I144" s="245" t="n">
        <f aca="false">SUM(F144+G144-H144)</f>
        <v>0</v>
      </c>
    </row>
    <row collapsed="false" customFormat="true" customHeight="true" hidden="false" ht="11.25" outlineLevel="0" r="145" s="77">
      <c r="A145" s="241"/>
      <c r="B145" s="255" t="e">
        <f aca="false">iferror(IF(VLOOKUP($A145,Osnova!$A:$C,1)=$A145,VLOOKUP($A145,Osnova!$A:$C,3)),"")</f>
        <v>#N/A</v>
      </c>
      <c r="C145" s="256" t="e">
        <f aca="false">IF(VLOOKUP($A145,Osnova!$A:$C,1)=$A145,VLOOKUP($A145,Osnova!$A:$D,4),0)</f>
        <v>#N/A</v>
      </c>
      <c r="D145" s="243"/>
      <c r="E145" s="244"/>
      <c r="F145" s="257" t="n">
        <f aca="false">SUM(D145-E145)</f>
        <v>0</v>
      </c>
      <c r="G145" s="262"/>
      <c r="H145" s="262"/>
      <c r="I145" s="245" t="n">
        <f aca="false">SUM(F145+G145-H145)</f>
        <v>0</v>
      </c>
    </row>
    <row collapsed="false" customFormat="true" customHeight="true" hidden="false" ht="11.25" outlineLevel="0" r="146" s="77">
      <c r="A146" s="241"/>
      <c r="B146" s="255" t="e">
        <f aca="false">iferror(IF(VLOOKUP($A146,Osnova!$A:$C,1)=$A146,VLOOKUP($A146,Osnova!$A:$C,3)),"")</f>
        <v>#N/A</v>
      </c>
      <c r="C146" s="256" t="e">
        <f aca="false">IF(VLOOKUP($A146,Osnova!$A:$C,1)=$A146,VLOOKUP($A146,Osnova!$A:$D,4),0)</f>
        <v>#N/A</v>
      </c>
      <c r="D146" s="243"/>
      <c r="E146" s="244"/>
      <c r="F146" s="257" t="n">
        <f aca="false">SUM(D146-E146)</f>
        <v>0</v>
      </c>
      <c r="G146" s="262"/>
      <c r="H146" s="262"/>
      <c r="I146" s="245" t="n">
        <f aca="false">SUM(F146+G146-H146)</f>
        <v>0</v>
      </c>
    </row>
    <row collapsed="false" customFormat="true" customHeight="true" hidden="false" ht="11.25" outlineLevel="0" r="147" s="77">
      <c r="A147" s="241"/>
      <c r="B147" s="255" t="e">
        <f aca="false">iferror(IF(VLOOKUP($A147,Osnova!$A:$C,1)=$A147,VLOOKUP($A147,Osnova!$A:$C,3)),"")</f>
        <v>#N/A</v>
      </c>
      <c r="C147" s="256" t="e">
        <f aca="false">IF(VLOOKUP($A147,Osnova!$A:$C,1)=$A147,VLOOKUP($A147,Osnova!$A:$D,4),0)</f>
        <v>#N/A</v>
      </c>
      <c r="D147" s="243"/>
      <c r="E147" s="244"/>
      <c r="F147" s="257" t="n">
        <f aca="false">SUM(D147-E147)</f>
        <v>0</v>
      </c>
      <c r="G147" s="262"/>
      <c r="H147" s="262"/>
      <c r="I147" s="245" t="n">
        <f aca="false">SUM(F147+G147-H147)</f>
        <v>0</v>
      </c>
    </row>
    <row collapsed="false" customFormat="true" customHeight="true" hidden="false" ht="11.25" outlineLevel="0" r="148" s="77">
      <c r="A148" s="241"/>
      <c r="B148" s="255" t="e">
        <f aca="false">iferror(IF(VLOOKUP($A148,Osnova!$A:$C,1)=$A148,VLOOKUP($A148,Osnova!$A:$C,3)),"")</f>
        <v>#N/A</v>
      </c>
      <c r="C148" s="256" t="e">
        <f aca="false">IF(VLOOKUP($A148,Osnova!$A:$C,1)=$A148,VLOOKUP($A148,Osnova!$A:$D,4),0)</f>
        <v>#N/A</v>
      </c>
      <c r="D148" s="243"/>
      <c r="E148" s="244"/>
      <c r="F148" s="257" t="n">
        <f aca="false">SUM(D148-E148)</f>
        <v>0</v>
      </c>
      <c r="G148" s="262"/>
      <c r="H148" s="262"/>
      <c r="I148" s="245" t="n">
        <f aca="false">SUM(F148+G148-H148)</f>
        <v>0</v>
      </c>
    </row>
    <row collapsed="false" customFormat="true" customHeight="true" hidden="false" ht="11.25" outlineLevel="0" r="149" s="77">
      <c r="A149" s="241"/>
      <c r="B149" s="255" t="e">
        <f aca="false">iferror(IF(VLOOKUP($A149,Osnova!$A:$C,1)=$A149,VLOOKUP($A149,Osnova!$A:$C,3)),"")</f>
        <v>#N/A</v>
      </c>
      <c r="C149" s="256" t="e">
        <f aca="false">IF(VLOOKUP($A149,Osnova!$A:$C,1)=$A149,VLOOKUP($A149,Osnova!$A:$D,4),0)</f>
        <v>#N/A</v>
      </c>
      <c r="D149" s="243"/>
      <c r="E149" s="244"/>
      <c r="F149" s="257" t="n">
        <f aca="false">SUM(D149-E149)</f>
        <v>0</v>
      </c>
      <c r="G149" s="262"/>
      <c r="H149" s="262"/>
      <c r="I149" s="245" t="n">
        <f aca="false">SUM(F149+G149-H149)</f>
        <v>0</v>
      </c>
    </row>
    <row collapsed="false" customFormat="true" customHeight="true" hidden="false" ht="11.25" outlineLevel="0" r="150" s="77">
      <c r="A150" s="241"/>
      <c r="B150" s="255" t="e">
        <f aca="false">iferror(IF(VLOOKUP($A150,Osnova!$A:$C,1)=$A150,VLOOKUP($A150,Osnova!$A:$C,3)),"")</f>
        <v>#N/A</v>
      </c>
      <c r="C150" s="256" t="e">
        <f aca="false">IF(VLOOKUP($A150,Osnova!$A:$C,1)=$A150,VLOOKUP($A150,Osnova!$A:$D,4),0)</f>
        <v>#N/A</v>
      </c>
      <c r="D150" s="243"/>
      <c r="E150" s="244"/>
      <c r="F150" s="257" t="n">
        <f aca="false">SUM(D150-E150)</f>
        <v>0</v>
      </c>
      <c r="G150" s="262"/>
      <c r="H150" s="262"/>
      <c r="I150" s="245" t="n">
        <f aca="false">SUM(F150+G150-H150)</f>
        <v>0</v>
      </c>
    </row>
    <row collapsed="false" customFormat="true" customHeight="true" hidden="false" ht="11.25" outlineLevel="0" r="151" s="77">
      <c r="A151" s="241"/>
      <c r="B151" s="255" t="e">
        <f aca="false">iferror(IF(VLOOKUP($A151,Osnova!$A:$C,1)=$A151,VLOOKUP($A151,Osnova!$A:$C,3)),"")</f>
        <v>#N/A</v>
      </c>
      <c r="C151" s="256" t="e">
        <f aca="false">IF(VLOOKUP($A151,Osnova!$A:$C,1)=$A151,VLOOKUP($A151,Osnova!$A:$D,4),0)</f>
        <v>#N/A</v>
      </c>
      <c r="D151" s="243"/>
      <c r="E151" s="244"/>
      <c r="F151" s="257" t="n">
        <f aca="false">SUM(D151-E151)</f>
        <v>0</v>
      </c>
      <c r="G151" s="262"/>
      <c r="H151" s="262"/>
      <c r="I151" s="245" t="n">
        <f aca="false">SUM(F151+G151-H151)</f>
        <v>0</v>
      </c>
    </row>
    <row collapsed="false" customFormat="true" customHeight="true" hidden="false" ht="11.25" outlineLevel="0" r="152" s="77">
      <c r="A152" s="241"/>
      <c r="B152" s="255" t="e">
        <f aca="false">iferror(IF(VLOOKUP($A152,Osnova!$A:$C,1)=$A152,VLOOKUP($A152,Osnova!$A:$C,3)),"")</f>
        <v>#N/A</v>
      </c>
      <c r="C152" s="256" t="e">
        <f aca="false">IF(VLOOKUP($A152,Osnova!$A:$C,1)=$A152,VLOOKUP($A152,Osnova!$A:$D,4),0)</f>
        <v>#N/A</v>
      </c>
      <c r="D152" s="243"/>
      <c r="E152" s="244"/>
      <c r="F152" s="257" t="n">
        <f aca="false">SUM(D152-E152)</f>
        <v>0</v>
      </c>
      <c r="G152" s="262"/>
      <c r="H152" s="262"/>
      <c r="I152" s="245" t="n">
        <f aca="false">SUM(F152+G152-H152)</f>
        <v>0</v>
      </c>
    </row>
    <row collapsed="false" customFormat="true" customHeight="true" hidden="false" ht="11.25" outlineLevel="0" r="153" s="77">
      <c r="A153" s="241"/>
      <c r="B153" s="255" t="e">
        <f aca="false">iferror(IF(VLOOKUP($A153,Osnova!$A:$C,1)=$A153,VLOOKUP($A153,Osnova!$A:$C,3)),"")</f>
        <v>#N/A</v>
      </c>
      <c r="C153" s="256" t="e">
        <f aca="false">IF(VLOOKUP($A153,Osnova!$A:$C,1)=$A153,VLOOKUP($A153,Osnova!$A:$D,4),0)</f>
        <v>#N/A</v>
      </c>
      <c r="D153" s="243"/>
      <c r="E153" s="244"/>
      <c r="F153" s="257" t="n">
        <f aca="false">SUM(D153-E153)</f>
        <v>0</v>
      </c>
      <c r="G153" s="262"/>
      <c r="H153" s="262"/>
      <c r="I153" s="245" t="n">
        <f aca="false">SUM(F153+G153-H153)</f>
        <v>0</v>
      </c>
    </row>
    <row collapsed="false" customFormat="true" customHeight="true" hidden="false" ht="11.25" outlineLevel="0" r="154" s="77">
      <c r="A154" s="241"/>
      <c r="B154" s="255" t="e">
        <f aca="false">iferror(IF(VLOOKUP($A154,Osnova!$A:$C,1)=$A154,VLOOKUP($A154,Osnova!$A:$C,3)),"")</f>
        <v>#N/A</v>
      </c>
      <c r="C154" s="256" t="e">
        <f aca="false">IF(VLOOKUP($A154,Osnova!$A:$C,1)=$A154,VLOOKUP($A154,Osnova!$A:$D,4),0)</f>
        <v>#N/A</v>
      </c>
      <c r="D154" s="243"/>
      <c r="E154" s="244"/>
      <c r="F154" s="257" t="n">
        <f aca="false">SUM(D154-E154)</f>
        <v>0</v>
      </c>
      <c r="G154" s="262"/>
      <c r="H154" s="262"/>
      <c r="I154" s="245" t="n">
        <f aca="false">SUM(F154+G154-H154)</f>
        <v>0</v>
      </c>
    </row>
    <row collapsed="false" customFormat="true" customHeight="true" hidden="false" ht="11.25" outlineLevel="0" r="155" s="77">
      <c r="A155" s="241"/>
      <c r="B155" s="255" t="e">
        <f aca="false">iferror(IF(VLOOKUP($A155,Osnova!$A:$C,1)=$A155,VLOOKUP($A155,Osnova!$A:$C,3)),"")</f>
        <v>#N/A</v>
      </c>
      <c r="C155" s="256" t="e">
        <f aca="false">IF(VLOOKUP($A155,Osnova!$A:$C,1)=$A155,VLOOKUP($A155,Osnova!$A:$D,4),0)</f>
        <v>#N/A</v>
      </c>
      <c r="D155" s="243"/>
      <c r="E155" s="244"/>
      <c r="F155" s="257" t="n">
        <f aca="false">SUM(D155-E155)</f>
        <v>0</v>
      </c>
      <c r="G155" s="262"/>
      <c r="H155" s="262"/>
      <c r="I155" s="245" t="n">
        <f aca="false">SUM(F155+G155-H155)</f>
        <v>0</v>
      </c>
    </row>
    <row collapsed="false" customFormat="true" customHeight="true" hidden="false" ht="11.25" outlineLevel="0" r="156" s="77">
      <c r="A156" s="241"/>
      <c r="B156" s="255" t="e">
        <f aca="false">iferror(IF(VLOOKUP($A156,Osnova!$A:$C,1)=$A156,VLOOKUP($A156,Osnova!$A:$C,3)),"")</f>
        <v>#N/A</v>
      </c>
      <c r="C156" s="256" t="e">
        <f aca="false">IF(VLOOKUP($A156,Osnova!$A:$C,1)=$A156,VLOOKUP($A156,Osnova!$A:$D,4),0)</f>
        <v>#N/A</v>
      </c>
      <c r="D156" s="243"/>
      <c r="E156" s="244"/>
      <c r="F156" s="257" t="n">
        <f aca="false">SUM(D156-E156)</f>
        <v>0</v>
      </c>
      <c r="G156" s="262"/>
      <c r="H156" s="262"/>
      <c r="I156" s="245" t="n">
        <f aca="false">SUM(F156+G156-H156)</f>
        <v>0</v>
      </c>
    </row>
    <row collapsed="false" customFormat="true" customHeight="true" hidden="false" ht="11.25" outlineLevel="0" r="157" s="77">
      <c r="A157" s="241"/>
      <c r="B157" s="255" t="e">
        <f aca="false">iferror(IF(VLOOKUP($A157,Osnova!$A:$C,1)=$A157,VLOOKUP($A157,Osnova!$A:$C,3)),"")</f>
        <v>#N/A</v>
      </c>
      <c r="C157" s="256" t="e">
        <f aca="false">IF(VLOOKUP($A157,Osnova!$A:$C,1)=$A157,VLOOKUP($A157,Osnova!$A:$D,4),0)</f>
        <v>#N/A</v>
      </c>
      <c r="D157" s="243"/>
      <c r="E157" s="244"/>
      <c r="F157" s="257" t="n">
        <f aca="false">SUM(D157-E157)</f>
        <v>0</v>
      </c>
      <c r="G157" s="262"/>
      <c r="H157" s="262"/>
      <c r="I157" s="245" t="n">
        <f aca="false">SUM(F157+G157-H157)</f>
        <v>0</v>
      </c>
    </row>
    <row collapsed="false" customFormat="true" customHeight="true" hidden="false" ht="11.25" outlineLevel="0" r="158" s="77">
      <c r="A158" s="241"/>
      <c r="B158" s="255" t="e">
        <f aca="false">iferror(IF(VLOOKUP($A158,Osnova!$A:$C,1)=$A158,VLOOKUP($A158,Osnova!$A:$C,3)),"")</f>
        <v>#N/A</v>
      </c>
      <c r="C158" s="256" t="e">
        <f aca="false">IF(VLOOKUP($A158,Osnova!$A:$C,1)=$A158,VLOOKUP($A158,Osnova!$A:$D,4),0)</f>
        <v>#N/A</v>
      </c>
      <c r="D158" s="243"/>
      <c r="E158" s="244"/>
      <c r="F158" s="257" t="n">
        <f aca="false">SUM(D158-E158)</f>
        <v>0</v>
      </c>
      <c r="G158" s="262"/>
      <c r="H158" s="262"/>
      <c r="I158" s="245" t="n">
        <f aca="false">SUM(F158+G158-H158)</f>
        <v>0</v>
      </c>
    </row>
    <row collapsed="false" customFormat="true" customHeight="true" hidden="false" ht="11.25" outlineLevel="0" r="159" s="77">
      <c r="A159" s="241"/>
      <c r="B159" s="255" t="e">
        <f aca="false">iferror(IF(VLOOKUP($A159,Osnova!$A:$C,1)=$A159,VLOOKUP($A159,Osnova!$A:$C,3)),"")</f>
        <v>#N/A</v>
      </c>
      <c r="C159" s="256" t="e">
        <f aca="false">IF(VLOOKUP($A159,Osnova!$A:$C,1)=$A159,VLOOKUP($A159,Osnova!$A:$D,4),0)</f>
        <v>#N/A</v>
      </c>
      <c r="D159" s="243"/>
      <c r="E159" s="244"/>
      <c r="F159" s="257" t="n">
        <f aca="false">SUM(D159-E159)</f>
        <v>0</v>
      </c>
      <c r="G159" s="262"/>
      <c r="H159" s="262"/>
      <c r="I159" s="245" t="n">
        <f aca="false">SUM(F159+G159-H159)</f>
        <v>0</v>
      </c>
    </row>
    <row collapsed="false" customFormat="true" customHeight="true" hidden="false" ht="11.25" outlineLevel="0" r="160" s="77">
      <c r="A160" s="241"/>
      <c r="B160" s="255" t="e">
        <f aca="false">iferror(IF(VLOOKUP($A160,Osnova!$A:$C,1)=$A160,VLOOKUP($A160,Osnova!$A:$C,3)),"")</f>
        <v>#N/A</v>
      </c>
      <c r="C160" s="256" t="e">
        <f aca="false">IF(VLOOKUP($A160,Osnova!$A:$C,1)=$A160,VLOOKUP($A160,Osnova!$A:$D,4),0)</f>
        <v>#N/A</v>
      </c>
      <c r="D160" s="243"/>
      <c r="E160" s="244"/>
      <c r="F160" s="257" t="n">
        <f aca="false">SUM(D160-E160)</f>
        <v>0</v>
      </c>
      <c r="G160" s="262"/>
      <c r="H160" s="262"/>
      <c r="I160" s="245" t="n">
        <f aca="false">SUM(F160+G160-H160)</f>
        <v>0</v>
      </c>
    </row>
    <row collapsed="false" customFormat="true" customHeight="true" hidden="false" ht="11.25" outlineLevel="0" r="161" s="77">
      <c r="A161" s="241"/>
      <c r="B161" s="255" t="e">
        <f aca="false">iferror(IF(VLOOKUP($A161,Osnova!$A:$C,1)=$A161,VLOOKUP($A161,Osnova!$A:$C,3)),"")</f>
        <v>#N/A</v>
      </c>
      <c r="C161" s="256" t="e">
        <f aca="false">IF(VLOOKUP($A161,Osnova!$A:$C,1)=$A161,VLOOKUP($A161,Osnova!$A:$D,4),0)</f>
        <v>#N/A</v>
      </c>
      <c r="D161" s="243"/>
      <c r="E161" s="244"/>
      <c r="F161" s="257" t="n">
        <f aca="false">SUM(D161-E161)</f>
        <v>0</v>
      </c>
      <c r="G161" s="262"/>
      <c r="H161" s="262"/>
      <c r="I161" s="245" t="n">
        <f aca="false">SUM(F161+G161-H161)</f>
        <v>0</v>
      </c>
    </row>
    <row collapsed="false" customFormat="true" customHeight="true" hidden="false" ht="11.25" outlineLevel="0" r="162" s="77">
      <c r="A162" s="241"/>
      <c r="B162" s="255" t="e">
        <f aca="false">iferror(IF(VLOOKUP($A162,Osnova!$A:$C,1)=$A162,VLOOKUP($A162,Osnova!$A:$C,3)),"")</f>
        <v>#N/A</v>
      </c>
      <c r="C162" s="256" t="e">
        <f aca="false">IF(VLOOKUP($A162,Osnova!$A:$C,1)=$A162,VLOOKUP($A162,Osnova!$A:$D,4),0)</f>
        <v>#N/A</v>
      </c>
      <c r="D162" s="243"/>
      <c r="E162" s="244"/>
      <c r="F162" s="257" t="n">
        <f aca="false">SUM(D162-E162)</f>
        <v>0</v>
      </c>
      <c r="G162" s="262"/>
      <c r="H162" s="262"/>
      <c r="I162" s="245" t="n">
        <f aca="false">SUM(F162+G162-H162)</f>
        <v>0</v>
      </c>
    </row>
    <row collapsed="false" customFormat="true" customHeight="true" hidden="false" ht="11.25" outlineLevel="0" r="163" s="77">
      <c r="A163" s="241"/>
      <c r="B163" s="255" t="e">
        <f aca="false">iferror(IF(VLOOKUP($A163,Osnova!$A:$C,1)=$A163,VLOOKUP($A163,Osnova!$A:$C,3)),"")</f>
        <v>#N/A</v>
      </c>
      <c r="C163" s="256" t="e">
        <f aca="false">IF(VLOOKUP($A163,Osnova!$A:$C,1)=$A163,VLOOKUP($A163,Osnova!$A:$D,4),0)</f>
        <v>#N/A</v>
      </c>
      <c r="D163" s="243"/>
      <c r="E163" s="244"/>
      <c r="F163" s="257" t="n">
        <f aca="false">SUM(D163-E163)</f>
        <v>0</v>
      </c>
      <c r="G163" s="262"/>
      <c r="H163" s="262"/>
      <c r="I163" s="245" t="n">
        <f aca="false">SUM(F163+G163-H163)</f>
        <v>0</v>
      </c>
    </row>
    <row collapsed="false" customFormat="true" customHeight="true" hidden="false" ht="11.25" outlineLevel="0" r="164" s="77">
      <c r="A164" s="241"/>
      <c r="B164" s="255" t="e">
        <f aca="false">iferror(IF(VLOOKUP($A164,Osnova!$A:$C,1)=$A164,VLOOKUP($A164,Osnova!$A:$C,3)),"")</f>
        <v>#N/A</v>
      </c>
      <c r="C164" s="256" t="e">
        <f aca="false">IF(VLOOKUP($A164,Osnova!$A:$C,1)=$A164,VLOOKUP($A164,Osnova!$A:$D,4),0)</f>
        <v>#N/A</v>
      </c>
      <c r="D164" s="243"/>
      <c r="E164" s="244"/>
      <c r="F164" s="257" t="n">
        <f aca="false">SUM(D164-E164)</f>
        <v>0</v>
      </c>
      <c r="G164" s="262"/>
      <c r="H164" s="262"/>
      <c r="I164" s="245" t="n">
        <f aca="false">SUM(F164+G164-H164)</f>
        <v>0</v>
      </c>
    </row>
    <row collapsed="false" customFormat="true" customHeight="true" hidden="false" ht="11.25" outlineLevel="0" r="165" s="77">
      <c r="A165" s="241"/>
      <c r="B165" s="255" t="e">
        <f aca="false">iferror(IF(VLOOKUP($A165,Osnova!$A:$C,1)=$A165,VLOOKUP($A165,Osnova!$A:$C,3)),"")</f>
        <v>#N/A</v>
      </c>
      <c r="C165" s="256" t="e">
        <f aca="false">IF(VLOOKUP($A165,Osnova!$A:$C,1)=$A165,VLOOKUP($A165,Osnova!$A:$D,4),0)</f>
        <v>#N/A</v>
      </c>
      <c r="D165" s="243"/>
      <c r="E165" s="244"/>
      <c r="F165" s="257" t="n">
        <f aca="false">SUM(D165-E165)</f>
        <v>0</v>
      </c>
      <c r="G165" s="262"/>
      <c r="H165" s="262"/>
      <c r="I165" s="245" t="n">
        <f aca="false">SUM(F165+G165-H165)</f>
        <v>0</v>
      </c>
    </row>
    <row collapsed="false" customFormat="true" customHeight="true" hidden="false" ht="11.25" outlineLevel="0" r="166" s="77">
      <c r="A166" s="241"/>
      <c r="B166" s="255" t="e">
        <f aca="false">iferror(IF(VLOOKUP($A166,Osnova!$A:$C,1)=$A166,VLOOKUP($A166,Osnova!$A:$C,3)),"")</f>
        <v>#N/A</v>
      </c>
      <c r="C166" s="256" t="e">
        <f aca="false">IF(VLOOKUP($A166,Osnova!$A:$C,1)=$A166,VLOOKUP($A166,Osnova!$A:$D,4),0)</f>
        <v>#N/A</v>
      </c>
      <c r="D166" s="243"/>
      <c r="E166" s="244"/>
      <c r="F166" s="257" t="n">
        <f aca="false">SUM(D166-E166)</f>
        <v>0</v>
      </c>
      <c r="G166" s="262"/>
      <c r="H166" s="262"/>
      <c r="I166" s="245" t="n">
        <f aca="false">SUM(F166+G166-H166)</f>
        <v>0</v>
      </c>
    </row>
    <row collapsed="false" customFormat="true" customHeight="true" hidden="false" ht="11.25" outlineLevel="0" r="167" s="77">
      <c r="A167" s="241"/>
      <c r="B167" s="255" t="e">
        <f aca="false">iferror(IF(VLOOKUP($A167,Osnova!$A:$C,1)=$A167,VLOOKUP($A167,Osnova!$A:$C,3)),"")</f>
        <v>#N/A</v>
      </c>
      <c r="C167" s="256" t="e">
        <f aca="false">IF(VLOOKUP($A167,Osnova!$A:$C,1)=$A167,VLOOKUP($A167,Osnova!$A:$D,4),0)</f>
        <v>#N/A</v>
      </c>
      <c r="D167" s="243"/>
      <c r="E167" s="244"/>
      <c r="F167" s="257" t="n">
        <f aca="false">SUM(D167-E167)</f>
        <v>0</v>
      </c>
      <c r="G167" s="262"/>
      <c r="H167" s="262"/>
      <c r="I167" s="245" t="n">
        <f aca="false">SUM(F167+G167-H167)</f>
        <v>0</v>
      </c>
    </row>
    <row collapsed="false" customFormat="true" customHeight="true" hidden="false" ht="11.25" outlineLevel="0" r="168" s="77">
      <c r="A168" s="241"/>
      <c r="B168" s="255" t="e">
        <f aca="false">iferror(IF(VLOOKUP($A168,Osnova!$A:$C,1)=$A168,VLOOKUP($A168,Osnova!$A:$C,3)),"")</f>
        <v>#N/A</v>
      </c>
      <c r="C168" s="256" t="e">
        <f aca="false">IF(VLOOKUP($A168,Osnova!$A:$C,1)=$A168,VLOOKUP($A168,Osnova!$A:$D,4),0)</f>
        <v>#N/A</v>
      </c>
      <c r="D168" s="243"/>
      <c r="E168" s="244"/>
      <c r="F168" s="257" t="n">
        <f aca="false">SUM(D168-E168)</f>
        <v>0</v>
      </c>
      <c r="G168" s="262"/>
      <c r="H168" s="262"/>
      <c r="I168" s="245" t="n">
        <f aca="false">SUM(F168+G168-H168)</f>
        <v>0</v>
      </c>
    </row>
    <row collapsed="false" customFormat="true" customHeight="true" hidden="false" ht="11.25" outlineLevel="0" r="169" s="77">
      <c r="A169" s="241"/>
      <c r="B169" s="255" t="e">
        <f aca="false">iferror(IF(VLOOKUP($A169,Osnova!$A:$C,1)=$A169,VLOOKUP($A169,Osnova!$A:$C,3)),"")</f>
        <v>#N/A</v>
      </c>
      <c r="C169" s="256" t="e">
        <f aca="false">IF(VLOOKUP($A169,Osnova!$A:$C,1)=$A169,VLOOKUP($A169,Osnova!$A:$D,4),0)</f>
        <v>#N/A</v>
      </c>
      <c r="D169" s="243"/>
      <c r="E169" s="244"/>
      <c r="F169" s="257" t="n">
        <f aca="false">SUM(D169-E169)</f>
        <v>0</v>
      </c>
      <c r="G169" s="262"/>
      <c r="H169" s="262"/>
      <c r="I169" s="245" t="n">
        <f aca="false">SUM(F169+G169-H169)</f>
        <v>0</v>
      </c>
    </row>
    <row collapsed="false" customFormat="true" customHeight="true" hidden="false" ht="11.25" outlineLevel="0" r="170" s="77">
      <c r="A170" s="241"/>
      <c r="B170" s="255" t="e">
        <f aca="false">iferror(IF(VLOOKUP($A170,Osnova!$A:$C,1)=$A170,VLOOKUP($A170,Osnova!$A:$C,3)),"")</f>
        <v>#N/A</v>
      </c>
      <c r="C170" s="256" t="e">
        <f aca="false">IF(VLOOKUP($A170,Osnova!$A:$C,1)=$A170,VLOOKUP($A170,Osnova!$A:$D,4),0)</f>
        <v>#N/A</v>
      </c>
      <c r="D170" s="243"/>
      <c r="E170" s="244"/>
      <c r="F170" s="257" t="n">
        <f aca="false">SUM(D170-E170)</f>
        <v>0</v>
      </c>
      <c r="G170" s="262"/>
      <c r="H170" s="262"/>
      <c r="I170" s="245" t="n">
        <f aca="false">SUM(F170+G170-H170)</f>
        <v>0</v>
      </c>
    </row>
    <row collapsed="false" customFormat="true" customHeight="true" hidden="false" ht="11.25" outlineLevel="0" r="171" s="77">
      <c r="A171" s="241"/>
      <c r="B171" s="255" t="e">
        <f aca="false">iferror(IF(VLOOKUP($A171,Osnova!$A:$C,1)=$A171,VLOOKUP($A171,Osnova!$A:$C,3)),"")</f>
        <v>#N/A</v>
      </c>
      <c r="C171" s="256" t="e">
        <f aca="false">IF(VLOOKUP($A171,Osnova!$A:$C,1)=$A171,VLOOKUP($A171,Osnova!$A:$D,4),0)</f>
        <v>#N/A</v>
      </c>
      <c r="D171" s="243"/>
      <c r="E171" s="244"/>
      <c r="F171" s="257" t="n">
        <f aca="false">SUM(D171-E171)</f>
        <v>0</v>
      </c>
      <c r="G171" s="262"/>
      <c r="H171" s="262"/>
      <c r="I171" s="245" t="n">
        <f aca="false">SUM(F171+G171-H171)</f>
        <v>0</v>
      </c>
    </row>
    <row collapsed="false" customFormat="true" customHeight="true" hidden="false" ht="11.25" outlineLevel="0" r="172" s="77">
      <c r="A172" s="241"/>
      <c r="B172" s="255" t="e">
        <f aca="false">iferror(IF(VLOOKUP($A172,Osnova!$A:$C,1)=$A172,VLOOKUP($A172,Osnova!$A:$C,3)),"")</f>
        <v>#N/A</v>
      </c>
      <c r="C172" s="256" t="e">
        <f aca="false">IF(VLOOKUP($A172,Osnova!$A:$C,1)=$A172,VLOOKUP($A172,Osnova!$A:$D,4),0)</f>
        <v>#N/A</v>
      </c>
      <c r="D172" s="243"/>
      <c r="E172" s="244"/>
      <c r="F172" s="257" t="n">
        <f aca="false">SUM(D172-E172)</f>
        <v>0</v>
      </c>
      <c r="G172" s="262"/>
      <c r="H172" s="262"/>
      <c r="I172" s="245" t="n">
        <f aca="false">SUM(F172+G172-H172)</f>
        <v>0</v>
      </c>
    </row>
    <row collapsed="false" customFormat="true" customHeight="true" hidden="false" ht="11.25" outlineLevel="0" r="173" s="77">
      <c r="A173" s="241"/>
      <c r="B173" s="255" t="e">
        <f aca="false">iferror(IF(VLOOKUP($A173,Osnova!$A:$C,1)=$A173,VLOOKUP($A173,Osnova!$A:$C,3)),"")</f>
        <v>#N/A</v>
      </c>
      <c r="C173" s="256" t="e">
        <f aca="false">IF(VLOOKUP($A173,Osnova!$A:$C,1)=$A173,VLOOKUP($A173,Osnova!$A:$D,4),0)</f>
        <v>#N/A</v>
      </c>
      <c r="D173" s="243"/>
      <c r="E173" s="244"/>
      <c r="F173" s="257" t="n">
        <f aca="false">SUM(D173-E173)</f>
        <v>0</v>
      </c>
      <c r="G173" s="262"/>
      <c r="H173" s="262"/>
      <c r="I173" s="245" t="n">
        <f aca="false">SUM(F173+G173-H173)</f>
        <v>0</v>
      </c>
    </row>
    <row collapsed="false" customFormat="true" customHeight="true" hidden="false" ht="11.25" outlineLevel="0" r="174" s="77">
      <c r="A174" s="241"/>
      <c r="B174" s="255" t="e">
        <f aca="false">iferror(IF(VLOOKUP($A174,Osnova!$A:$C,1)=$A174,VLOOKUP($A174,Osnova!$A:$C,3)),"")</f>
        <v>#N/A</v>
      </c>
      <c r="C174" s="256" t="e">
        <f aca="false">IF(VLOOKUP($A174,Osnova!$A:$C,1)=$A174,VLOOKUP($A174,Osnova!$A:$D,4),0)</f>
        <v>#N/A</v>
      </c>
      <c r="D174" s="243"/>
      <c r="E174" s="246"/>
      <c r="F174" s="257" t="n">
        <f aca="false">SUM(D174-E174)</f>
        <v>0</v>
      </c>
      <c r="G174" s="262"/>
      <c r="H174" s="262"/>
      <c r="I174" s="245" t="n">
        <f aca="false">SUM(F174+G174-H174)</f>
        <v>0</v>
      </c>
    </row>
    <row collapsed="false" customFormat="true" customHeight="true" hidden="false" ht="11.25" outlineLevel="0" r="175" s="77">
      <c r="A175" s="241"/>
      <c r="B175" s="255" t="e">
        <f aca="false">iferror(IF(VLOOKUP($A175,Osnova!$A:$C,1)=$A175,VLOOKUP($A175,Osnova!$A:$C,3)),"")</f>
        <v>#N/A</v>
      </c>
      <c r="C175" s="256" t="e">
        <f aca="false">IF(VLOOKUP($A175,Osnova!$A:$C,1)=$A175,VLOOKUP($A175,Osnova!$A:$D,4),0)</f>
        <v>#N/A</v>
      </c>
      <c r="D175" s="243"/>
      <c r="E175" s="246"/>
      <c r="F175" s="257" t="n">
        <f aca="false">SUM(D175-E175)</f>
        <v>0</v>
      </c>
      <c r="G175" s="262"/>
      <c r="H175" s="262"/>
      <c r="I175" s="245" t="n">
        <f aca="false">SUM(F175+G175-H175)</f>
        <v>0</v>
      </c>
    </row>
    <row collapsed="false" customFormat="true" customHeight="true" hidden="false" ht="11.25" outlineLevel="0" r="176" s="77">
      <c r="A176" s="241"/>
      <c r="B176" s="255" t="e">
        <f aca="false">iferror(IF(VLOOKUP($A176,Osnova!$A:$C,1)=$A176,VLOOKUP($A176,Osnova!$A:$C,3)),"")</f>
        <v>#N/A</v>
      </c>
      <c r="C176" s="256" t="e">
        <f aca="false">IF(VLOOKUP($A176,Osnova!$A:$C,1)=$A176,VLOOKUP($A176,Osnova!$A:$D,4),0)</f>
        <v>#N/A</v>
      </c>
      <c r="D176" s="243"/>
      <c r="E176" s="246"/>
      <c r="F176" s="257" t="n">
        <f aca="false">SUM(D176-E176)</f>
        <v>0</v>
      </c>
      <c r="G176" s="262"/>
      <c r="H176" s="262"/>
      <c r="I176" s="245" t="n">
        <f aca="false">SUM(F176+G176-H176)</f>
        <v>0</v>
      </c>
    </row>
    <row collapsed="false" customFormat="true" customHeight="true" hidden="false" ht="11.25" outlineLevel="0" r="177" s="77">
      <c r="A177" s="241"/>
      <c r="B177" s="255" t="e">
        <f aca="false">iferror(IF(VLOOKUP($A177,Osnova!$A:$C,1)=$A177,VLOOKUP($A177,Osnova!$A:$C,3)),"")</f>
        <v>#N/A</v>
      </c>
      <c r="C177" s="256" t="e">
        <f aca="false">IF(VLOOKUP($A177,Osnova!$A:$C,1)=$A177,VLOOKUP($A177,Osnova!$A:$D,4),0)</f>
        <v>#N/A</v>
      </c>
      <c r="D177" s="243"/>
      <c r="E177" s="246"/>
      <c r="F177" s="257" t="n">
        <f aca="false">SUM(D177-E177)</f>
        <v>0</v>
      </c>
      <c r="G177" s="262"/>
      <c r="H177" s="262"/>
      <c r="I177" s="245" t="n">
        <f aca="false">SUM(F177+G177-H177)</f>
        <v>0</v>
      </c>
    </row>
    <row collapsed="false" customFormat="true" customHeight="true" hidden="false" ht="11.25" outlineLevel="0" r="178" s="77">
      <c r="A178" s="241"/>
      <c r="B178" s="255" t="e">
        <f aca="false">iferror(IF(VLOOKUP($A178,Osnova!$A:$C,1)=$A178,VLOOKUP($A178,Osnova!$A:$C,3)),"")</f>
        <v>#N/A</v>
      </c>
      <c r="C178" s="256" t="e">
        <f aca="false">IF(VLOOKUP($A178,Osnova!$A:$C,1)=$A178,VLOOKUP($A178,Osnova!$A:$D,4),0)</f>
        <v>#N/A</v>
      </c>
      <c r="D178" s="243"/>
      <c r="E178" s="246"/>
      <c r="F178" s="257" t="n">
        <f aca="false">SUM(D178-E178)</f>
        <v>0</v>
      </c>
      <c r="G178" s="262"/>
      <c r="H178" s="262"/>
      <c r="I178" s="245" t="n">
        <f aca="false">SUM(F178+G178-H178)</f>
        <v>0</v>
      </c>
    </row>
    <row collapsed="false" customFormat="true" customHeight="true" hidden="false" ht="11.25" outlineLevel="0" r="179" s="77">
      <c r="A179" s="241"/>
      <c r="B179" s="255" t="e">
        <f aca="false">iferror(IF(VLOOKUP($A179,Osnova!$A:$C,1)=$A179,VLOOKUP($A179,Osnova!$A:$C,3)),"")</f>
        <v>#N/A</v>
      </c>
      <c r="C179" s="256" t="e">
        <f aca="false">IF(VLOOKUP($A179,Osnova!$A:$C,1)=$A179,VLOOKUP($A179,Osnova!$A:$D,4),0)</f>
        <v>#N/A</v>
      </c>
      <c r="D179" s="243"/>
      <c r="E179" s="246"/>
      <c r="F179" s="257" t="n">
        <f aca="false">SUM(D179-E179)</f>
        <v>0</v>
      </c>
      <c r="G179" s="262"/>
      <c r="H179" s="262"/>
      <c r="I179" s="245" t="n">
        <f aca="false">SUM(F179+G179-H179)</f>
        <v>0</v>
      </c>
    </row>
    <row collapsed="false" customFormat="true" customHeight="true" hidden="false" ht="11.25" outlineLevel="0" r="180" s="77">
      <c r="A180" s="241"/>
      <c r="B180" s="255" t="e">
        <f aca="false">iferror(IF(VLOOKUP($A180,Osnova!$A:$C,1)=$A180,VLOOKUP($A180,Osnova!$A:$C,3)),"")</f>
        <v>#N/A</v>
      </c>
      <c r="C180" s="256" t="e">
        <f aca="false">IF(VLOOKUP($A180,Osnova!$A:$C,1)=$A180,VLOOKUP($A180,Osnova!$A:$D,4),0)</f>
        <v>#N/A</v>
      </c>
      <c r="D180" s="243"/>
      <c r="E180" s="246"/>
      <c r="F180" s="257" t="n">
        <f aca="false">SUM(D180-E180)</f>
        <v>0</v>
      </c>
      <c r="G180" s="262"/>
      <c r="H180" s="262"/>
      <c r="I180" s="245" t="n">
        <f aca="false">SUM(F180+G180-H180)</f>
        <v>0</v>
      </c>
    </row>
    <row collapsed="false" customFormat="true" customHeight="true" hidden="false" ht="11.25" outlineLevel="0" r="181" s="77">
      <c r="A181" s="241"/>
      <c r="B181" s="255" t="e">
        <f aca="false">iferror(IF(VLOOKUP($A181,Osnova!$A:$C,1)=$A181,VLOOKUP($A181,Osnova!$A:$C,3)),"")</f>
        <v>#N/A</v>
      </c>
      <c r="C181" s="256" t="e">
        <f aca="false">IF(VLOOKUP($A181,Osnova!$A:$C,1)=$A181,VLOOKUP($A181,Osnova!$A:$D,4),0)</f>
        <v>#N/A</v>
      </c>
      <c r="D181" s="243"/>
      <c r="E181" s="246"/>
      <c r="F181" s="257" t="n">
        <f aca="false">SUM(D181-E181)</f>
        <v>0</v>
      </c>
      <c r="G181" s="262"/>
      <c r="H181" s="262"/>
      <c r="I181" s="245" t="n">
        <f aca="false">SUM(F181+G181-H181)</f>
        <v>0</v>
      </c>
    </row>
    <row collapsed="false" customFormat="true" customHeight="true" hidden="false" ht="11.25" outlineLevel="0" r="182" s="77">
      <c r="A182" s="241"/>
      <c r="B182" s="255" t="e">
        <f aca="false">iferror(IF(VLOOKUP($A182,Osnova!$A:$C,1)=$A182,VLOOKUP($A182,Osnova!$A:$C,3)),"")</f>
        <v>#N/A</v>
      </c>
      <c r="C182" s="256" t="e">
        <f aca="false">IF(VLOOKUP($A182,Osnova!$A:$C,1)=$A182,VLOOKUP($A182,Osnova!$A:$D,4),0)</f>
        <v>#N/A</v>
      </c>
      <c r="D182" s="243"/>
      <c r="E182" s="246"/>
      <c r="F182" s="257" t="n">
        <f aca="false">SUM(D182-E182)</f>
        <v>0</v>
      </c>
      <c r="G182" s="262"/>
      <c r="H182" s="262"/>
      <c r="I182" s="245" t="n">
        <f aca="false">SUM(F182+G182-H182)</f>
        <v>0</v>
      </c>
    </row>
    <row collapsed="false" customFormat="true" customHeight="true" hidden="false" ht="11.25" outlineLevel="0" r="183" s="77">
      <c r="A183" s="241"/>
      <c r="B183" s="255" t="e">
        <f aca="false">iferror(IF(VLOOKUP($A183,Osnova!$A:$C,1)=$A183,VLOOKUP($A183,Osnova!$A:$C,3)),"")</f>
        <v>#N/A</v>
      </c>
      <c r="C183" s="256" t="e">
        <f aca="false">IF(VLOOKUP($A183,Osnova!$A:$C,1)=$A183,VLOOKUP($A183,Osnova!$A:$D,4),0)</f>
        <v>#N/A</v>
      </c>
      <c r="D183" s="243"/>
      <c r="E183" s="246"/>
      <c r="F183" s="257" t="n">
        <f aca="false">SUM(D183-E183)</f>
        <v>0</v>
      </c>
      <c r="G183" s="262"/>
      <c r="H183" s="262"/>
      <c r="I183" s="245" t="n">
        <f aca="false">SUM(F183+G183-H183)</f>
        <v>0</v>
      </c>
    </row>
    <row collapsed="false" customFormat="true" customHeight="true" hidden="false" ht="11.25" outlineLevel="0" r="184" s="77">
      <c r="A184" s="241"/>
      <c r="B184" s="255" t="e">
        <f aca="false">iferror(IF(VLOOKUP($A184,Osnova!$A:$C,1)=$A184,VLOOKUP($A184,Osnova!$A:$C,3)),"")</f>
        <v>#N/A</v>
      </c>
      <c r="C184" s="256" t="e">
        <f aca="false">IF(VLOOKUP($A184,Osnova!$A:$C,1)=$A184,VLOOKUP($A184,Osnova!$A:$D,4),0)</f>
        <v>#N/A</v>
      </c>
      <c r="D184" s="243"/>
      <c r="E184" s="246"/>
      <c r="F184" s="257" t="n">
        <f aca="false">SUM(D184-E184)</f>
        <v>0</v>
      </c>
      <c r="G184" s="262"/>
      <c r="H184" s="262"/>
      <c r="I184" s="245" t="n">
        <f aca="false">SUM(F184+G184-H184)</f>
        <v>0</v>
      </c>
    </row>
    <row collapsed="false" customFormat="true" customHeight="true" hidden="false" ht="11.25" outlineLevel="0" r="185" s="77">
      <c r="A185" s="241"/>
      <c r="B185" s="255" t="e">
        <f aca="false">iferror(IF(VLOOKUP($A185,Osnova!$A:$C,1)=$A185,VLOOKUP($A185,Osnova!$A:$C,3)),"")</f>
        <v>#N/A</v>
      </c>
      <c r="C185" s="256" t="e">
        <f aca="false">IF(VLOOKUP($A185,Osnova!$A:$C,1)=$A185,VLOOKUP($A185,Osnova!$A:$D,4),0)</f>
        <v>#N/A</v>
      </c>
      <c r="D185" s="243"/>
      <c r="E185" s="246"/>
      <c r="F185" s="257" t="n">
        <f aca="false">SUM(D185-E185)</f>
        <v>0</v>
      </c>
      <c r="G185" s="262"/>
      <c r="H185" s="262"/>
      <c r="I185" s="245" t="n">
        <f aca="false">SUM(F185+G185-H185)</f>
        <v>0</v>
      </c>
    </row>
    <row collapsed="false" customFormat="true" customHeight="true" hidden="false" ht="11.25" outlineLevel="0" r="186" s="77">
      <c r="A186" s="241"/>
      <c r="B186" s="255" t="e">
        <f aca="false">iferror(IF(VLOOKUP($A186,Osnova!$A:$C,1)=$A186,VLOOKUP($A186,Osnova!$A:$C,3)),"")</f>
        <v>#N/A</v>
      </c>
      <c r="C186" s="256" t="e">
        <f aca="false">IF(VLOOKUP($A186,Osnova!$A:$C,1)=$A186,VLOOKUP($A186,Osnova!$A:$D,4),0)</f>
        <v>#N/A</v>
      </c>
      <c r="D186" s="243"/>
      <c r="E186" s="246"/>
      <c r="F186" s="257" t="n">
        <f aca="false">SUM(D186-E186)</f>
        <v>0</v>
      </c>
      <c r="G186" s="262"/>
      <c r="H186" s="262"/>
      <c r="I186" s="245" t="n">
        <f aca="false">SUM(F186+G186-H186)</f>
        <v>0</v>
      </c>
    </row>
    <row collapsed="false" customFormat="true" customHeight="true" hidden="false" ht="11.25" outlineLevel="0" r="187" s="77">
      <c r="A187" s="241"/>
      <c r="B187" s="255" t="e">
        <f aca="false">iferror(IF(VLOOKUP($A187,Osnova!$A:$C,1)=$A187,VLOOKUP($A187,Osnova!$A:$C,3)),"")</f>
        <v>#N/A</v>
      </c>
      <c r="C187" s="256" t="e">
        <f aca="false">IF(VLOOKUP($A187,Osnova!$A:$C,1)=$A187,VLOOKUP($A187,Osnova!$A:$D,4),0)</f>
        <v>#N/A</v>
      </c>
      <c r="D187" s="243"/>
      <c r="E187" s="246"/>
      <c r="F187" s="257" t="n">
        <f aca="false">SUM(D187-E187)</f>
        <v>0</v>
      </c>
      <c r="G187" s="262"/>
      <c r="H187" s="262"/>
      <c r="I187" s="245" t="n">
        <f aca="false">SUM(F187+G187-H187)</f>
        <v>0</v>
      </c>
    </row>
    <row collapsed="false" customFormat="true" customHeight="true" hidden="false" ht="11.25" outlineLevel="0" r="188" s="77">
      <c r="A188" s="241"/>
      <c r="B188" s="255" t="e">
        <f aca="false">iferror(IF(VLOOKUP($A188,Osnova!$A:$C,1)=$A188,VLOOKUP($A188,Osnova!$A:$C,3)),"")</f>
        <v>#N/A</v>
      </c>
      <c r="C188" s="256" t="e">
        <f aca="false">IF(VLOOKUP($A188,Osnova!$A:$C,1)=$A188,VLOOKUP($A188,Osnova!$A:$D,4),0)</f>
        <v>#N/A</v>
      </c>
      <c r="D188" s="243"/>
      <c r="E188" s="246"/>
      <c r="F188" s="257" t="n">
        <f aca="false">SUM(D188-E188)</f>
        <v>0</v>
      </c>
      <c r="G188" s="262"/>
      <c r="H188" s="262"/>
      <c r="I188" s="245" t="n">
        <f aca="false">SUM(F188+G188-H188)</f>
        <v>0</v>
      </c>
    </row>
    <row collapsed="false" customFormat="true" customHeight="true" hidden="false" ht="11.25" outlineLevel="0" r="189" s="77">
      <c r="A189" s="241"/>
      <c r="B189" s="255" t="e">
        <f aca="false">iferror(IF(VLOOKUP($A189,Osnova!$A:$C,1)=$A189,VLOOKUP($A189,Osnova!$A:$C,3)),"")</f>
        <v>#N/A</v>
      </c>
      <c r="C189" s="256" t="e">
        <f aca="false">IF(VLOOKUP($A189,Osnova!$A:$C,1)=$A189,VLOOKUP($A189,Osnova!$A:$D,4),0)</f>
        <v>#N/A</v>
      </c>
      <c r="D189" s="243"/>
      <c r="E189" s="246"/>
      <c r="F189" s="257" t="n">
        <f aca="false">SUM(D189-E189)</f>
        <v>0</v>
      </c>
      <c r="G189" s="262"/>
      <c r="H189" s="262"/>
      <c r="I189" s="245" t="n">
        <f aca="false">SUM(F189+G189-H189)</f>
        <v>0</v>
      </c>
    </row>
    <row collapsed="false" customFormat="true" customHeight="true" hidden="false" ht="11.25" outlineLevel="0" r="190" s="77">
      <c r="A190" s="241"/>
      <c r="B190" s="255" t="e">
        <f aca="false">iferror(IF(VLOOKUP($A190,Osnova!$A:$C,1)=$A190,VLOOKUP($A190,Osnova!$A:$C,3)),"")</f>
        <v>#N/A</v>
      </c>
      <c r="C190" s="256" t="e">
        <f aca="false">IF(VLOOKUP($A190,Osnova!$A:$C,1)=$A190,VLOOKUP($A190,Osnova!$A:$D,4),0)</f>
        <v>#N/A</v>
      </c>
      <c r="D190" s="243"/>
      <c r="E190" s="246"/>
      <c r="F190" s="257" t="n">
        <f aca="false">SUM(D190-E190)</f>
        <v>0</v>
      </c>
      <c r="G190" s="262"/>
      <c r="H190" s="262"/>
      <c r="I190" s="245" t="n">
        <f aca="false">SUM(F190+G190-H190)</f>
        <v>0</v>
      </c>
    </row>
    <row collapsed="false" customFormat="true" customHeight="true" hidden="false" ht="11.25" outlineLevel="0" r="191" s="77">
      <c r="A191" s="241"/>
      <c r="B191" s="255" t="e">
        <f aca="false">iferror(IF(VLOOKUP($A191,Osnova!$A:$C,1)=$A191,VLOOKUP($A191,Osnova!$A:$C,3)),"")</f>
        <v>#N/A</v>
      </c>
      <c r="C191" s="256" t="e">
        <f aca="false">IF(VLOOKUP($A191,Osnova!$A:$C,1)=$A191,VLOOKUP($A191,Osnova!$A:$D,4),0)</f>
        <v>#N/A</v>
      </c>
      <c r="D191" s="243"/>
      <c r="E191" s="246"/>
      <c r="F191" s="257" t="n">
        <f aca="false">SUM(D191-E191)</f>
        <v>0</v>
      </c>
      <c r="G191" s="262"/>
      <c r="H191" s="262"/>
      <c r="I191" s="245" t="n">
        <f aca="false">SUM(F191+G191-H191)</f>
        <v>0</v>
      </c>
    </row>
    <row collapsed="false" customFormat="true" customHeight="true" hidden="false" ht="11.25" outlineLevel="0" r="192" s="77">
      <c r="A192" s="241"/>
      <c r="B192" s="255" t="e">
        <f aca="false">iferror(IF(VLOOKUP($A192,Osnova!$A:$C,1)=$A192,VLOOKUP($A192,Osnova!$A:$C,3)),"")</f>
        <v>#N/A</v>
      </c>
      <c r="C192" s="256" t="e">
        <f aca="false">IF(VLOOKUP($A192,Osnova!$A:$C,1)=$A192,VLOOKUP($A192,Osnova!$A:$D,4),0)</f>
        <v>#N/A</v>
      </c>
      <c r="D192" s="243"/>
      <c r="E192" s="246"/>
      <c r="F192" s="257" t="n">
        <f aca="false">SUM(D192-E192)</f>
        <v>0</v>
      </c>
      <c r="G192" s="262"/>
      <c r="H192" s="262"/>
      <c r="I192" s="245" t="n">
        <f aca="false">SUM(F192+G192-H192)</f>
        <v>0</v>
      </c>
    </row>
    <row collapsed="false" customFormat="true" customHeight="true" hidden="false" ht="11.25" outlineLevel="0" r="193" s="77">
      <c r="A193" s="241"/>
      <c r="B193" s="255" t="e">
        <f aca="false">iferror(IF(VLOOKUP($A193,Osnova!$A:$C,1)=$A193,VLOOKUP($A193,Osnova!$A:$C,3)),"")</f>
        <v>#N/A</v>
      </c>
      <c r="C193" s="256" t="e">
        <f aca="false">IF(VLOOKUP($A193,Osnova!$A:$C,1)=$A193,VLOOKUP($A193,Osnova!$A:$D,4),0)</f>
        <v>#N/A</v>
      </c>
      <c r="D193" s="243"/>
      <c r="E193" s="246"/>
      <c r="F193" s="257" t="n">
        <f aca="false">SUM(D193-E193)</f>
        <v>0</v>
      </c>
      <c r="G193" s="262"/>
      <c r="H193" s="262"/>
      <c r="I193" s="245" t="n">
        <f aca="false">SUM(F193+G193-H193)</f>
        <v>0</v>
      </c>
    </row>
    <row collapsed="false" customFormat="true" customHeight="true" hidden="false" ht="11.25" outlineLevel="0" r="194" s="77">
      <c r="A194" s="241"/>
      <c r="B194" s="255" t="e">
        <f aca="false">iferror(IF(VLOOKUP($A194,Osnova!$A:$C,1)=$A194,VLOOKUP($A194,Osnova!$A:$C,3)),"")</f>
        <v>#N/A</v>
      </c>
      <c r="C194" s="263" t="e">
        <f aca="false">IF(VLOOKUP($A194,Osnova!$A:$C,1)=$A194,VLOOKUP($A194,Osnova!$A:$D,4),0)</f>
        <v>#N/A</v>
      </c>
      <c r="D194" s="243"/>
      <c r="E194" s="246"/>
      <c r="F194" s="257" t="n">
        <f aca="false">SUM(D194-E194)</f>
        <v>0</v>
      </c>
      <c r="G194" s="262"/>
      <c r="H194" s="262"/>
      <c r="I194" s="245" t="n">
        <f aca="false">SUM(F194+G194-H194)</f>
        <v>0</v>
      </c>
    </row>
    <row collapsed="false" customFormat="true" customHeight="true" hidden="false" ht="11.25" outlineLevel="0" r="195" s="77">
      <c r="A195" s="241"/>
      <c r="B195" s="255" t="e">
        <f aca="false">iferror(IF(VLOOKUP($A195,Osnova!$A:$C,1)=$A195,VLOOKUP($A195,Osnova!$A:$C,3)),"")</f>
        <v>#N/A</v>
      </c>
      <c r="C195" s="263" t="e">
        <f aca="false">IF(VLOOKUP($A195,Osnova!$A:$C,1)=$A195,VLOOKUP($A195,Osnova!$A:$D,4),0)</f>
        <v>#N/A</v>
      </c>
      <c r="D195" s="243"/>
      <c r="E195" s="246"/>
      <c r="F195" s="257" t="n">
        <f aca="false">SUM(D195-E195)</f>
        <v>0</v>
      </c>
      <c r="G195" s="262"/>
      <c r="H195" s="262"/>
      <c r="I195" s="245" t="n">
        <f aca="false">SUM(F195+G195-H195)</f>
        <v>0</v>
      </c>
    </row>
    <row collapsed="false" customFormat="true" customHeight="true" hidden="false" ht="11.25" outlineLevel="0" r="196" s="77">
      <c r="A196" s="241"/>
      <c r="B196" s="255" t="e">
        <f aca="false">iferror(IF(VLOOKUP($A196,Osnova!$A:$C,1)=$A196,VLOOKUP($A196,Osnova!$A:$C,3)),"")</f>
        <v>#N/A</v>
      </c>
      <c r="C196" s="263" t="e">
        <f aca="false">IF(VLOOKUP($A196,Osnova!$A:$C,1)=$A196,VLOOKUP($A196,Osnova!$A:$D,4),0)</f>
        <v>#N/A</v>
      </c>
      <c r="D196" s="243"/>
      <c r="E196" s="246"/>
      <c r="F196" s="257" t="n">
        <f aca="false">SUM(D196-E196)</f>
        <v>0</v>
      </c>
      <c r="G196" s="262"/>
      <c r="H196" s="262"/>
      <c r="I196" s="245" t="n">
        <f aca="false">SUM(F196+G196-H196)</f>
        <v>0</v>
      </c>
    </row>
    <row collapsed="false" customFormat="true" customHeight="true" hidden="false" ht="11.25" outlineLevel="0" r="197" s="77">
      <c r="A197" s="241"/>
      <c r="B197" s="255" t="e">
        <f aca="false">iferror(IF(VLOOKUP($A197,Osnova!$A:$C,1)=$A197,VLOOKUP($A197,Osnova!$A:$C,3)),"")</f>
        <v>#N/A</v>
      </c>
      <c r="C197" s="263" t="e">
        <f aca="false">IF(VLOOKUP($A197,Osnova!$A:$C,1)=$A197,VLOOKUP($A197,Osnova!$A:$D,4),0)</f>
        <v>#N/A</v>
      </c>
      <c r="D197" s="243"/>
      <c r="E197" s="246"/>
      <c r="F197" s="257" t="n">
        <f aca="false">SUM(D197-E197)</f>
        <v>0</v>
      </c>
      <c r="G197" s="262"/>
      <c r="H197" s="262"/>
      <c r="I197" s="245" t="n">
        <f aca="false">SUM(F197+G197-H197)</f>
        <v>0</v>
      </c>
    </row>
    <row collapsed="false" customFormat="true" customHeight="true" hidden="false" ht="11.25" outlineLevel="0" r="198" s="77">
      <c r="A198" s="241"/>
      <c r="B198" s="255" t="e">
        <f aca="false">iferror(IF(VLOOKUP($A198,Osnova!$A:$C,1)=$A198,VLOOKUP($A198,Osnova!$A:$C,3)),"")</f>
        <v>#N/A</v>
      </c>
      <c r="C198" s="263" t="e">
        <f aca="false">IF(VLOOKUP($A198,Osnova!$A:$C,1)=$A198,VLOOKUP($A198,Osnova!$A:$D,4),0)</f>
        <v>#N/A</v>
      </c>
      <c r="D198" s="243"/>
      <c r="E198" s="246"/>
      <c r="F198" s="257" t="n">
        <f aca="false">SUM(D198-E198)</f>
        <v>0</v>
      </c>
      <c r="G198" s="262"/>
      <c r="H198" s="262"/>
      <c r="I198" s="245" t="n">
        <f aca="false">SUM(F198+G198-H198)</f>
        <v>0</v>
      </c>
    </row>
    <row collapsed="false" customFormat="true" customHeight="true" hidden="false" ht="11.25" outlineLevel="0" r="199" s="77">
      <c r="A199" s="241"/>
      <c r="B199" s="255" t="e">
        <f aca="false">iferror(IF(VLOOKUP($A199,Osnova!$A:$C,1)=$A199,VLOOKUP($A199,Osnova!$A:$C,3)),"")</f>
        <v>#N/A</v>
      </c>
      <c r="C199" s="263" t="e">
        <f aca="false">IF(VLOOKUP($A199,Osnova!$A:$C,1)=$A199,VLOOKUP($A199,Osnova!$A:$D,4),0)</f>
        <v>#N/A</v>
      </c>
      <c r="D199" s="243"/>
      <c r="E199" s="246"/>
      <c r="F199" s="257" t="n">
        <f aca="false">SUM(D199-E199)</f>
        <v>0</v>
      </c>
      <c r="G199" s="262"/>
      <c r="H199" s="262"/>
      <c r="I199" s="245" t="n">
        <f aca="false">SUM(F199+G199-H199)</f>
        <v>0</v>
      </c>
    </row>
    <row collapsed="false" customFormat="true" customHeight="true" hidden="false" ht="11.25" outlineLevel="0" r="200" s="77">
      <c r="A200" s="241"/>
      <c r="B200" s="255" t="e">
        <f aca="false">iferror(IF(VLOOKUP($A200,Osnova!$A:$C,1)=$A200,VLOOKUP($A200,Osnova!$A:$C,3)),"")</f>
        <v>#N/A</v>
      </c>
      <c r="C200" s="263" t="e">
        <f aca="false">IF(VLOOKUP($A200,Osnova!$A:$C,1)=$A200,VLOOKUP($A200,Osnova!$A:$D,4),0)</f>
        <v>#N/A</v>
      </c>
      <c r="D200" s="243"/>
      <c r="E200" s="246"/>
      <c r="F200" s="257" t="n">
        <f aca="false">SUM(D200-E200)</f>
        <v>0</v>
      </c>
      <c r="G200" s="262"/>
      <c r="H200" s="262"/>
      <c r="I200" s="245" t="n">
        <f aca="false">SUM(F200+G200-H200)</f>
        <v>0</v>
      </c>
    </row>
    <row collapsed="false" customFormat="true" customHeight="true" hidden="false" ht="11.25" outlineLevel="0" r="201" s="77">
      <c r="A201" s="241"/>
      <c r="B201" s="255" t="e">
        <f aca="false">iferror(IF(VLOOKUP($A201,Osnova!$A:$C,1)=$A201,VLOOKUP($A201,Osnova!$A:$C,3)),"")</f>
        <v>#N/A</v>
      </c>
      <c r="C201" s="263" t="e">
        <f aca="false">IF(VLOOKUP($A201,Osnova!$A:$C,1)=$A201,VLOOKUP($A201,Osnova!$A:$D,4),0)</f>
        <v>#N/A</v>
      </c>
      <c r="D201" s="243"/>
      <c r="E201" s="246"/>
      <c r="F201" s="257" t="n">
        <f aca="false">SUM(D201-E201)</f>
        <v>0</v>
      </c>
      <c r="G201" s="262"/>
      <c r="H201" s="262"/>
      <c r="I201" s="245" t="n">
        <f aca="false">SUM(F201+G201-H201)</f>
        <v>0</v>
      </c>
    </row>
    <row collapsed="false" customFormat="true" customHeight="true" hidden="false" ht="11.25" outlineLevel="0" r="202" s="77">
      <c r="A202" s="241"/>
      <c r="B202" s="255" t="e">
        <f aca="false">iferror(IF(VLOOKUP($A202,Osnova!$A:$C,1)=$A202,VLOOKUP($A202,Osnova!$A:$C,3)),"")</f>
        <v>#N/A</v>
      </c>
      <c r="C202" s="263" t="e">
        <f aca="false">IF(VLOOKUP($A202,Osnova!$A:$C,1)=$A202,VLOOKUP($A202,Osnova!$A:$D,4),0)</f>
        <v>#N/A</v>
      </c>
      <c r="D202" s="243"/>
      <c r="E202" s="246"/>
      <c r="F202" s="257" t="n">
        <f aca="false">SUM(D202-E202)</f>
        <v>0</v>
      </c>
      <c r="G202" s="262"/>
      <c r="H202" s="262"/>
      <c r="I202" s="245" t="n">
        <f aca="false">SUM(F202+G202-H202)</f>
        <v>0</v>
      </c>
    </row>
    <row collapsed="false" customFormat="true" customHeight="true" hidden="false" ht="11.25" outlineLevel="0" r="203" s="77">
      <c r="A203" s="241"/>
      <c r="B203" s="255" t="e">
        <f aca="false">iferror(IF(VLOOKUP($A203,Osnova!$A:$C,1)=$A203,VLOOKUP($A203,Osnova!$A:$C,3)),"")</f>
        <v>#N/A</v>
      </c>
      <c r="C203" s="263" t="e">
        <f aca="false">IF(VLOOKUP($A203,Osnova!$A:$C,1)=$A203,VLOOKUP($A203,Osnova!$A:$D,4),0)</f>
        <v>#N/A</v>
      </c>
      <c r="D203" s="243"/>
      <c r="E203" s="246"/>
      <c r="F203" s="257" t="n">
        <f aca="false">SUM(D203-E203)</f>
        <v>0</v>
      </c>
      <c r="G203" s="262"/>
      <c r="H203" s="262"/>
      <c r="I203" s="245" t="n">
        <f aca="false">SUM(F203+G203-H203)</f>
        <v>0</v>
      </c>
    </row>
    <row collapsed="false" customFormat="true" customHeight="true" hidden="false" ht="11.25" outlineLevel="0" r="204" s="77">
      <c r="A204" s="241"/>
      <c r="B204" s="255" t="e">
        <f aca="false">iferror(IF(VLOOKUP($A204,Osnova!$A:$C,1)=$A204,VLOOKUP($A204,Osnova!$A:$C,3)),"")</f>
        <v>#N/A</v>
      </c>
      <c r="C204" s="263" t="e">
        <f aca="false">IF(VLOOKUP($A204,Osnova!$A:$C,1)=$A204,VLOOKUP($A204,Osnova!$A:$D,4),0)</f>
        <v>#N/A</v>
      </c>
      <c r="D204" s="243"/>
      <c r="E204" s="246"/>
      <c r="F204" s="257" t="n">
        <f aca="false">SUM(D204-E204)</f>
        <v>0</v>
      </c>
      <c r="G204" s="262"/>
      <c r="H204" s="262"/>
      <c r="I204" s="245" t="n">
        <f aca="false">SUM(F204+G204-H204)</f>
        <v>0</v>
      </c>
    </row>
    <row collapsed="false" customFormat="true" customHeight="true" hidden="false" ht="11.25" outlineLevel="0" r="205" s="77">
      <c r="A205" s="241"/>
      <c r="B205" s="255" t="e">
        <f aca="false">iferror(IF(VLOOKUP($A205,Osnova!$A:$C,1)=$A205,VLOOKUP($A205,Osnova!$A:$C,3)),"")</f>
        <v>#N/A</v>
      </c>
      <c r="C205" s="263" t="e">
        <f aca="false">IF(VLOOKUP($A205,Osnova!$A:$C,1)=$A205,VLOOKUP($A205,Osnova!$A:$D,4),0)</f>
        <v>#N/A</v>
      </c>
      <c r="D205" s="243"/>
      <c r="E205" s="246"/>
      <c r="F205" s="257" t="n">
        <f aca="false">SUM(D205-E205)</f>
        <v>0</v>
      </c>
      <c r="G205" s="262"/>
      <c r="H205" s="262"/>
      <c r="I205" s="245" t="n">
        <f aca="false">SUM(F205+G205-H205)</f>
        <v>0</v>
      </c>
    </row>
    <row collapsed="false" customFormat="true" customHeight="true" hidden="false" ht="11.25" outlineLevel="0" r="206" s="77">
      <c r="A206" s="241"/>
      <c r="B206" s="255" t="e">
        <f aca="false">iferror(IF(VLOOKUP($A206,Osnova!$A:$C,1)=$A206,VLOOKUP($A206,Osnova!$A:$C,3)),"")</f>
        <v>#N/A</v>
      </c>
      <c r="C206" s="263" t="e">
        <f aca="false">IF(VLOOKUP($A206,Osnova!$A:$C,1)=$A206,VLOOKUP($A206,Osnova!$A:$D,4),0)</f>
        <v>#N/A</v>
      </c>
      <c r="D206" s="246"/>
      <c r="E206" s="246"/>
      <c r="F206" s="257" t="n">
        <f aca="false">SUM(D206-E206)</f>
        <v>0</v>
      </c>
      <c r="G206" s="246"/>
      <c r="H206" s="246"/>
      <c r="I206" s="245" t="n">
        <f aca="false">SUM(F206+G206-H206)</f>
        <v>0</v>
      </c>
    </row>
    <row collapsed="false" customFormat="true" customHeight="true" hidden="false" ht="11.25" outlineLevel="0" r="207" s="77">
      <c r="A207" s="241"/>
      <c r="B207" s="255" t="e">
        <f aca="false">iferror(IF(VLOOKUP($A207,Osnova!$A:$C,1)=$A207,VLOOKUP($A207,Osnova!$A:$C,3)),"")</f>
        <v>#N/A</v>
      </c>
      <c r="C207" s="263" t="e">
        <f aca="false">IF(VLOOKUP($A207,Osnova!$A:$C,1)=$A207,VLOOKUP($A207,Osnova!$A:$D,4),0)</f>
        <v>#N/A</v>
      </c>
      <c r="D207" s="246"/>
      <c r="E207" s="246"/>
      <c r="F207" s="257" t="n">
        <f aca="false">SUM(D207-E207)</f>
        <v>0</v>
      </c>
      <c r="G207" s="246"/>
      <c r="H207" s="246"/>
      <c r="I207" s="245" t="n">
        <f aca="false">SUM(F207+G207-H207)</f>
        <v>0</v>
      </c>
    </row>
    <row collapsed="false" customFormat="true" customHeight="true" hidden="false" ht="11.25" outlineLevel="0" r="208" s="77">
      <c r="A208" s="241"/>
      <c r="B208" s="255" t="e">
        <f aca="false">iferror(IF(VLOOKUP($A208,Osnova!$A:$C,1)=$A208,VLOOKUP($A208,Osnova!$A:$C,3)),"")</f>
        <v>#N/A</v>
      </c>
      <c r="C208" s="263" t="e">
        <f aca="false">IF(VLOOKUP($A208,Osnova!$A:$C,1)=$A208,VLOOKUP($A208,Osnova!$A:$D,4),0)</f>
        <v>#N/A</v>
      </c>
      <c r="D208" s="246"/>
      <c r="E208" s="246"/>
      <c r="F208" s="257" t="n">
        <f aca="false">SUM(D208-E208)</f>
        <v>0</v>
      </c>
      <c r="G208" s="246"/>
      <c r="H208" s="246"/>
      <c r="I208" s="245" t="n">
        <f aca="false">SUM(F208+G208-H208)</f>
        <v>0</v>
      </c>
    </row>
    <row collapsed="false" customFormat="true" customHeight="true" hidden="false" ht="11.25" outlineLevel="0" r="209" s="77">
      <c r="A209" s="241"/>
      <c r="B209" s="255" t="e">
        <f aca="false">iferror(IF(VLOOKUP($A209,Osnova!$A:$C,1)=$A209,VLOOKUP($A209,Osnova!$A:$C,3)),"")</f>
        <v>#N/A</v>
      </c>
      <c r="C209" s="263" t="e">
        <f aca="false">IF(VLOOKUP($A209,Osnova!$A:$C,1)=$A209,VLOOKUP($A209,Osnova!$A:$D,4),0)</f>
        <v>#N/A</v>
      </c>
      <c r="D209" s="246"/>
      <c r="E209" s="246"/>
      <c r="F209" s="257" t="n">
        <f aca="false">SUM(D209-E209)</f>
        <v>0</v>
      </c>
      <c r="G209" s="246"/>
      <c r="H209" s="246"/>
      <c r="I209" s="245" t="n">
        <f aca="false">SUM(F209+G209-H209)</f>
        <v>0</v>
      </c>
    </row>
    <row collapsed="false" customFormat="true" customHeight="true" hidden="false" ht="11.25" outlineLevel="0" r="210" s="77">
      <c r="A210" s="241"/>
      <c r="B210" s="255" t="e">
        <f aca="false">iferror(IF(VLOOKUP($A210,Osnova!$A:$C,1)=$A210,VLOOKUP($A210,Osnova!$A:$C,3)),"")</f>
        <v>#N/A</v>
      </c>
      <c r="C210" s="263" t="e">
        <f aca="false">IF(VLOOKUP($A210,Osnova!$A:$C,1)=$A210,VLOOKUP($A210,Osnova!$A:$D,4),0)</f>
        <v>#N/A</v>
      </c>
      <c r="D210" s="246"/>
      <c r="E210" s="246"/>
      <c r="F210" s="257" t="n">
        <f aca="false">SUM(D210-E210)</f>
        <v>0</v>
      </c>
      <c r="G210" s="246"/>
      <c r="H210" s="246"/>
      <c r="I210" s="245" t="n">
        <f aca="false">SUM(F210+G210-H210)</f>
        <v>0</v>
      </c>
    </row>
    <row collapsed="false" customFormat="true" customHeight="true" hidden="false" ht="11.25" outlineLevel="0" r="211" s="77">
      <c r="A211" s="241"/>
      <c r="B211" s="255" t="e">
        <f aca="false">iferror(IF(VLOOKUP($A211,Osnova!$A:$C,1)=$A211,VLOOKUP($A211,Osnova!$A:$C,3)),"")</f>
        <v>#N/A</v>
      </c>
      <c r="C211" s="263" t="e">
        <f aca="false">IF(VLOOKUP($A211,Osnova!$A:$C,1)=$A211,VLOOKUP($A211,Osnova!$A:$D,4),0)</f>
        <v>#N/A</v>
      </c>
      <c r="D211" s="246"/>
      <c r="E211" s="246"/>
      <c r="F211" s="257" t="n">
        <f aca="false">SUM(D211-E211)</f>
        <v>0</v>
      </c>
      <c r="G211" s="246"/>
      <c r="H211" s="246"/>
      <c r="I211" s="245" t="n">
        <f aca="false">SUM(F211+G211-H211)</f>
        <v>0</v>
      </c>
    </row>
    <row collapsed="false" customFormat="true" customHeight="true" hidden="false" ht="11.25" outlineLevel="0" r="212" s="77">
      <c r="A212" s="241"/>
      <c r="B212" s="255" t="e">
        <f aca="false">iferror(IF(VLOOKUP($A212,Osnova!$A:$C,1)=$A212,VLOOKUP($A212,Osnova!$A:$C,3)),"")</f>
        <v>#N/A</v>
      </c>
      <c r="C212" s="263" t="e">
        <f aca="false">IF(VLOOKUP($A212,Osnova!$A:$C,1)=$A212,VLOOKUP($A212,Osnova!$A:$D,4),0)</f>
        <v>#N/A</v>
      </c>
      <c r="D212" s="246"/>
      <c r="E212" s="246"/>
      <c r="F212" s="257" t="n">
        <f aca="false">SUM(D212-E212)</f>
        <v>0</v>
      </c>
      <c r="G212" s="246"/>
      <c r="H212" s="246"/>
      <c r="I212" s="245" t="n">
        <f aca="false">SUM(F212+G212-H212)</f>
        <v>0</v>
      </c>
    </row>
    <row collapsed="false" customFormat="true" customHeight="true" hidden="false" ht="11.25" outlineLevel="0" r="213" s="77">
      <c r="A213" s="241"/>
      <c r="B213" s="255" t="e">
        <f aca="false">iferror(IF(VLOOKUP($A213,Osnova!$A:$C,1)=$A213,VLOOKUP($A213,Osnova!$A:$C,3)),"")</f>
        <v>#N/A</v>
      </c>
      <c r="C213" s="263" t="e">
        <f aca="false">IF(VLOOKUP($A213,Osnova!$A:$C,1)=$A213,VLOOKUP($A213,Osnova!$A:$D,4),0)</f>
        <v>#N/A</v>
      </c>
      <c r="D213" s="246"/>
      <c r="E213" s="246"/>
      <c r="F213" s="257" t="n">
        <f aca="false">SUM(D213-E213)</f>
        <v>0</v>
      </c>
      <c r="G213" s="246"/>
      <c r="H213" s="246"/>
      <c r="I213" s="245" t="n">
        <f aca="false">SUM(F213+G213-H213)</f>
        <v>0</v>
      </c>
    </row>
    <row collapsed="false" customFormat="true" customHeight="true" hidden="false" ht="11.25" outlineLevel="0" r="214" s="77">
      <c r="A214" s="241"/>
      <c r="B214" s="255" t="e">
        <f aca="false">iferror(IF(VLOOKUP($A214,Osnova!$A:$C,1)=$A214,VLOOKUP($A214,Osnova!$A:$C,3)),"")</f>
        <v>#N/A</v>
      </c>
      <c r="C214" s="263" t="e">
        <f aca="false">IF(VLOOKUP($A214,Osnova!$A:$C,1)=$A214,VLOOKUP($A214,Osnova!$A:$D,4),0)</f>
        <v>#N/A</v>
      </c>
      <c r="D214" s="246"/>
      <c r="E214" s="246"/>
      <c r="F214" s="257" t="n">
        <f aca="false">SUM(D214-E214)</f>
        <v>0</v>
      </c>
      <c r="G214" s="246"/>
      <c r="H214" s="246"/>
      <c r="I214" s="245" t="n">
        <f aca="false">SUM(F214+G214-H214)</f>
        <v>0</v>
      </c>
    </row>
    <row collapsed="false" customFormat="true" customHeight="true" hidden="false" ht="11.25" outlineLevel="0" r="215" s="77">
      <c r="A215" s="241"/>
      <c r="B215" s="255" t="e">
        <f aca="false">iferror(IF(VLOOKUP($A215,Osnova!$A:$C,1)=$A215,VLOOKUP($A215,Osnova!$A:$C,3)),"")</f>
        <v>#N/A</v>
      </c>
      <c r="C215" s="263" t="e">
        <f aca="false">IF(VLOOKUP($A215,Osnova!$A:$C,1)=$A215,VLOOKUP($A215,Osnova!$A:$D,4),0)</f>
        <v>#N/A</v>
      </c>
      <c r="D215" s="246"/>
      <c r="E215" s="246"/>
      <c r="F215" s="257" t="n">
        <f aca="false">SUM(D215-E215)</f>
        <v>0</v>
      </c>
      <c r="G215" s="246"/>
      <c r="H215" s="246"/>
      <c r="I215" s="245" t="n">
        <f aca="false">SUM(F215+G215-H215)</f>
        <v>0</v>
      </c>
    </row>
    <row collapsed="false" customFormat="true" customHeight="true" hidden="false" ht="11.25" outlineLevel="0" r="216" s="77">
      <c r="A216" s="241"/>
      <c r="B216" s="255" t="e">
        <f aca="false">iferror(IF(VLOOKUP($A216,Osnova!$A:$C,1)=$A216,VLOOKUP($A216,Osnova!$A:$C,3)),"")</f>
        <v>#N/A</v>
      </c>
      <c r="C216" s="263" t="e">
        <f aca="false">IF(VLOOKUP($A216,Osnova!$A:$C,1)=$A216,VLOOKUP($A216,Osnova!$A:$D,4),0)</f>
        <v>#N/A</v>
      </c>
      <c r="D216" s="246"/>
      <c r="E216" s="246"/>
      <c r="F216" s="257" t="n">
        <f aca="false">SUM(D216-E216)</f>
        <v>0</v>
      </c>
      <c r="G216" s="246"/>
      <c r="H216" s="246"/>
      <c r="I216" s="245" t="n">
        <f aca="false">SUM(F216+G216-H216)</f>
        <v>0</v>
      </c>
    </row>
    <row collapsed="false" customFormat="true" customHeight="true" hidden="false" ht="11.25" outlineLevel="0" r="217" s="77">
      <c r="A217" s="241"/>
      <c r="B217" s="255" t="e">
        <f aca="false">iferror(IF(VLOOKUP($A217,Osnova!$A:$C,1)=$A217,VLOOKUP($A217,Osnova!$A:$C,3)),"")</f>
        <v>#N/A</v>
      </c>
      <c r="C217" s="263" t="e">
        <f aca="false">IF(VLOOKUP($A217,Osnova!$A:$C,1)=$A217,VLOOKUP($A217,Osnova!$A:$D,4),0)</f>
        <v>#N/A</v>
      </c>
      <c r="D217" s="246"/>
      <c r="E217" s="246"/>
      <c r="F217" s="257" t="n">
        <f aca="false">SUM(D217-E217)</f>
        <v>0</v>
      </c>
      <c r="G217" s="246"/>
      <c r="H217" s="246"/>
      <c r="I217" s="245" t="n">
        <f aca="false">SUM(F217+G217-H217)</f>
        <v>0</v>
      </c>
    </row>
    <row collapsed="false" customFormat="true" customHeight="true" hidden="false" ht="11.25" outlineLevel="0" r="218" s="77">
      <c r="A218" s="241"/>
      <c r="B218" s="255" t="e">
        <f aca="false">iferror(IF(VLOOKUP($A218,Osnova!$A:$C,1)=$A218,VLOOKUP($A218,Osnova!$A:$C,3)),"")</f>
        <v>#N/A</v>
      </c>
      <c r="C218" s="263" t="e">
        <f aca="false">IF(VLOOKUP($A218,Osnova!$A:$C,1)=$A218,VLOOKUP($A218,Osnova!$A:$D,4),0)</f>
        <v>#N/A</v>
      </c>
      <c r="D218" s="246"/>
      <c r="E218" s="246"/>
      <c r="F218" s="257" t="n">
        <f aca="false">SUM(D218-E218)</f>
        <v>0</v>
      </c>
      <c r="G218" s="246"/>
      <c r="H218" s="246"/>
      <c r="I218" s="245" t="n">
        <f aca="false">SUM(F218+G218-H218)</f>
        <v>0</v>
      </c>
    </row>
    <row collapsed="false" customFormat="true" customHeight="true" hidden="false" ht="11.25" outlineLevel="0" r="219" s="77">
      <c r="A219" s="241"/>
      <c r="B219" s="255" t="e">
        <f aca="false">iferror(IF(VLOOKUP($A219,Osnova!$A:$C,1)=$A219,VLOOKUP($A219,Osnova!$A:$C,3)),"")</f>
        <v>#N/A</v>
      </c>
      <c r="C219" s="263" t="e">
        <f aca="false">IF(VLOOKUP($A219,Osnova!$A:$C,1)=$A219,VLOOKUP($A219,Osnova!$A:$D,4),0)</f>
        <v>#N/A</v>
      </c>
      <c r="D219" s="246"/>
      <c r="E219" s="246"/>
      <c r="F219" s="257" t="n">
        <f aca="false">SUM(D219-E219)</f>
        <v>0</v>
      </c>
      <c r="G219" s="246"/>
      <c r="H219" s="246"/>
      <c r="I219" s="245" t="n">
        <f aca="false">SUM(F219+G219-H219)</f>
        <v>0</v>
      </c>
    </row>
    <row collapsed="false" customFormat="true" customHeight="true" hidden="false" ht="11.25" outlineLevel="0" r="220" s="77">
      <c r="A220" s="241"/>
      <c r="B220" s="255" t="e">
        <f aca="false">iferror(IF(VLOOKUP($A220,Osnova!$A:$C,1)=$A220,VLOOKUP($A220,Osnova!$A:$C,3)),"")</f>
        <v>#N/A</v>
      </c>
      <c r="C220" s="263" t="e">
        <f aca="false">IF(VLOOKUP($A220,Osnova!$A:$C,1)=$A220,VLOOKUP($A220,Osnova!$A:$D,4),0)</f>
        <v>#N/A</v>
      </c>
      <c r="D220" s="246"/>
      <c r="E220" s="246"/>
      <c r="F220" s="257" t="n">
        <f aca="false">SUM(D220-E220)</f>
        <v>0</v>
      </c>
      <c r="G220" s="246"/>
      <c r="H220" s="246"/>
      <c r="I220" s="245" t="n">
        <f aca="false">SUM(F220+G220-H220)</f>
        <v>0</v>
      </c>
    </row>
    <row collapsed="false" customFormat="true" customHeight="true" hidden="false" ht="11.25" outlineLevel="0" r="221" s="77">
      <c r="A221" s="241"/>
      <c r="B221" s="255" t="e">
        <f aca="false">iferror(IF(VLOOKUP($A221,Osnova!$A:$C,1)=$A221,VLOOKUP($A221,Osnova!$A:$C,3)),"")</f>
        <v>#N/A</v>
      </c>
      <c r="C221" s="263" t="e">
        <f aca="false">IF(VLOOKUP($A221,Osnova!$A:$C,1)=$A221,VLOOKUP($A221,Osnova!$A:$D,4),0)</f>
        <v>#N/A</v>
      </c>
      <c r="D221" s="246"/>
      <c r="E221" s="246"/>
      <c r="F221" s="257" t="n">
        <f aca="false">SUM(D221-E221)</f>
        <v>0</v>
      </c>
      <c r="G221" s="246"/>
      <c r="H221" s="246"/>
      <c r="I221" s="245" t="n">
        <f aca="false">SUM(F221+G221-H221)</f>
        <v>0</v>
      </c>
    </row>
    <row collapsed="false" customFormat="true" customHeight="true" hidden="false" ht="11.25" outlineLevel="0" r="222" s="77">
      <c r="A222" s="241"/>
      <c r="B222" s="255" t="e">
        <f aca="false">iferror(IF(VLOOKUP($A222,Osnova!$A:$C,1)=$A222,VLOOKUP($A222,Osnova!$A:$C,3)),"")</f>
        <v>#N/A</v>
      </c>
      <c r="C222" s="263" t="e">
        <f aca="false">IF(VLOOKUP($A222,Osnova!$A:$C,1)=$A222,VLOOKUP($A222,Osnova!$A:$D,4),0)</f>
        <v>#N/A</v>
      </c>
      <c r="D222" s="246"/>
      <c r="E222" s="246"/>
      <c r="F222" s="257" t="n">
        <f aca="false">SUM(D222-E222)</f>
        <v>0</v>
      </c>
      <c r="G222" s="246"/>
      <c r="H222" s="246"/>
      <c r="I222" s="245" t="n">
        <f aca="false">SUM(F222+G222-H222)</f>
        <v>0</v>
      </c>
    </row>
    <row collapsed="false" customFormat="true" customHeight="true" hidden="false" ht="11.25" outlineLevel="0" r="223" s="77">
      <c r="A223" s="241"/>
      <c r="B223" s="255" t="e">
        <f aca="false">iferror(IF(VLOOKUP($A223,Osnova!$A:$C,1)=$A223,VLOOKUP($A223,Osnova!$A:$C,3)),"")</f>
        <v>#N/A</v>
      </c>
      <c r="C223" s="263" t="e">
        <f aca="false">IF(VLOOKUP($A223,Osnova!$A:$C,1)=$A223,VLOOKUP($A223,Osnova!$A:$D,4),0)</f>
        <v>#N/A</v>
      </c>
      <c r="D223" s="246"/>
      <c r="E223" s="246"/>
      <c r="F223" s="257" t="n">
        <f aca="false">SUM(D223-E223)</f>
        <v>0</v>
      </c>
      <c r="G223" s="246"/>
      <c r="H223" s="246"/>
      <c r="I223" s="245" t="n">
        <f aca="false">SUM(F223+G223-H223)</f>
        <v>0</v>
      </c>
    </row>
    <row collapsed="false" customFormat="true" customHeight="true" hidden="false" ht="11.25" outlineLevel="0" r="224" s="77">
      <c r="A224" s="241"/>
      <c r="B224" s="255" t="e">
        <f aca="false">iferror(IF(VLOOKUP($A224,Osnova!$A:$C,1)=$A224,VLOOKUP($A224,Osnova!$A:$C,3)),"")</f>
        <v>#N/A</v>
      </c>
      <c r="C224" s="263" t="e">
        <f aca="false">IF(VLOOKUP($A224,Osnova!$A:$C,1)=$A224,VLOOKUP($A224,Osnova!$A:$D,4),0)</f>
        <v>#N/A</v>
      </c>
      <c r="D224" s="246"/>
      <c r="E224" s="246"/>
      <c r="F224" s="257" t="n">
        <f aca="false">SUM(D224-E224)</f>
        <v>0</v>
      </c>
      <c r="G224" s="246"/>
      <c r="H224" s="246"/>
      <c r="I224" s="245" t="n">
        <f aca="false">SUM(F224+G224-H224)</f>
        <v>0</v>
      </c>
    </row>
    <row collapsed="false" customFormat="true" customHeight="true" hidden="false" ht="11.25" outlineLevel="0" r="225" s="77">
      <c r="A225" s="241"/>
      <c r="B225" s="255" t="e">
        <f aca="false">iferror(IF(VLOOKUP($A225,Osnova!$A:$C,1)=$A225,VLOOKUP($A225,Osnova!$A:$C,3)),"")</f>
        <v>#N/A</v>
      </c>
      <c r="C225" s="263" t="e">
        <f aca="false">IF(VLOOKUP($A225,Osnova!$A:$C,1)=$A225,VLOOKUP($A225,Osnova!$A:$D,4),0)</f>
        <v>#N/A</v>
      </c>
      <c r="D225" s="246"/>
      <c r="E225" s="246"/>
      <c r="F225" s="257" t="n">
        <f aca="false">SUM(D225-E225)</f>
        <v>0</v>
      </c>
      <c r="G225" s="246"/>
      <c r="H225" s="246"/>
      <c r="I225" s="245" t="n">
        <f aca="false">SUM(F225+G225-H225)</f>
        <v>0</v>
      </c>
    </row>
    <row collapsed="false" customFormat="true" customHeight="true" hidden="false" ht="11.25" outlineLevel="0" r="226" s="77">
      <c r="A226" s="241"/>
      <c r="B226" s="255" t="e">
        <f aca="false">iferror(IF(VLOOKUP($A226,Osnova!$A:$C,1)=$A226,VLOOKUP($A226,Osnova!$A:$C,3)),"")</f>
        <v>#N/A</v>
      </c>
      <c r="C226" s="263" t="e">
        <f aca="false">IF(VLOOKUP($A226,Osnova!$A:$C,1)=$A226,VLOOKUP($A226,Osnova!$A:$D,4),0)</f>
        <v>#N/A</v>
      </c>
      <c r="D226" s="246"/>
      <c r="E226" s="246"/>
      <c r="F226" s="257" t="n">
        <f aca="false">SUM(D226-E226)</f>
        <v>0</v>
      </c>
      <c r="G226" s="246"/>
      <c r="H226" s="246"/>
      <c r="I226" s="245" t="n">
        <f aca="false">SUM(F226+G226-H226)</f>
        <v>0</v>
      </c>
    </row>
    <row collapsed="false" customFormat="true" customHeight="true" hidden="false" ht="11.25" outlineLevel="0" r="227" s="77">
      <c r="A227" s="241"/>
      <c r="B227" s="255" t="e">
        <f aca="false">iferror(IF(VLOOKUP($A227,Osnova!$A:$C,1)=$A227,VLOOKUP($A227,Osnova!$A:$C,3)),"")</f>
        <v>#N/A</v>
      </c>
      <c r="C227" s="263" t="e">
        <f aca="false">IF(VLOOKUP($A227,Osnova!$A:$C,1)=$A227,VLOOKUP($A227,Osnova!$A:$D,4),0)</f>
        <v>#N/A</v>
      </c>
      <c r="D227" s="246"/>
      <c r="E227" s="246"/>
      <c r="F227" s="257" t="n">
        <f aca="false">SUM(D227-E227)</f>
        <v>0</v>
      </c>
      <c r="G227" s="246"/>
      <c r="H227" s="246"/>
      <c r="I227" s="245" t="n">
        <f aca="false">SUM(F227+G227-H227)</f>
        <v>0</v>
      </c>
    </row>
    <row collapsed="false" customFormat="true" customHeight="true" hidden="false" ht="11.25" outlineLevel="0" r="228" s="77">
      <c r="A228" s="241"/>
      <c r="B228" s="255" t="e">
        <f aca="false">iferror(IF(VLOOKUP($A228,Osnova!$A:$C,1)=$A228,VLOOKUP($A228,Osnova!$A:$C,3)),"")</f>
        <v>#N/A</v>
      </c>
      <c r="C228" s="263" t="e">
        <f aca="false">IF(VLOOKUP($A228,Osnova!$A:$C,1)=$A228,VLOOKUP($A228,Osnova!$A:$D,4),0)</f>
        <v>#N/A</v>
      </c>
      <c r="D228" s="246"/>
      <c r="E228" s="246"/>
      <c r="F228" s="257" t="n">
        <f aca="false">SUM(D228-E228)</f>
        <v>0</v>
      </c>
      <c r="G228" s="246"/>
      <c r="H228" s="246"/>
      <c r="I228" s="245" t="n">
        <f aca="false">SUM(F228+G228-H228)</f>
        <v>0</v>
      </c>
    </row>
    <row collapsed="false" customFormat="true" customHeight="true" hidden="false" ht="11.25" outlineLevel="0" r="229" s="77">
      <c r="A229" s="241"/>
      <c r="B229" s="255" t="e">
        <f aca="false">iferror(IF(VLOOKUP($A229,Osnova!$A:$C,1)=$A229,VLOOKUP($A229,Osnova!$A:$C,3)),"")</f>
        <v>#N/A</v>
      </c>
      <c r="C229" s="263" t="e">
        <f aca="false">IF(VLOOKUP($A229,Osnova!$A:$C,1)=$A229,VLOOKUP($A229,Osnova!$A:$D,4),0)</f>
        <v>#N/A</v>
      </c>
      <c r="D229" s="246"/>
      <c r="E229" s="246"/>
      <c r="F229" s="257" t="n">
        <f aca="false">SUM(D229-E229)</f>
        <v>0</v>
      </c>
      <c r="G229" s="246"/>
      <c r="H229" s="246"/>
      <c r="I229" s="245" t="n">
        <f aca="false">SUM(F229+G229-H229)</f>
        <v>0</v>
      </c>
    </row>
    <row collapsed="false" customFormat="true" customHeight="true" hidden="false" ht="11.25" outlineLevel="0" r="230" s="77">
      <c r="A230" s="241"/>
      <c r="B230" s="255" t="e">
        <f aca="false">iferror(IF(VLOOKUP($A230,Osnova!$A:$C,1)=$A230,VLOOKUP($A230,Osnova!$A:$C,3)),"")</f>
        <v>#N/A</v>
      </c>
      <c r="C230" s="263" t="e">
        <f aca="false">IF(VLOOKUP($A230,Osnova!$A:$C,1)=$A230,VLOOKUP($A230,Osnova!$A:$D,4),0)</f>
        <v>#N/A</v>
      </c>
      <c r="D230" s="246"/>
      <c r="E230" s="246"/>
      <c r="F230" s="257" t="n">
        <f aca="false">SUM(D230-E230)</f>
        <v>0</v>
      </c>
      <c r="G230" s="246"/>
      <c r="H230" s="246"/>
      <c r="I230" s="245" t="n">
        <f aca="false">SUM(F230+G230-H230)</f>
        <v>0</v>
      </c>
    </row>
    <row collapsed="false" customFormat="true" customHeight="true" hidden="false" ht="11.25" outlineLevel="0" r="231" s="77">
      <c r="A231" s="241"/>
      <c r="B231" s="255" t="e">
        <f aca="false">iferror(IF(VLOOKUP($A231,Osnova!$A:$C,1)=$A231,VLOOKUP($A231,Osnova!$A:$C,3)),"")</f>
        <v>#N/A</v>
      </c>
      <c r="C231" s="263" t="e">
        <f aca="false">IF(VLOOKUP($A231,Osnova!$A:$C,1)=$A231,VLOOKUP($A231,Osnova!$A:$D,4),0)</f>
        <v>#N/A</v>
      </c>
      <c r="D231" s="246"/>
      <c r="E231" s="246"/>
      <c r="F231" s="257" t="n">
        <f aca="false">SUM(D231-E231)</f>
        <v>0</v>
      </c>
      <c r="G231" s="246"/>
      <c r="H231" s="246"/>
      <c r="I231" s="245" t="n">
        <f aca="false">SUM(F231+G231-H231)</f>
        <v>0</v>
      </c>
    </row>
    <row collapsed="false" customFormat="true" customHeight="true" hidden="false" ht="11.25" outlineLevel="0" r="232" s="77">
      <c r="A232" s="241"/>
      <c r="B232" s="255" t="e">
        <f aca="false">iferror(IF(VLOOKUP($A232,Osnova!$A:$C,1)=$A232,VLOOKUP($A232,Osnova!$A:$C,3)),"")</f>
        <v>#N/A</v>
      </c>
      <c r="C232" s="263" t="e">
        <f aca="false">IF(VLOOKUP($A232,Osnova!$A:$C,1)=$A232,VLOOKUP($A232,Osnova!$A:$D,4),0)</f>
        <v>#N/A</v>
      </c>
      <c r="D232" s="246"/>
      <c r="E232" s="246"/>
      <c r="F232" s="257" t="n">
        <f aca="false">SUM(D232-E232)</f>
        <v>0</v>
      </c>
      <c r="G232" s="246"/>
      <c r="H232" s="246"/>
      <c r="I232" s="245" t="n">
        <f aca="false">SUM(F232+G232-H232)</f>
        <v>0</v>
      </c>
    </row>
    <row collapsed="false" customFormat="true" customHeight="true" hidden="false" ht="11.25" outlineLevel="0" r="233" s="77">
      <c r="A233" s="241"/>
      <c r="B233" s="255" t="e">
        <f aca="false">iferror(IF(VLOOKUP($A233,Osnova!$A:$C,1)=$A233,VLOOKUP($A233,Osnova!$A:$C,3)),"")</f>
        <v>#N/A</v>
      </c>
      <c r="C233" s="263" t="e">
        <f aca="false">IF(VLOOKUP($A233,Osnova!$A:$C,1)=$A233,VLOOKUP($A233,Osnova!$A:$D,4),0)</f>
        <v>#N/A</v>
      </c>
      <c r="D233" s="246"/>
      <c r="E233" s="246"/>
      <c r="F233" s="257" t="n">
        <f aca="false">SUM(D233-E233)</f>
        <v>0</v>
      </c>
      <c r="G233" s="246"/>
      <c r="H233" s="246"/>
      <c r="I233" s="245" t="n">
        <f aca="false">SUM(F233+G233-H233)</f>
        <v>0</v>
      </c>
    </row>
    <row collapsed="false" customFormat="true" customHeight="true" hidden="false" ht="11.25" outlineLevel="0" r="234" s="77">
      <c r="A234" s="241"/>
      <c r="B234" s="255" t="e">
        <f aca="false">iferror(IF(VLOOKUP($A234,Osnova!$A:$C,1)=$A234,VLOOKUP($A234,Osnova!$A:$C,3)),"")</f>
        <v>#N/A</v>
      </c>
      <c r="C234" s="263" t="e">
        <f aca="false">IF(VLOOKUP($A234,Osnova!$A:$C,1)=$A234,VLOOKUP($A234,Osnova!$A:$D,4),0)</f>
        <v>#N/A</v>
      </c>
      <c r="D234" s="246"/>
      <c r="E234" s="246"/>
      <c r="F234" s="257" t="n">
        <f aca="false">SUM(D234-E234)</f>
        <v>0</v>
      </c>
      <c r="G234" s="246"/>
      <c r="H234" s="246"/>
      <c r="I234" s="245" t="n">
        <f aca="false">SUM(F234+G234-H234)</f>
        <v>0</v>
      </c>
    </row>
    <row collapsed="false" customFormat="true" customHeight="true" hidden="false" ht="11.25" outlineLevel="0" r="235" s="77">
      <c r="A235" s="241"/>
      <c r="B235" s="255" t="e">
        <f aca="false">iferror(IF(VLOOKUP($A235,Osnova!$A:$C,1)=$A235,VLOOKUP($A235,Osnova!$A:$C,3)),"")</f>
        <v>#N/A</v>
      </c>
      <c r="C235" s="263" t="e">
        <f aca="false">IF(VLOOKUP($A235,Osnova!$A:$C,1)=$A235,VLOOKUP($A235,Osnova!$A:$D,4),0)</f>
        <v>#N/A</v>
      </c>
      <c r="D235" s="246"/>
      <c r="E235" s="246"/>
      <c r="F235" s="257" t="n">
        <f aca="false">SUM(D235-E235)</f>
        <v>0</v>
      </c>
      <c r="G235" s="246"/>
      <c r="H235" s="246"/>
      <c r="I235" s="245" t="n">
        <f aca="false">SUM(F235+G235-H235)</f>
        <v>0</v>
      </c>
    </row>
    <row collapsed="false" customFormat="true" customHeight="true" hidden="false" ht="11.25" outlineLevel="0" r="236" s="77">
      <c r="A236" s="241"/>
      <c r="B236" s="255" t="e">
        <f aca="false">iferror(IF(VLOOKUP($A236,Osnova!$A:$C,1)=$A236,VLOOKUP($A236,Osnova!$A:$C,3)),"")</f>
        <v>#N/A</v>
      </c>
      <c r="C236" s="263" t="e">
        <f aca="false">IF(VLOOKUP($A236,Osnova!$A:$C,1)=$A236,VLOOKUP($A236,Osnova!$A:$D,4),0)</f>
        <v>#N/A</v>
      </c>
      <c r="D236" s="246"/>
      <c r="E236" s="246"/>
      <c r="F236" s="257" t="n">
        <f aca="false">SUM(D236-E236)</f>
        <v>0</v>
      </c>
      <c r="G236" s="246"/>
      <c r="H236" s="246"/>
      <c r="I236" s="245" t="n">
        <f aca="false">SUM(F236+G236-H236)</f>
        <v>0</v>
      </c>
    </row>
    <row collapsed="false" customFormat="true" customHeight="true" hidden="false" ht="11.25" outlineLevel="0" r="237" s="77">
      <c r="A237" s="241"/>
      <c r="B237" s="255" t="e">
        <f aca="false">iferror(IF(VLOOKUP($A237,Osnova!$A:$C,1)=$A237,VLOOKUP($A237,Osnova!$A:$C,3)),"")</f>
        <v>#N/A</v>
      </c>
      <c r="C237" s="263" t="e">
        <f aca="false">IF(VLOOKUP($A237,Osnova!$A:$C,1)=$A237,VLOOKUP($A237,Osnova!$A:$D,4),0)</f>
        <v>#N/A</v>
      </c>
      <c r="D237" s="246"/>
      <c r="E237" s="246"/>
      <c r="F237" s="257" t="n">
        <f aca="false">SUM(D237-E237)</f>
        <v>0</v>
      </c>
      <c r="G237" s="246"/>
      <c r="H237" s="246"/>
      <c r="I237" s="245" t="n">
        <f aca="false">SUM(F237+G237-H237)</f>
        <v>0</v>
      </c>
    </row>
    <row collapsed="false" customFormat="true" customHeight="true" hidden="false" ht="11.25" outlineLevel="0" r="238" s="77">
      <c r="A238" s="241"/>
      <c r="B238" s="255" t="e">
        <f aca="false">iferror(IF(VLOOKUP($A238,Osnova!$A:$C,1)=$A238,VLOOKUP($A238,Osnova!$A:$C,3)),"")</f>
        <v>#N/A</v>
      </c>
      <c r="C238" s="263" t="e">
        <f aca="false">IF(VLOOKUP($A238,Osnova!$A:$C,1)=$A238,VLOOKUP($A238,Osnova!$A:$D,4),0)</f>
        <v>#N/A</v>
      </c>
      <c r="D238" s="246"/>
      <c r="E238" s="246"/>
      <c r="F238" s="257" t="n">
        <f aca="false">SUM(D238-E238)</f>
        <v>0</v>
      </c>
      <c r="G238" s="246"/>
      <c r="H238" s="246"/>
      <c r="I238" s="245" t="n">
        <f aca="false">SUM(F238+G238-H238)</f>
        <v>0</v>
      </c>
    </row>
    <row collapsed="false" customFormat="true" customHeight="true" hidden="false" ht="11.25" outlineLevel="0" r="239" s="77">
      <c r="A239" s="241"/>
      <c r="B239" s="255" t="e">
        <f aca="false">iferror(IF(VLOOKUP($A239,Osnova!$A:$C,1)=$A239,VLOOKUP($A239,Osnova!$A:$C,3)),"")</f>
        <v>#N/A</v>
      </c>
      <c r="C239" s="263" t="e">
        <f aca="false">IF(VLOOKUP($A239,Osnova!$A:$C,1)=$A239,VLOOKUP($A239,Osnova!$A:$D,4),0)</f>
        <v>#N/A</v>
      </c>
      <c r="D239" s="246"/>
      <c r="E239" s="246"/>
      <c r="F239" s="257" t="n">
        <f aca="false">SUM(D239-E239)</f>
        <v>0</v>
      </c>
      <c r="G239" s="246"/>
      <c r="H239" s="246"/>
      <c r="I239" s="245" t="n">
        <f aca="false">SUM(F239+G239-H239)</f>
        <v>0</v>
      </c>
    </row>
    <row collapsed="false" customFormat="true" customHeight="true" hidden="false" ht="11.25" outlineLevel="0" r="240" s="77">
      <c r="A240" s="241"/>
      <c r="B240" s="255" t="e">
        <f aca="false">iferror(IF(VLOOKUP($A240,Osnova!$A:$C,1)=$A240,VLOOKUP($A240,Osnova!$A:$C,3)),"")</f>
        <v>#N/A</v>
      </c>
      <c r="C240" s="263" t="e">
        <f aca="false">IF(VLOOKUP($A240,Osnova!$A:$C,1)=$A240,VLOOKUP($A240,Osnova!$A:$D,4),0)</f>
        <v>#N/A</v>
      </c>
      <c r="D240" s="246"/>
      <c r="E240" s="246"/>
      <c r="F240" s="257" t="n">
        <f aca="false">SUM(D240-E240)</f>
        <v>0</v>
      </c>
      <c r="G240" s="246"/>
      <c r="H240" s="246"/>
      <c r="I240" s="245" t="n">
        <f aca="false">SUM(F240+G240-H240)</f>
        <v>0</v>
      </c>
    </row>
    <row collapsed="false" customFormat="true" customHeight="true" hidden="false" ht="11.25" outlineLevel="0" r="241" s="77">
      <c r="A241" s="241"/>
      <c r="B241" s="255" t="e">
        <f aca="false">iferror(IF(VLOOKUP($A241,Osnova!$A:$C,1)=$A241,VLOOKUP($A241,Osnova!$A:$C,3)),"")</f>
        <v>#N/A</v>
      </c>
      <c r="C241" s="263" t="e">
        <f aca="false">IF(VLOOKUP($A241,Osnova!$A:$C,1)=$A241,VLOOKUP($A241,Osnova!$A:$D,4),0)</f>
        <v>#N/A</v>
      </c>
      <c r="D241" s="246"/>
      <c r="E241" s="246"/>
      <c r="F241" s="257" t="n">
        <f aca="false">SUM(D241-E241)</f>
        <v>0</v>
      </c>
      <c r="G241" s="246"/>
      <c r="H241" s="246"/>
      <c r="I241" s="245" t="n">
        <f aca="false">SUM(F241+G241-H241)</f>
        <v>0</v>
      </c>
    </row>
    <row collapsed="false" customFormat="true" customHeight="true" hidden="false" ht="11.25" outlineLevel="0" r="242" s="77">
      <c r="A242" s="241"/>
      <c r="B242" s="255" t="e">
        <f aca="false">iferror(IF(VLOOKUP($A242,Osnova!$A:$C,1)=$A242,VLOOKUP($A242,Osnova!$A:$C,3)),"")</f>
        <v>#N/A</v>
      </c>
      <c r="C242" s="263" t="e">
        <f aca="false">IF(VLOOKUP($A242,Osnova!$A:$C,1)=$A242,VLOOKUP($A242,Osnova!$A:$D,4),0)</f>
        <v>#N/A</v>
      </c>
      <c r="D242" s="246"/>
      <c r="E242" s="246"/>
      <c r="F242" s="257" t="n">
        <f aca="false">SUM(D242-E242)</f>
        <v>0</v>
      </c>
      <c r="G242" s="246"/>
      <c r="H242" s="246"/>
      <c r="I242" s="245" t="n">
        <f aca="false">SUM(F242+G242-H242)</f>
        <v>0</v>
      </c>
    </row>
    <row collapsed="false" customFormat="true" customHeight="true" hidden="false" ht="11.25" outlineLevel="0" r="243" s="77">
      <c r="A243" s="241"/>
      <c r="B243" s="255" t="e">
        <f aca="false">iferror(IF(VLOOKUP($A243,Osnova!$A:$C,1)=$A243,VLOOKUP($A243,Osnova!$A:$C,3)),"")</f>
        <v>#N/A</v>
      </c>
      <c r="C243" s="263" t="e">
        <f aca="false">IF(VLOOKUP($A243,Osnova!$A:$C,1)=$A243,VLOOKUP($A243,Osnova!$A:$D,4),0)</f>
        <v>#N/A</v>
      </c>
      <c r="D243" s="246"/>
      <c r="E243" s="246"/>
      <c r="F243" s="257" t="n">
        <f aca="false">SUM(D243-E243)</f>
        <v>0</v>
      </c>
      <c r="G243" s="246"/>
      <c r="H243" s="246"/>
      <c r="I243" s="245" t="n">
        <f aca="false">SUM(F243+G243-H243)</f>
        <v>0</v>
      </c>
    </row>
    <row collapsed="false" customFormat="true" customHeight="true" hidden="false" ht="11.25" outlineLevel="0" r="244" s="77">
      <c r="A244" s="241"/>
      <c r="B244" s="255" t="e">
        <f aca="false">iferror(IF(VLOOKUP($A244,Osnova!$A:$C,1)=$A244,VLOOKUP($A244,Osnova!$A:$C,3)),"")</f>
        <v>#N/A</v>
      </c>
      <c r="C244" s="263" t="e">
        <f aca="false">IF(VLOOKUP($A244,Osnova!$A:$C,1)=$A244,VLOOKUP($A244,Osnova!$A:$D,4),0)</f>
        <v>#N/A</v>
      </c>
      <c r="D244" s="246"/>
      <c r="E244" s="246"/>
      <c r="F244" s="257" t="n">
        <f aca="false">SUM(D244-E244)</f>
        <v>0</v>
      </c>
      <c r="G244" s="246"/>
      <c r="H244" s="246"/>
      <c r="I244" s="245" t="n">
        <f aca="false">SUM(F244+G244-H244)</f>
        <v>0</v>
      </c>
    </row>
    <row collapsed="false" customFormat="true" customHeight="true" hidden="false" ht="11.25" outlineLevel="0" r="245" s="77">
      <c r="A245" s="241"/>
      <c r="B245" s="255" t="e">
        <f aca="false">iferror(IF(VLOOKUP($A245,Osnova!$A:$C,1)=$A245,VLOOKUP($A245,Osnova!$A:$C,3)),"")</f>
        <v>#N/A</v>
      </c>
      <c r="C245" s="263" t="e">
        <f aca="false">IF(VLOOKUP($A245,Osnova!$A:$C,1)=$A245,VLOOKUP($A245,Osnova!$A:$D,4),0)</f>
        <v>#N/A</v>
      </c>
      <c r="D245" s="246"/>
      <c r="E245" s="246"/>
      <c r="F245" s="257" t="n">
        <f aca="false">SUM(D245-E245)</f>
        <v>0</v>
      </c>
      <c r="G245" s="246"/>
      <c r="H245" s="246"/>
      <c r="I245" s="245" t="n">
        <f aca="false">SUM(F245+G245-H245)</f>
        <v>0</v>
      </c>
    </row>
    <row collapsed="false" customFormat="true" customHeight="true" hidden="false" ht="11.25" outlineLevel="0" r="246" s="77">
      <c r="A246" s="241"/>
      <c r="B246" s="255" t="e">
        <f aca="false">iferror(IF(VLOOKUP($A246,Osnova!$A:$C,1)=$A246,VLOOKUP($A246,Osnova!$A:$C,3)),"")</f>
        <v>#N/A</v>
      </c>
      <c r="C246" s="263" t="e">
        <f aca="false">IF(VLOOKUP($A246,Osnova!$A:$C,1)=$A246,VLOOKUP($A246,Osnova!$A:$D,4),0)</f>
        <v>#N/A</v>
      </c>
      <c r="D246" s="246"/>
      <c r="E246" s="246"/>
      <c r="F246" s="257" t="n">
        <f aca="false">SUM(D246-E246)</f>
        <v>0</v>
      </c>
      <c r="G246" s="246"/>
      <c r="H246" s="246"/>
      <c r="I246" s="245" t="n">
        <f aca="false">SUM(F246+G246-H246)</f>
        <v>0</v>
      </c>
    </row>
    <row collapsed="false" customFormat="true" customHeight="true" hidden="false" ht="11.25" outlineLevel="0" r="247" s="77">
      <c r="A247" s="241"/>
      <c r="B247" s="255" t="e">
        <f aca="false">iferror(IF(VLOOKUP($A247,Osnova!$A:$C,1)=$A247,VLOOKUP($A247,Osnova!$A:$C,3)),"")</f>
        <v>#N/A</v>
      </c>
      <c r="C247" s="263" t="e">
        <f aca="false">IF(VLOOKUP($A247,Osnova!$A:$C,1)=$A247,VLOOKUP($A247,Osnova!$A:$D,4),0)</f>
        <v>#N/A</v>
      </c>
      <c r="D247" s="246"/>
      <c r="E247" s="246"/>
      <c r="F247" s="257" t="n">
        <f aca="false">SUM(D247-E247)</f>
        <v>0</v>
      </c>
      <c r="G247" s="246"/>
      <c r="H247" s="246"/>
      <c r="I247" s="245" t="n">
        <f aca="false">SUM(F247+G247-H247)</f>
        <v>0</v>
      </c>
    </row>
    <row collapsed="false" customFormat="true" customHeight="true" hidden="false" ht="11.25" outlineLevel="0" r="248" s="77">
      <c r="A248" s="241"/>
      <c r="B248" s="255" t="e">
        <f aca="false">iferror(IF(VLOOKUP($A248,Osnova!$A:$C,1)=$A248,VLOOKUP($A248,Osnova!$A:$C,3)),"")</f>
        <v>#N/A</v>
      </c>
      <c r="C248" s="263" t="e">
        <f aca="false">IF(VLOOKUP($A248,Osnova!$A:$C,1)=$A248,VLOOKUP($A248,Osnova!$A:$D,4),0)</f>
        <v>#N/A</v>
      </c>
      <c r="D248" s="246"/>
      <c r="E248" s="246"/>
      <c r="F248" s="257" t="n">
        <f aca="false">SUM(D248-E248)</f>
        <v>0</v>
      </c>
      <c r="G248" s="246"/>
      <c r="H248" s="246"/>
      <c r="I248" s="245" t="n">
        <f aca="false">SUM(F248+G248-H248)</f>
        <v>0</v>
      </c>
    </row>
    <row collapsed="false" customFormat="true" customHeight="true" hidden="false" ht="11.25" outlineLevel="0" r="249" s="77">
      <c r="A249" s="241"/>
      <c r="B249" s="255" t="e">
        <f aca="false">iferror(IF(VLOOKUP($A249,Osnova!$A:$C,1)=$A249,VLOOKUP($A249,Osnova!$A:$C,3)),"")</f>
        <v>#N/A</v>
      </c>
      <c r="C249" s="263" t="e">
        <f aca="false">IF(VLOOKUP($A249,Osnova!$A:$C,1)=$A249,VLOOKUP($A249,Osnova!$A:$D,4),0)</f>
        <v>#N/A</v>
      </c>
      <c r="D249" s="246"/>
      <c r="E249" s="246"/>
      <c r="F249" s="257" t="n">
        <f aca="false">SUM(D249-E249)</f>
        <v>0</v>
      </c>
      <c r="G249" s="246"/>
      <c r="H249" s="246"/>
      <c r="I249" s="245" t="n">
        <f aca="false">SUM(F249+G249-H249)</f>
        <v>0</v>
      </c>
    </row>
    <row collapsed="false" customFormat="true" customHeight="true" hidden="false" ht="11.25" outlineLevel="0" r="250" s="77">
      <c r="A250" s="241"/>
      <c r="B250" s="255" t="e">
        <f aca="false">iferror(IF(VLOOKUP($A250,Osnova!$A:$C,1)=$A250,VLOOKUP($A250,Osnova!$A:$C,3)),"")</f>
        <v>#N/A</v>
      </c>
      <c r="C250" s="263" t="e">
        <f aca="false">IF(VLOOKUP($A250,Osnova!$A:$C,1)=$A250,VLOOKUP($A250,Osnova!$A:$D,4),0)</f>
        <v>#N/A</v>
      </c>
      <c r="D250" s="246"/>
      <c r="E250" s="246"/>
      <c r="F250" s="257" t="n">
        <f aca="false">SUM(D250-E250)</f>
        <v>0</v>
      </c>
      <c r="G250" s="246"/>
      <c r="H250" s="246"/>
      <c r="I250" s="245" t="n">
        <f aca="false">SUM(F250+G250-H250)</f>
        <v>0</v>
      </c>
    </row>
    <row collapsed="false" customFormat="true" customHeight="true" hidden="false" ht="11.25" outlineLevel="0" r="251" s="77">
      <c r="A251" s="241"/>
      <c r="B251" s="255" t="e">
        <f aca="false">iferror(IF(VLOOKUP($A251,Osnova!$A:$C,1)=$A251,VLOOKUP($A251,Osnova!$A:$C,3)),"")</f>
        <v>#N/A</v>
      </c>
      <c r="C251" s="263" t="e">
        <f aca="false">IF(VLOOKUP($A251,Osnova!$A:$C,1)=$A251,VLOOKUP($A251,Osnova!$A:$D,4),0)</f>
        <v>#N/A</v>
      </c>
      <c r="D251" s="246"/>
      <c r="E251" s="246"/>
      <c r="F251" s="257" t="n">
        <f aca="false">SUM(D251-E251)</f>
        <v>0</v>
      </c>
      <c r="G251" s="246"/>
      <c r="H251" s="246"/>
      <c r="I251" s="245" t="n">
        <f aca="false">SUM(F251+G251-H251)</f>
        <v>0</v>
      </c>
    </row>
    <row collapsed="false" customFormat="true" customHeight="true" hidden="false" ht="11.25" outlineLevel="0" r="252" s="77">
      <c r="A252" s="241"/>
      <c r="B252" s="255" t="e">
        <f aca="false">iferror(IF(VLOOKUP($A252,Osnova!$A:$C,1)=$A252,VLOOKUP($A252,Osnova!$A:$C,3)),"")</f>
        <v>#N/A</v>
      </c>
      <c r="C252" s="263" t="e">
        <f aca="false">IF(VLOOKUP($A252,Osnova!$A:$C,1)=$A252,VLOOKUP($A252,Osnova!$A:$D,4),0)</f>
        <v>#N/A</v>
      </c>
      <c r="D252" s="246"/>
      <c r="E252" s="246"/>
      <c r="F252" s="257" t="n">
        <f aca="false">SUM(D252-E252)</f>
        <v>0</v>
      </c>
      <c r="G252" s="246"/>
      <c r="H252" s="246"/>
      <c r="I252" s="245" t="n">
        <f aca="false">SUM(F252+G252-H252)</f>
        <v>0</v>
      </c>
    </row>
    <row collapsed="false" customFormat="true" customHeight="true" hidden="false" ht="11.25" outlineLevel="0" r="253" s="77">
      <c r="A253" s="241"/>
      <c r="B253" s="255" t="e">
        <f aca="false">iferror(IF(VLOOKUP($A253,Osnova!$A:$C,1)=$A253,VLOOKUP($A253,Osnova!$A:$C,3)),"")</f>
        <v>#N/A</v>
      </c>
      <c r="C253" s="263" t="e">
        <f aca="false">IF(VLOOKUP($A253,Osnova!$A:$C,1)=$A253,VLOOKUP($A253,Osnova!$A:$D,4),0)</f>
        <v>#N/A</v>
      </c>
      <c r="D253" s="246"/>
      <c r="E253" s="246"/>
      <c r="F253" s="257" t="n">
        <f aca="false">SUM(D253-E253)</f>
        <v>0</v>
      </c>
      <c r="G253" s="246"/>
      <c r="H253" s="246"/>
      <c r="I253" s="245" t="n">
        <f aca="false">SUM(F253+G253-H253)</f>
        <v>0</v>
      </c>
    </row>
    <row collapsed="false" customFormat="true" customHeight="true" hidden="false" ht="11.25" outlineLevel="0" r="254" s="77">
      <c r="A254" s="241"/>
      <c r="B254" s="255" t="e">
        <f aca="false">iferror(IF(VLOOKUP($A254,Osnova!$A:$C,1)=$A254,VLOOKUP($A254,Osnova!$A:$C,3)),"")</f>
        <v>#N/A</v>
      </c>
      <c r="C254" s="263" t="e">
        <f aca="false">IF(VLOOKUP($A254,Osnova!$A:$C,1)=$A254,VLOOKUP($A254,Osnova!$A:$D,4),0)</f>
        <v>#N/A</v>
      </c>
      <c r="D254" s="246"/>
      <c r="E254" s="246"/>
      <c r="F254" s="257" t="n">
        <f aca="false">SUM(D254-E254)</f>
        <v>0</v>
      </c>
      <c r="G254" s="246"/>
      <c r="H254" s="246"/>
      <c r="I254" s="245" t="n">
        <f aca="false">SUM(F254+G254-H254)</f>
        <v>0</v>
      </c>
    </row>
    <row collapsed="false" customFormat="true" customHeight="true" hidden="false" ht="11.25" outlineLevel="0" r="255" s="77">
      <c r="A255" s="241"/>
      <c r="B255" s="255" t="e">
        <f aca="false">iferror(IF(VLOOKUP($A255,Osnova!$A:$C,1)=$A255,VLOOKUP($A255,Osnova!$A:$C,3)),"")</f>
        <v>#N/A</v>
      </c>
      <c r="C255" s="263" t="e">
        <f aca="false">IF(VLOOKUP($A255,Osnova!$A:$C,1)=$A255,VLOOKUP($A255,Osnova!$A:$D,4),0)</f>
        <v>#N/A</v>
      </c>
      <c r="D255" s="246"/>
      <c r="E255" s="246"/>
      <c r="F255" s="257" t="n">
        <f aca="false">SUM(D255-E255)</f>
        <v>0</v>
      </c>
      <c r="G255" s="246"/>
      <c r="H255" s="246"/>
      <c r="I255" s="245" t="n">
        <f aca="false">SUM(F255+G255-H255)</f>
        <v>0</v>
      </c>
    </row>
    <row collapsed="false" customFormat="true" customHeight="true" hidden="false" ht="11.25" outlineLevel="0" r="256" s="77">
      <c r="A256" s="241"/>
      <c r="B256" s="255" t="e">
        <f aca="false">iferror(IF(VLOOKUP($A256,Osnova!$A:$C,1)=$A256,VLOOKUP($A256,Osnova!$A:$C,3)),"")</f>
        <v>#N/A</v>
      </c>
      <c r="C256" s="263" t="e">
        <f aca="false">IF(VLOOKUP($A256,Osnova!$A:$C,1)=$A256,VLOOKUP($A256,Osnova!$A:$D,4),0)</f>
        <v>#N/A</v>
      </c>
      <c r="D256" s="246"/>
      <c r="E256" s="246"/>
      <c r="F256" s="257" t="n">
        <f aca="false">SUM(D256-E256)</f>
        <v>0</v>
      </c>
      <c r="G256" s="246"/>
      <c r="H256" s="246"/>
      <c r="I256" s="245" t="n">
        <f aca="false">SUM(F256+G256-H256)</f>
        <v>0</v>
      </c>
    </row>
    <row collapsed="false" customFormat="true" customHeight="true" hidden="false" ht="11.25" outlineLevel="0" r="257" s="77">
      <c r="A257" s="241"/>
      <c r="B257" s="255" t="e">
        <f aca="false">iferror(IF(VLOOKUP($A257,Osnova!$A:$C,1)=$A257,VLOOKUP($A257,Osnova!$A:$C,3)),"")</f>
        <v>#N/A</v>
      </c>
      <c r="C257" s="263" t="e">
        <f aca="false">IF(VLOOKUP($A257,Osnova!$A:$C,1)=$A257,VLOOKUP($A257,Osnova!$A:$D,4),0)</f>
        <v>#N/A</v>
      </c>
      <c r="D257" s="246"/>
      <c r="E257" s="246"/>
      <c r="F257" s="257" t="n">
        <f aca="false">SUM(D257-E257)</f>
        <v>0</v>
      </c>
      <c r="G257" s="246"/>
      <c r="H257" s="246"/>
      <c r="I257" s="245" t="n">
        <f aca="false">SUM(F257+G257-H257)</f>
        <v>0</v>
      </c>
    </row>
    <row collapsed="false" customFormat="true" customHeight="true" hidden="false" ht="11.25" outlineLevel="0" r="258" s="77">
      <c r="A258" s="241"/>
      <c r="B258" s="255" t="e">
        <f aca="false">iferror(IF(VLOOKUP($A258,Osnova!$A:$C,1)=$A258,VLOOKUP($A258,Osnova!$A:$C,3)),"")</f>
        <v>#N/A</v>
      </c>
      <c r="C258" s="263" t="e">
        <f aca="false">IF(VLOOKUP($A258,Osnova!$A:$C,1)=$A258,VLOOKUP($A258,Osnova!$A:$D,4),0)</f>
        <v>#N/A</v>
      </c>
      <c r="D258" s="246"/>
      <c r="E258" s="246"/>
      <c r="F258" s="257" t="n">
        <f aca="false">SUM(D258-E258)</f>
        <v>0</v>
      </c>
      <c r="G258" s="246"/>
      <c r="H258" s="246"/>
      <c r="I258" s="245" t="n">
        <f aca="false">SUM(F258+G258-H258)</f>
        <v>0</v>
      </c>
    </row>
    <row collapsed="false" customFormat="true" customHeight="true" hidden="false" ht="11.25" outlineLevel="0" r="259" s="77">
      <c r="A259" s="241"/>
      <c r="B259" s="255" t="e">
        <f aca="false">iferror(IF(VLOOKUP($A259,Osnova!$A:$C,1)=$A259,VLOOKUP($A259,Osnova!$A:$C,3)),"")</f>
        <v>#N/A</v>
      </c>
      <c r="C259" s="263" t="e">
        <f aca="false">IF(VLOOKUP($A259,Osnova!$A:$C,1)=$A259,VLOOKUP($A259,Osnova!$A:$D,4),0)</f>
        <v>#N/A</v>
      </c>
      <c r="D259" s="246"/>
      <c r="E259" s="246"/>
      <c r="F259" s="257" t="n">
        <f aca="false">SUM(D259-E259)</f>
        <v>0</v>
      </c>
      <c r="G259" s="246"/>
      <c r="H259" s="246"/>
      <c r="I259" s="245" t="n">
        <f aca="false">SUM(F259+G259-H259)</f>
        <v>0</v>
      </c>
    </row>
    <row collapsed="false" customFormat="true" customHeight="true" hidden="false" ht="11.25" outlineLevel="0" r="260" s="77">
      <c r="A260" s="241"/>
      <c r="B260" s="255" t="e">
        <f aca="false">iferror(IF(VLOOKUP($A260,Osnova!$A:$C,1)=$A260,VLOOKUP($A260,Osnova!$A:$C,3)),"")</f>
        <v>#N/A</v>
      </c>
      <c r="C260" s="263" t="e">
        <f aca="false">IF(VLOOKUP($A260,Osnova!$A:$C,1)=$A260,VLOOKUP($A260,Osnova!$A:$D,4),0)</f>
        <v>#N/A</v>
      </c>
      <c r="D260" s="246"/>
      <c r="E260" s="246"/>
      <c r="F260" s="257" t="n">
        <f aca="false">SUM(D260-E260)</f>
        <v>0</v>
      </c>
      <c r="G260" s="246"/>
      <c r="H260" s="246"/>
      <c r="I260" s="245" t="n">
        <f aca="false">SUM(F260+G260-H260)</f>
        <v>0</v>
      </c>
    </row>
    <row collapsed="false" customFormat="true" customHeight="true" hidden="false" ht="11.25" outlineLevel="0" r="261" s="77">
      <c r="A261" s="241"/>
      <c r="B261" s="255" t="e">
        <f aca="false">iferror(IF(VLOOKUP($A261,Osnova!$A:$C,1)=$A261,VLOOKUP($A261,Osnova!$A:$C,3)),"")</f>
        <v>#N/A</v>
      </c>
      <c r="C261" s="263" t="e">
        <f aca="false">IF(VLOOKUP($A261,Osnova!$A:$C,1)=$A261,VLOOKUP($A261,Osnova!$A:$D,4),0)</f>
        <v>#N/A</v>
      </c>
      <c r="D261" s="246"/>
      <c r="E261" s="246"/>
      <c r="F261" s="257" t="n">
        <f aca="false">SUM(D261-E261)</f>
        <v>0</v>
      </c>
      <c r="G261" s="246"/>
      <c r="H261" s="246"/>
      <c r="I261" s="245" t="n">
        <f aca="false">SUM(F261+G261-H261)</f>
        <v>0</v>
      </c>
    </row>
    <row collapsed="false" customFormat="true" customHeight="true" hidden="false" ht="11.25" outlineLevel="0" r="262" s="77">
      <c r="A262" s="241"/>
      <c r="B262" s="255" t="e">
        <f aca="false">iferror(IF(VLOOKUP($A262,Osnova!$A:$C,1)=$A262,VLOOKUP($A262,Osnova!$A:$C,3)),"")</f>
        <v>#N/A</v>
      </c>
      <c r="C262" s="263" t="e">
        <f aca="false">IF(VLOOKUP($A262,Osnova!$A:$C,1)=$A262,VLOOKUP($A262,Osnova!$A:$D,4),0)</f>
        <v>#N/A</v>
      </c>
      <c r="D262" s="246"/>
      <c r="E262" s="246"/>
      <c r="F262" s="257" t="n">
        <f aca="false">SUM(D262-E262)</f>
        <v>0</v>
      </c>
      <c r="G262" s="246"/>
      <c r="H262" s="246"/>
      <c r="I262" s="245" t="n">
        <f aca="false">SUM(F262+G262-H262)</f>
        <v>0</v>
      </c>
    </row>
    <row collapsed="false" customFormat="true" customHeight="true" hidden="false" ht="11.25" outlineLevel="0" r="263" s="77">
      <c r="A263" s="241"/>
      <c r="B263" s="255" t="e">
        <f aca="false">iferror(IF(VLOOKUP($A263,Osnova!$A:$C,1)=$A263,VLOOKUP($A263,Osnova!$A:$C,3)),"")</f>
        <v>#N/A</v>
      </c>
      <c r="C263" s="263" t="e">
        <f aca="false">IF(VLOOKUP($A263,Osnova!$A:$C,1)=$A263,VLOOKUP($A263,Osnova!$A:$D,4),0)</f>
        <v>#N/A</v>
      </c>
      <c r="D263" s="246"/>
      <c r="E263" s="246"/>
      <c r="F263" s="257" t="n">
        <f aca="false">SUM(D263-E263)</f>
        <v>0</v>
      </c>
      <c r="G263" s="246"/>
      <c r="H263" s="246"/>
      <c r="I263" s="245" t="n">
        <f aca="false">SUM(F263+G263-H263)</f>
        <v>0</v>
      </c>
    </row>
    <row collapsed="false" customFormat="true" customHeight="true" hidden="false" ht="11.25" outlineLevel="0" r="264" s="77">
      <c r="A264" s="241"/>
      <c r="B264" s="255" t="e">
        <f aca="false">iferror(IF(VLOOKUP($A264,Osnova!$A:$C,1)=$A264,VLOOKUP($A264,Osnova!$A:$C,3)),"")</f>
        <v>#N/A</v>
      </c>
      <c r="C264" s="263" t="e">
        <f aca="false">IF(VLOOKUP($A264,Osnova!$A:$C,1)=$A264,VLOOKUP($A264,Osnova!$A:$D,4),0)</f>
        <v>#N/A</v>
      </c>
      <c r="D264" s="246"/>
      <c r="E264" s="246"/>
      <c r="F264" s="257" t="n">
        <f aca="false">SUM(D264-E264)</f>
        <v>0</v>
      </c>
      <c r="G264" s="246"/>
      <c r="H264" s="246"/>
      <c r="I264" s="245" t="n">
        <f aca="false">SUM(F264+G264-H264)</f>
        <v>0</v>
      </c>
    </row>
    <row collapsed="false" customFormat="true" customHeight="true" hidden="false" ht="11.25" outlineLevel="0" r="265" s="77">
      <c r="A265" s="241"/>
      <c r="B265" s="255" t="e">
        <f aca="false">iferror(IF(VLOOKUP($A265,Osnova!$A:$C,1)=$A265,VLOOKUP($A265,Osnova!$A:$C,3)),"")</f>
        <v>#N/A</v>
      </c>
      <c r="C265" s="263" t="e">
        <f aca="false">IF(VLOOKUP($A265,Osnova!$A:$C,1)=$A265,VLOOKUP($A265,Osnova!$A:$D,4),0)</f>
        <v>#N/A</v>
      </c>
      <c r="D265" s="246"/>
      <c r="E265" s="246"/>
      <c r="F265" s="257" t="n">
        <f aca="false">SUM(D265-E265)</f>
        <v>0</v>
      </c>
      <c r="G265" s="246"/>
      <c r="H265" s="246"/>
      <c r="I265" s="245" t="n">
        <f aca="false">SUM(F265+G265-H265)</f>
        <v>0</v>
      </c>
    </row>
    <row collapsed="false" customFormat="true" customHeight="true" hidden="false" ht="11.25" outlineLevel="0" r="266" s="77">
      <c r="A266" s="241"/>
      <c r="B266" s="255" t="e">
        <f aca="false">iferror(IF(VLOOKUP($A266,Osnova!$A:$C,1)=$A266,VLOOKUP($A266,Osnova!$A:$C,3)),"")</f>
        <v>#N/A</v>
      </c>
      <c r="C266" s="263" t="e">
        <f aca="false">IF(VLOOKUP($A266,Osnova!$A:$C,1)=$A266,VLOOKUP($A266,Osnova!$A:$D,4),0)</f>
        <v>#N/A</v>
      </c>
      <c r="D266" s="246"/>
      <c r="E266" s="246"/>
      <c r="F266" s="257" t="n">
        <f aca="false">SUM(D266-E266)</f>
        <v>0</v>
      </c>
      <c r="G266" s="246"/>
      <c r="H266" s="246"/>
      <c r="I266" s="245" t="n">
        <f aca="false">SUM(F266+G266-H266)</f>
        <v>0</v>
      </c>
    </row>
    <row collapsed="false" customFormat="true" customHeight="true" hidden="false" ht="11.25" outlineLevel="0" r="267" s="77">
      <c r="A267" s="241"/>
      <c r="B267" s="255" t="e">
        <f aca="false">iferror(IF(VLOOKUP($A267,Osnova!$A:$C,1)=$A267,VLOOKUP($A267,Osnova!$A:$C,3)),"")</f>
        <v>#N/A</v>
      </c>
      <c r="C267" s="263" t="e">
        <f aca="false">IF(VLOOKUP($A267,Osnova!$A:$C,1)=$A267,VLOOKUP($A267,Osnova!$A:$D,4),0)</f>
        <v>#N/A</v>
      </c>
      <c r="D267" s="246"/>
      <c r="E267" s="246"/>
      <c r="F267" s="257" t="n">
        <f aca="false">SUM(D267-E267)</f>
        <v>0</v>
      </c>
      <c r="G267" s="246"/>
      <c r="H267" s="246"/>
      <c r="I267" s="245" t="n">
        <f aca="false">SUM(F267+G267-H267)</f>
        <v>0</v>
      </c>
    </row>
    <row collapsed="false" customFormat="true" customHeight="true" hidden="false" ht="11.25" outlineLevel="0" r="268" s="77">
      <c r="A268" s="241"/>
      <c r="B268" s="255" t="e">
        <f aca="false">iferror(IF(VLOOKUP($A268,Osnova!$A:$C,1)=$A268,VLOOKUP($A268,Osnova!$A:$C,3)),"")</f>
        <v>#N/A</v>
      </c>
      <c r="C268" s="263" t="e">
        <f aca="false">IF(VLOOKUP($A268,Osnova!$A:$C,1)=$A268,VLOOKUP($A268,Osnova!$A:$D,4),0)</f>
        <v>#N/A</v>
      </c>
      <c r="D268" s="246"/>
      <c r="E268" s="246"/>
      <c r="F268" s="257" t="n">
        <f aca="false">SUM(D268-E268)</f>
        <v>0</v>
      </c>
      <c r="G268" s="246"/>
      <c r="H268" s="246"/>
      <c r="I268" s="245" t="n">
        <f aca="false">SUM(F268+G268-H268)</f>
        <v>0</v>
      </c>
    </row>
    <row collapsed="false" customFormat="true" customHeight="true" hidden="false" ht="11.25" outlineLevel="0" r="269" s="77">
      <c r="A269" s="241"/>
      <c r="B269" s="255" t="e">
        <f aca="false">iferror(IF(VLOOKUP($A269,Osnova!$A:$C,1)=$A269,VLOOKUP($A269,Osnova!$A:$C,3)),"")</f>
        <v>#N/A</v>
      </c>
      <c r="C269" s="263" t="e">
        <f aca="false">IF(VLOOKUP($A269,Osnova!$A:$C,1)=$A269,VLOOKUP($A269,Osnova!$A:$D,4),0)</f>
        <v>#N/A</v>
      </c>
      <c r="D269" s="246"/>
      <c r="E269" s="246"/>
      <c r="F269" s="257" t="n">
        <f aca="false">SUM(D269-E269)</f>
        <v>0</v>
      </c>
      <c r="G269" s="246"/>
      <c r="H269" s="246"/>
      <c r="I269" s="245" t="n">
        <f aca="false">SUM(F269+G269-H269)</f>
        <v>0</v>
      </c>
    </row>
    <row collapsed="false" customFormat="true" customHeight="true" hidden="false" ht="11.25" outlineLevel="0" r="270" s="77">
      <c r="A270" s="241"/>
      <c r="B270" s="255" t="e">
        <f aca="false">iferror(IF(VLOOKUP($A270,Osnova!$A:$C,1)=$A270,VLOOKUP($A270,Osnova!$A:$C,3)),"")</f>
        <v>#N/A</v>
      </c>
      <c r="C270" s="263" t="e">
        <f aca="false">IF(VLOOKUP($A270,Osnova!$A:$C,1)=$A270,VLOOKUP($A270,Osnova!$A:$D,4),0)</f>
        <v>#N/A</v>
      </c>
      <c r="D270" s="246"/>
      <c r="E270" s="246"/>
      <c r="F270" s="257" t="n">
        <f aca="false">SUM(D270-E270)</f>
        <v>0</v>
      </c>
      <c r="G270" s="246"/>
      <c r="H270" s="246"/>
      <c r="I270" s="245" t="n">
        <f aca="false">SUM(F270+G270-H270)</f>
        <v>0</v>
      </c>
    </row>
    <row collapsed="false" customFormat="true" customHeight="true" hidden="false" ht="11.25" outlineLevel="0" r="271" s="77">
      <c r="A271" s="241"/>
      <c r="B271" s="255" t="e">
        <f aca="false">iferror(IF(VLOOKUP($A271,Osnova!$A:$C,1)=$A271,VLOOKUP($A271,Osnova!$A:$C,3)),"")</f>
        <v>#N/A</v>
      </c>
      <c r="C271" s="263" t="e">
        <f aca="false">IF(VLOOKUP($A271,Osnova!$A:$C,1)=$A271,VLOOKUP($A271,Osnova!$A:$D,4),0)</f>
        <v>#N/A</v>
      </c>
      <c r="D271" s="246"/>
      <c r="E271" s="246"/>
      <c r="F271" s="257" t="n">
        <f aca="false">SUM(D271-E271)</f>
        <v>0</v>
      </c>
      <c r="G271" s="246"/>
      <c r="H271" s="246"/>
      <c r="I271" s="245" t="n">
        <f aca="false">SUM(F271+G271-H271)</f>
        <v>0</v>
      </c>
    </row>
    <row collapsed="false" customFormat="true" customHeight="true" hidden="false" ht="11.25" outlineLevel="0" r="272" s="77">
      <c r="A272" s="241"/>
      <c r="B272" s="255" t="e">
        <f aca="false">iferror(IF(VLOOKUP($A272,Osnova!$A:$C,1)=$A272,VLOOKUP($A272,Osnova!$A:$C,3)),"")</f>
        <v>#N/A</v>
      </c>
      <c r="C272" s="263" t="e">
        <f aca="false">IF(VLOOKUP($A272,Osnova!$A:$C,1)=$A272,VLOOKUP($A272,Osnova!$A:$D,4),0)</f>
        <v>#N/A</v>
      </c>
      <c r="D272" s="246"/>
      <c r="E272" s="246"/>
      <c r="F272" s="257" t="n">
        <f aca="false">SUM(D272-E272)</f>
        <v>0</v>
      </c>
      <c r="G272" s="246"/>
      <c r="H272" s="246"/>
      <c r="I272" s="245" t="n">
        <f aca="false">SUM(F272+G272-H272)</f>
        <v>0</v>
      </c>
    </row>
    <row collapsed="false" customFormat="true" customHeight="true" hidden="false" ht="11.25" outlineLevel="0" r="273" s="77">
      <c r="A273" s="241"/>
      <c r="B273" s="255" t="e">
        <f aca="false">iferror(IF(VLOOKUP($A273,Osnova!$A:$C,1)=$A273,VLOOKUP($A273,Osnova!$A:$C,3)),"")</f>
        <v>#N/A</v>
      </c>
      <c r="C273" s="263" t="e">
        <f aca="false">IF(VLOOKUP($A273,Osnova!$A:$C,1)=$A273,VLOOKUP($A273,Osnova!$A:$D,4),0)</f>
        <v>#N/A</v>
      </c>
      <c r="D273" s="246"/>
      <c r="E273" s="246"/>
      <c r="F273" s="257" t="n">
        <f aca="false">SUM(D273-E273)</f>
        <v>0</v>
      </c>
      <c r="G273" s="246"/>
      <c r="H273" s="246"/>
      <c r="I273" s="245" t="n">
        <f aca="false">SUM(F273+G273-H273)</f>
        <v>0</v>
      </c>
    </row>
    <row collapsed="false" customFormat="true" customHeight="true" hidden="false" ht="11.25" outlineLevel="0" r="274" s="77">
      <c r="A274" s="241"/>
      <c r="B274" s="255" t="e">
        <f aca="false">iferror(IF(VLOOKUP($A274,Osnova!$A:$C,1)=$A274,VLOOKUP($A274,Osnova!$A:$C,3)),"")</f>
        <v>#N/A</v>
      </c>
      <c r="C274" s="263" t="e">
        <f aca="false">IF(VLOOKUP($A274,Osnova!$A:$C,1)=$A274,VLOOKUP($A274,Osnova!$A:$D,4),0)</f>
        <v>#N/A</v>
      </c>
      <c r="D274" s="246"/>
      <c r="E274" s="246"/>
      <c r="F274" s="257" t="n">
        <f aca="false">SUM(D274-E274)</f>
        <v>0</v>
      </c>
      <c r="G274" s="246"/>
      <c r="H274" s="246"/>
      <c r="I274" s="245" t="n">
        <f aca="false">SUM(F274+G274-H274)</f>
        <v>0</v>
      </c>
    </row>
    <row collapsed="false" customFormat="true" customHeight="true" hidden="false" ht="11.25" outlineLevel="0" r="275" s="77">
      <c r="A275" s="241"/>
      <c r="B275" s="255" t="e">
        <f aca="false">iferror(IF(VLOOKUP($A275,Osnova!$A:$C,1)=$A275,VLOOKUP($A275,Osnova!$A:$C,3)),"")</f>
        <v>#N/A</v>
      </c>
      <c r="C275" s="263" t="e">
        <f aca="false">IF(VLOOKUP($A275,Osnova!$A:$C,1)=$A275,VLOOKUP($A275,Osnova!$A:$D,4),0)</f>
        <v>#N/A</v>
      </c>
      <c r="D275" s="246"/>
      <c r="E275" s="246"/>
      <c r="F275" s="257" t="n">
        <f aca="false">SUM(D275-E275)</f>
        <v>0</v>
      </c>
      <c r="G275" s="246"/>
      <c r="H275" s="246"/>
      <c r="I275" s="245" t="n">
        <f aca="false">SUM(F275+G275-H275)</f>
        <v>0</v>
      </c>
    </row>
    <row collapsed="false" customFormat="true" customHeight="true" hidden="false" ht="11.25" outlineLevel="0" r="276" s="77">
      <c r="A276" s="241"/>
      <c r="B276" s="255" t="e">
        <f aca="false">iferror(IF(VLOOKUP($A276,Osnova!$A:$C,1)=$A276,VLOOKUP($A276,Osnova!$A:$C,3)),"")</f>
        <v>#N/A</v>
      </c>
      <c r="C276" s="263" t="e">
        <f aca="false">IF(VLOOKUP($A276,Osnova!$A:$C,1)=$A276,VLOOKUP($A276,Osnova!$A:$D,4),0)</f>
        <v>#N/A</v>
      </c>
      <c r="D276" s="246"/>
      <c r="E276" s="246"/>
      <c r="F276" s="257" t="n">
        <f aca="false">SUM(D276-E276)</f>
        <v>0</v>
      </c>
      <c r="G276" s="246"/>
      <c r="H276" s="246"/>
      <c r="I276" s="245" t="n">
        <f aca="false">SUM(F276+G276-H276)</f>
        <v>0</v>
      </c>
    </row>
    <row collapsed="false" customFormat="true" customHeight="true" hidden="false" ht="11.25" outlineLevel="0" r="277" s="77">
      <c r="A277" s="241"/>
      <c r="B277" s="255" t="e">
        <f aca="false">iferror(IF(VLOOKUP($A277,Osnova!$A:$C,1)=$A277,VLOOKUP($A277,Osnova!$A:$C,3)),"")</f>
        <v>#N/A</v>
      </c>
      <c r="C277" s="263" t="e">
        <f aca="false">IF(VLOOKUP($A277,Osnova!$A:$C,1)=$A277,VLOOKUP($A277,Osnova!$A:$D,4),0)</f>
        <v>#N/A</v>
      </c>
      <c r="D277" s="246"/>
      <c r="E277" s="246"/>
      <c r="F277" s="257" t="n">
        <f aca="false">SUM(D277-E277)</f>
        <v>0</v>
      </c>
      <c r="G277" s="246"/>
      <c r="H277" s="246"/>
      <c r="I277" s="245" t="n">
        <f aca="false">SUM(F277+G277-H277)</f>
        <v>0</v>
      </c>
    </row>
    <row collapsed="false" customFormat="true" customHeight="true" hidden="false" ht="11.25" outlineLevel="0" r="278" s="77">
      <c r="A278" s="241"/>
      <c r="B278" s="255" t="e">
        <f aca="false">iferror(IF(VLOOKUP($A278,Osnova!$A:$C,1)=$A278,VLOOKUP($A278,Osnova!$A:$C,3)),"")</f>
        <v>#N/A</v>
      </c>
      <c r="C278" s="263" t="e">
        <f aca="false">IF(VLOOKUP($A278,Osnova!$A:$C,1)=$A278,VLOOKUP($A278,Osnova!$A:$D,4),0)</f>
        <v>#N/A</v>
      </c>
      <c r="D278" s="246"/>
      <c r="E278" s="246"/>
      <c r="F278" s="257" t="n">
        <f aca="false">SUM(D278-E278)</f>
        <v>0</v>
      </c>
      <c r="G278" s="246"/>
      <c r="H278" s="246"/>
      <c r="I278" s="245" t="n">
        <f aca="false">SUM(F278+G278-H278)</f>
        <v>0</v>
      </c>
    </row>
    <row collapsed="false" customFormat="true" customHeight="true" hidden="false" ht="11.25" outlineLevel="0" r="279" s="77">
      <c r="A279" s="241"/>
      <c r="B279" s="255" t="e">
        <f aca="false">iferror(IF(VLOOKUP($A279,Osnova!$A:$C,1)=$A279,VLOOKUP($A279,Osnova!$A:$C,3)),"")</f>
        <v>#N/A</v>
      </c>
      <c r="C279" s="263" t="e">
        <f aca="false">IF(VLOOKUP($A279,Osnova!$A:$C,1)=$A279,VLOOKUP($A279,Osnova!$A:$D,4),0)</f>
        <v>#N/A</v>
      </c>
      <c r="D279" s="246"/>
      <c r="E279" s="246"/>
      <c r="F279" s="257" t="n">
        <f aca="false">SUM(D279-E279)</f>
        <v>0</v>
      </c>
      <c r="G279" s="246"/>
      <c r="H279" s="246"/>
      <c r="I279" s="245" t="n">
        <f aca="false">SUM(F279+G279-H279)</f>
        <v>0</v>
      </c>
    </row>
    <row collapsed="false" customFormat="true" customHeight="true" hidden="false" ht="11.25" outlineLevel="0" r="280" s="77">
      <c r="A280" s="241"/>
      <c r="B280" s="255" t="e">
        <f aca="false">iferror(IF(VLOOKUP($A280,Osnova!$A:$C,1)=$A280,VLOOKUP($A280,Osnova!$A:$C,3)),"")</f>
        <v>#N/A</v>
      </c>
      <c r="C280" s="263" t="e">
        <f aca="false">IF(VLOOKUP($A280,Osnova!$A:$C,1)=$A280,VLOOKUP($A280,Osnova!$A:$D,4),0)</f>
        <v>#N/A</v>
      </c>
      <c r="D280" s="246"/>
      <c r="E280" s="246"/>
      <c r="F280" s="257" t="n">
        <f aca="false">SUM(D280-E280)</f>
        <v>0</v>
      </c>
      <c r="G280" s="246"/>
      <c r="H280" s="246"/>
      <c r="I280" s="245" t="n">
        <f aca="false">SUM(F280+G280-H280)</f>
        <v>0</v>
      </c>
    </row>
    <row collapsed="false" customFormat="true" customHeight="true" hidden="false" ht="11.25" outlineLevel="0" r="281" s="77">
      <c r="A281" s="241"/>
      <c r="B281" s="255" t="e">
        <f aca="false">iferror(IF(VLOOKUP($A281,Osnova!$A:$C,1)=$A281,VLOOKUP($A281,Osnova!$A:$C,3)),"")</f>
        <v>#N/A</v>
      </c>
      <c r="C281" s="263" t="e">
        <f aca="false">IF(VLOOKUP($A281,Osnova!$A:$C,1)=$A281,VLOOKUP($A281,Osnova!$A:$D,4),0)</f>
        <v>#N/A</v>
      </c>
      <c r="D281" s="246"/>
      <c r="E281" s="246"/>
      <c r="F281" s="257" t="n">
        <f aca="false">SUM(D281-E281)</f>
        <v>0</v>
      </c>
      <c r="G281" s="246"/>
      <c r="H281" s="246"/>
      <c r="I281" s="245" t="n">
        <f aca="false">SUM(F281+G281-H281)</f>
        <v>0</v>
      </c>
    </row>
    <row collapsed="false" customFormat="true" customHeight="true" hidden="false" ht="11.25" outlineLevel="0" r="282" s="77">
      <c r="A282" s="241"/>
      <c r="B282" s="255" t="e">
        <f aca="false">iferror(IF(VLOOKUP($A282,Osnova!$A:$C,1)=$A282,VLOOKUP($A282,Osnova!$A:$C,3)),"")</f>
        <v>#N/A</v>
      </c>
      <c r="C282" s="263" t="e">
        <f aca="false">IF(VLOOKUP($A282,Osnova!$A:$C,1)=$A282,VLOOKUP($A282,Osnova!$A:$D,4),0)</f>
        <v>#N/A</v>
      </c>
      <c r="D282" s="246"/>
      <c r="E282" s="246"/>
      <c r="F282" s="257" t="n">
        <f aca="false">SUM(D282-E282)</f>
        <v>0</v>
      </c>
      <c r="G282" s="246"/>
      <c r="H282" s="246"/>
      <c r="I282" s="245" t="n">
        <f aca="false">SUM(F282+G282-H282)</f>
        <v>0</v>
      </c>
    </row>
    <row collapsed="false" customFormat="true" customHeight="true" hidden="false" ht="11.25" outlineLevel="0" r="283" s="77">
      <c r="A283" s="241"/>
      <c r="B283" s="255" t="e">
        <f aca="false">iferror(IF(VLOOKUP($A283,Osnova!$A:$C,1)=$A283,VLOOKUP($A283,Osnova!$A:$C,3)),"")</f>
        <v>#N/A</v>
      </c>
      <c r="C283" s="263" t="e">
        <f aca="false">IF(VLOOKUP($A283,Osnova!$A:$C,1)=$A283,VLOOKUP($A283,Osnova!$A:$D,4),0)</f>
        <v>#N/A</v>
      </c>
      <c r="D283" s="246"/>
      <c r="E283" s="246"/>
      <c r="F283" s="257" t="n">
        <f aca="false">SUM(D283-E283)</f>
        <v>0</v>
      </c>
      <c r="G283" s="246"/>
      <c r="H283" s="246"/>
      <c r="I283" s="245" t="n">
        <f aca="false">SUM(F283+G283-H283)</f>
        <v>0</v>
      </c>
    </row>
    <row collapsed="false" customFormat="true" customHeight="true" hidden="false" ht="11.25" outlineLevel="0" r="284" s="77">
      <c r="A284" s="241"/>
      <c r="B284" s="255" t="e">
        <f aca="false">iferror(IF(VLOOKUP($A284,Osnova!$A:$C,1)=$A284,VLOOKUP($A284,Osnova!$A:$C,3)),"")</f>
        <v>#N/A</v>
      </c>
      <c r="C284" s="263" t="e">
        <f aca="false">IF(VLOOKUP($A284,Osnova!$A:$C,1)=$A284,VLOOKUP($A284,Osnova!$A:$D,4),0)</f>
        <v>#N/A</v>
      </c>
      <c r="D284" s="246"/>
      <c r="E284" s="246"/>
      <c r="F284" s="257" t="n">
        <f aca="false">SUM(D284-E284)</f>
        <v>0</v>
      </c>
      <c r="G284" s="246"/>
      <c r="H284" s="246"/>
      <c r="I284" s="245" t="n">
        <f aca="false">SUM(F284+G284-H284)</f>
        <v>0</v>
      </c>
    </row>
    <row collapsed="false" customFormat="true" customHeight="true" hidden="false" ht="11.25" outlineLevel="0" r="285" s="77">
      <c r="A285" s="241"/>
      <c r="B285" s="255" t="e">
        <f aca="false">iferror(IF(VLOOKUP($A285,Osnova!$A:$C,1)=$A285,VLOOKUP($A285,Osnova!$A:$C,3)),"")</f>
        <v>#N/A</v>
      </c>
      <c r="C285" s="263" t="e">
        <f aca="false">IF(VLOOKUP($A285,Osnova!$A:$C,1)=$A285,VLOOKUP($A285,Osnova!$A:$D,4),0)</f>
        <v>#N/A</v>
      </c>
      <c r="D285" s="246"/>
      <c r="E285" s="246"/>
      <c r="F285" s="257" t="n">
        <f aca="false">SUM(D285-E285)</f>
        <v>0</v>
      </c>
      <c r="G285" s="246"/>
      <c r="H285" s="246"/>
      <c r="I285" s="245" t="n">
        <f aca="false">SUM(F285+G285-H285)</f>
        <v>0</v>
      </c>
    </row>
    <row collapsed="false" customFormat="true" customHeight="true" hidden="false" ht="11.25" outlineLevel="0" r="286" s="77">
      <c r="A286" s="241"/>
      <c r="B286" s="255" t="e">
        <f aca="false">iferror(IF(VLOOKUP($A286,Osnova!$A:$C,1)=$A286,VLOOKUP($A286,Osnova!$A:$C,3)),"")</f>
        <v>#N/A</v>
      </c>
      <c r="C286" s="263" t="e">
        <f aca="false">IF(VLOOKUP($A286,Osnova!$A:$C,1)=$A286,VLOOKUP($A286,Osnova!$A:$D,4),0)</f>
        <v>#N/A</v>
      </c>
      <c r="D286" s="246"/>
      <c r="E286" s="246"/>
      <c r="F286" s="257" t="n">
        <f aca="false">SUM(D286-E286)</f>
        <v>0</v>
      </c>
      <c r="G286" s="246"/>
      <c r="H286" s="246"/>
      <c r="I286" s="245" t="n">
        <f aca="false">SUM(F286+G286-H286)</f>
        <v>0</v>
      </c>
    </row>
    <row collapsed="false" customFormat="true" customHeight="true" hidden="false" ht="11.25" outlineLevel="0" r="287" s="77">
      <c r="A287" s="241"/>
      <c r="B287" s="255" t="e">
        <f aca="false">iferror(IF(VLOOKUP($A287,Osnova!$A:$C,1)=$A287,VLOOKUP($A287,Osnova!$A:$C,3)),"")</f>
        <v>#N/A</v>
      </c>
      <c r="C287" s="263" t="e">
        <f aca="false">IF(VLOOKUP($A287,Osnova!$A:$C,1)=$A287,VLOOKUP($A287,Osnova!$A:$D,4),0)</f>
        <v>#N/A</v>
      </c>
      <c r="D287" s="246"/>
      <c r="E287" s="246"/>
      <c r="F287" s="257" t="n">
        <f aca="false">SUM(D287-E287)</f>
        <v>0</v>
      </c>
      <c r="G287" s="246"/>
      <c r="H287" s="246"/>
      <c r="I287" s="245" t="n">
        <f aca="false">SUM(F287+G287-H287)</f>
        <v>0</v>
      </c>
    </row>
    <row collapsed="false" customFormat="true" customHeight="true" hidden="false" ht="11.25" outlineLevel="0" r="288" s="77">
      <c r="A288" s="241"/>
      <c r="B288" s="255" t="e">
        <f aca="false">iferror(IF(VLOOKUP($A288,Osnova!$A:$C,1)=$A288,VLOOKUP($A288,Osnova!$A:$C,3)),"")</f>
        <v>#N/A</v>
      </c>
      <c r="C288" s="263" t="e">
        <f aca="false">IF(VLOOKUP($A288,Osnova!$A:$C,1)=$A288,VLOOKUP($A288,Osnova!$A:$D,4),0)</f>
        <v>#N/A</v>
      </c>
      <c r="D288" s="246"/>
      <c r="E288" s="246"/>
      <c r="F288" s="257" t="n">
        <f aca="false">SUM(D288-E288)</f>
        <v>0</v>
      </c>
      <c r="G288" s="246"/>
      <c r="H288" s="246"/>
      <c r="I288" s="245" t="n">
        <f aca="false">SUM(F288+G288-H288)</f>
        <v>0</v>
      </c>
    </row>
    <row collapsed="false" customFormat="true" customHeight="true" hidden="false" ht="11.25" outlineLevel="0" r="289" s="77">
      <c r="A289" s="241"/>
      <c r="B289" s="255" t="e">
        <f aca="false">iferror(IF(VLOOKUP($A289,Osnova!$A:$C,1)=$A289,VLOOKUP($A289,Osnova!$A:$C,3)),"")</f>
        <v>#N/A</v>
      </c>
      <c r="C289" s="263" t="e">
        <f aca="false">IF(VLOOKUP($A289,Osnova!$A:$C,1)=$A289,VLOOKUP($A289,Osnova!$A:$D,4),0)</f>
        <v>#N/A</v>
      </c>
      <c r="D289" s="246"/>
      <c r="E289" s="246"/>
      <c r="F289" s="257" t="n">
        <f aca="false">SUM(D289-E289)</f>
        <v>0</v>
      </c>
      <c r="G289" s="246"/>
      <c r="H289" s="246"/>
      <c r="I289" s="245" t="n">
        <f aca="false">SUM(F289+G289-H289)</f>
        <v>0</v>
      </c>
    </row>
    <row collapsed="false" customFormat="true" customHeight="true" hidden="false" ht="11.25" outlineLevel="0" r="290" s="77">
      <c r="A290" s="241"/>
      <c r="B290" s="255" t="e">
        <f aca="false">iferror(IF(VLOOKUP($A290,Osnova!$A:$C,1)=$A290,VLOOKUP($A290,Osnova!$A:$C,3)),"")</f>
        <v>#N/A</v>
      </c>
      <c r="C290" s="263" t="e">
        <f aca="false">IF(VLOOKUP($A290,Osnova!$A:$C,1)=$A290,VLOOKUP($A290,Osnova!$A:$D,4),0)</f>
        <v>#N/A</v>
      </c>
      <c r="D290" s="246"/>
      <c r="E290" s="246"/>
      <c r="F290" s="257" t="n">
        <f aca="false">SUM(D290-E290)</f>
        <v>0</v>
      </c>
      <c r="G290" s="246"/>
      <c r="H290" s="246"/>
      <c r="I290" s="245" t="n">
        <f aca="false">SUM(F290+G290-H290)</f>
        <v>0</v>
      </c>
    </row>
    <row collapsed="false" customFormat="true" customHeight="true" hidden="false" ht="11.25" outlineLevel="0" r="291" s="77">
      <c r="A291" s="241"/>
      <c r="B291" s="255" t="e">
        <f aca="false">iferror(IF(VLOOKUP($A291,Osnova!$A:$C,1)=$A291,VLOOKUP($A291,Osnova!$A:$C,3)),"")</f>
        <v>#N/A</v>
      </c>
      <c r="C291" s="263" t="e">
        <f aca="false">IF(VLOOKUP($A291,Osnova!$A:$C,1)=$A291,VLOOKUP($A291,Osnova!$A:$D,4),0)</f>
        <v>#N/A</v>
      </c>
      <c r="D291" s="246"/>
      <c r="E291" s="246"/>
      <c r="F291" s="257" t="n">
        <f aca="false">SUM(D291-E291)</f>
        <v>0</v>
      </c>
      <c r="G291" s="246"/>
      <c r="H291" s="246"/>
      <c r="I291" s="245" t="n">
        <f aca="false">SUM(F291+G291-H291)</f>
        <v>0</v>
      </c>
    </row>
    <row collapsed="false" customFormat="true" customHeight="true" hidden="false" ht="11.25" outlineLevel="0" r="292" s="77">
      <c r="A292" s="241"/>
      <c r="B292" s="255" t="e">
        <f aca="false">iferror(IF(VLOOKUP($A292,Osnova!$A:$C,1)=$A292,VLOOKUP($A292,Osnova!$A:$C,3)),"")</f>
        <v>#N/A</v>
      </c>
      <c r="C292" s="263" t="e">
        <f aca="false">IF(VLOOKUP($A292,Osnova!$A:$C,1)=$A292,VLOOKUP($A292,Osnova!$A:$D,4),0)</f>
        <v>#N/A</v>
      </c>
      <c r="D292" s="246"/>
      <c r="E292" s="246"/>
      <c r="F292" s="257" t="n">
        <f aca="false">SUM(D292-E292)</f>
        <v>0</v>
      </c>
      <c r="G292" s="246"/>
      <c r="H292" s="246"/>
      <c r="I292" s="245" t="n">
        <f aca="false">SUM(F292+G292-H292)</f>
        <v>0</v>
      </c>
    </row>
    <row collapsed="false" customFormat="true" customHeight="true" hidden="false" ht="11.25" outlineLevel="0" r="293" s="77">
      <c r="A293" s="241"/>
      <c r="B293" s="255" t="e">
        <f aca="false">iferror(IF(VLOOKUP($A293,Osnova!$A:$C,1)=$A293,VLOOKUP($A293,Osnova!$A:$C,3)),"")</f>
        <v>#N/A</v>
      </c>
      <c r="C293" s="263" t="e">
        <f aca="false">IF(VLOOKUP($A293,Osnova!$A:$C,1)=$A293,VLOOKUP($A293,Osnova!$A:$D,4),0)</f>
        <v>#N/A</v>
      </c>
      <c r="D293" s="246"/>
      <c r="E293" s="246"/>
      <c r="F293" s="257" t="n">
        <f aca="false">SUM(D293-E293)</f>
        <v>0</v>
      </c>
      <c r="G293" s="246"/>
      <c r="H293" s="246"/>
      <c r="I293" s="245" t="n">
        <f aca="false">SUM(F293+G293-H293)</f>
        <v>0</v>
      </c>
    </row>
    <row collapsed="false" customFormat="true" customHeight="true" hidden="false" ht="11.25" outlineLevel="0" r="294" s="77">
      <c r="A294" s="241"/>
      <c r="B294" s="255" t="e">
        <f aca="false">iferror(IF(VLOOKUP($A294,Osnova!$A:$C,1)=$A294,VLOOKUP($A294,Osnova!$A:$C,3)),"")</f>
        <v>#N/A</v>
      </c>
      <c r="C294" s="263" t="e">
        <f aca="false">IF(VLOOKUP($A294,Osnova!$A:$C,1)=$A294,VLOOKUP($A294,Osnova!$A:$D,4),0)</f>
        <v>#N/A</v>
      </c>
      <c r="D294" s="246"/>
      <c r="E294" s="246"/>
      <c r="F294" s="257" t="n">
        <f aca="false">SUM(D294-E294)</f>
        <v>0</v>
      </c>
      <c r="G294" s="246"/>
      <c r="H294" s="246"/>
      <c r="I294" s="245" t="n">
        <f aca="false">SUM(F294+G294-H294)</f>
        <v>0</v>
      </c>
    </row>
    <row collapsed="false" customFormat="true" customHeight="true" hidden="false" ht="11.25" outlineLevel="0" r="295" s="77">
      <c r="A295" s="241"/>
      <c r="B295" s="255" t="e">
        <f aca="false">iferror(IF(VLOOKUP($A295,Osnova!$A:$C,1)=$A295,VLOOKUP($A295,Osnova!$A:$C,3)),"")</f>
        <v>#N/A</v>
      </c>
      <c r="C295" s="263" t="e">
        <f aca="false">IF(VLOOKUP($A295,Osnova!$A:$C,1)=$A295,VLOOKUP($A295,Osnova!$A:$D,4),0)</f>
        <v>#N/A</v>
      </c>
      <c r="D295" s="246"/>
      <c r="E295" s="246"/>
      <c r="F295" s="257" t="n">
        <f aca="false">SUM(D295-E295)</f>
        <v>0</v>
      </c>
      <c r="G295" s="246"/>
      <c r="H295" s="246"/>
      <c r="I295" s="245" t="n">
        <f aca="false">SUM(F295+G295-H295)</f>
        <v>0</v>
      </c>
    </row>
    <row collapsed="false" customFormat="true" customHeight="true" hidden="false" ht="11.25" outlineLevel="0" r="296" s="77">
      <c r="A296" s="241"/>
      <c r="B296" s="255" t="e">
        <f aca="false">iferror(IF(VLOOKUP($A296,Osnova!$A:$C,1)=$A296,VLOOKUP($A296,Osnova!$A:$C,3)),"")</f>
        <v>#N/A</v>
      </c>
      <c r="C296" s="263" t="e">
        <f aca="false">IF(VLOOKUP($A296,Osnova!$A:$C,1)=$A296,VLOOKUP($A296,Osnova!$A:$D,4),0)</f>
        <v>#N/A</v>
      </c>
      <c r="D296" s="246"/>
      <c r="E296" s="246"/>
      <c r="F296" s="257" t="n">
        <f aca="false">SUM(D296-E296)</f>
        <v>0</v>
      </c>
      <c r="G296" s="246"/>
      <c r="H296" s="246"/>
      <c r="I296" s="245" t="n">
        <f aca="false">SUM(F296+G296-H296)</f>
        <v>0</v>
      </c>
    </row>
    <row collapsed="false" customFormat="true" customHeight="true" hidden="false" ht="11.25" outlineLevel="0" r="297" s="77">
      <c r="A297" s="241"/>
      <c r="B297" s="255" t="e">
        <f aca="false">iferror(IF(VLOOKUP($A297,Osnova!$A:$C,1)=$A297,VLOOKUP($A297,Osnova!$A:$C,3)),"")</f>
        <v>#N/A</v>
      </c>
      <c r="C297" s="263" t="e">
        <f aca="false">IF(VLOOKUP($A297,Osnova!$A:$C,1)=$A297,VLOOKUP($A297,Osnova!$A:$D,4),0)</f>
        <v>#N/A</v>
      </c>
      <c r="D297" s="246"/>
      <c r="E297" s="246"/>
      <c r="F297" s="257" t="n">
        <f aca="false">SUM(D297-E297)</f>
        <v>0</v>
      </c>
      <c r="G297" s="246"/>
      <c r="H297" s="246"/>
      <c r="I297" s="245" t="n">
        <f aca="false">SUM(F297+G297-H297)</f>
        <v>0</v>
      </c>
    </row>
    <row collapsed="false" customFormat="true" customHeight="true" hidden="false" ht="11.25" outlineLevel="0" r="298" s="77">
      <c r="A298" s="241"/>
      <c r="B298" s="255" t="e">
        <f aca="false">iferror(IF(VLOOKUP($A298,Osnova!$A:$C,1)=$A298,VLOOKUP($A298,Osnova!$A:$C,3)),"")</f>
        <v>#N/A</v>
      </c>
      <c r="C298" s="263" t="e">
        <f aca="false">IF(VLOOKUP($A298,Osnova!$A:$C,1)=$A298,VLOOKUP($A298,Osnova!$A:$D,4),0)</f>
        <v>#N/A</v>
      </c>
      <c r="D298" s="246"/>
      <c r="E298" s="246"/>
      <c r="F298" s="257" t="n">
        <f aca="false">SUM(D298-E298)</f>
        <v>0</v>
      </c>
      <c r="G298" s="246"/>
      <c r="H298" s="246"/>
      <c r="I298" s="245" t="n">
        <f aca="false">SUM(F298+G298-H298)</f>
        <v>0</v>
      </c>
    </row>
    <row collapsed="false" customFormat="true" customHeight="true" hidden="false" ht="11.25" outlineLevel="0" r="299" s="77">
      <c r="A299" s="241"/>
      <c r="B299" s="255" t="e">
        <f aca="false">iferror(IF(VLOOKUP($A299,Osnova!$A:$C,1)=$A299,VLOOKUP($A299,Osnova!$A:$C,3)),"")</f>
        <v>#N/A</v>
      </c>
      <c r="C299" s="263" t="e">
        <f aca="false">IF(VLOOKUP($A299,Osnova!$A:$C,1)=$A299,VLOOKUP($A299,Osnova!$A:$D,4),0)</f>
        <v>#N/A</v>
      </c>
      <c r="D299" s="246"/>
      <c r="E299" s="246"/>
      <c r="F299" s="257" t="n">
        <f aca="false">SUM(D299-E299)</f>
        <v>0</v>
      </c>
      <c r="G299" s="246"/>
      <c r="H299" s="246"/>
      <c r="I299" s="245" t="n">
        <f aca="false">SUM(F299+G299-H299)</f>
        <v>0</v>
      </c>
    </row>
    <row collapsed="false" customFormat="true" customHeight="true" hidden="false" ht="11.25" outlineLevel="0" r="300" s="77">
      <c r="A300" s="241"/>
      <c r="B300" s="255" t="e">
        <f aca="false">iferror(IF(VLOOKUP($A300,Osnova!$A:$C,1)=$A300,VLOOKUP($A300,Osnova!$A:$C,3)),"")</f>
        <v>#N/A</v>
      </c>
      <c r="C300" s="263" t="e">
        <f aca="false">IF(VLOOKUP($A300,Osnova!$A:$C,1)=$A300,VLOOKUP($A300,Osnova!$A:$D,4),0)</f>
        <v>#N/A</v>
      </c>
      <c r="D300" s="246"/>
      <c r="E300" s="246"/>
      <c r="F300" s="257" t="n">
        <f aca="false">SUM(D300-E300)</f>
        <v>0</v>
      </c>
      <c r="G300" s="246"/>
      <c r="H300" s="246"/>
      <c r="I300" s="245" t="n">
        <f aca="false">SUM(F300+G300-H300)</f>
        <v>0</v>
      </c>
    </row>
    <row collapsed="false" customFormat="true" customHeight="true" hidden="false" ht="11.25" outlineLevel="0" r="301" s="77">
      <c r="A301" s="241"/>
      <c r="B301" s="255" t="e">
        <f aca="false">iferror(IF(VLOOKUP($A301,Osnova!$A:$C,1)=$A301,VLOOKUP($A301,Osnova!$A:$C,3)),"")</f>
        <v>#N/A</v>
      </c>
      <c r="C301" s="263" t="e">
        <f aca="false">IF(VLOOKUP($A301,Osnova!$A:$C,1)=$A301,VLOOKUP($A301,Osnova!$A:$D,4),0)</f>
        <v>#N/A</v>
      </c>
      <c r="D301" s="246"/>
      <c r="E301" s="246"/>
      <c r="F301" s="257" t="n">
        <f aca="false">SUM(D301-E301)</f>
        <v>0</v>
      </c>
      <c r="G301" s="246"/>
      <c r="H301" s="246"/>
      <c r="I301" s="245" t="n">
        <f aca="false">SUM(F301+G301-H301)</f>
        <v>0</v>
      </c>
    </row>
    <row collapsed="false" customFormat="true" customHeight="true" hidden="false" ht="11.25" outlineLevel="0" r="302" s="77">
      <c r="A302" s="241"/>
      <c r="B302" s="255" t="e">
        <f aca="false">iferror(IF(VLOOKUP($A302,Osnova!$A:$C,1)=$A302,VLOOKUP($A302,Osnova!$A:$C,3)),"")</f>
        <v>#N/A</v>
      </c>
      <c r="C302" s="263" t="e">
        <f aca="false">IF(VLOOKUP($A302,Osnova!$A:$C,1)=$A302,VLOOKUP($A302,Osnova!$A:$D,4),0)</f>
        <v>#N/A</v>
      </c>
      <c r="D302" s="246"/>
      <c r="E302" s="246"/>
      <c r="F302" s="257" t="n">
        <f aca="false">SUM(D302-E302)</f>
        <v>0</v>
      </c>
      <c r="G302" s="246"/>
      <c r="H302" s="246"/>
      <c r="I302" s="245" t="n">
        <f aca="false">SUM(F302+G302-H302)</f>
        <v>0</v>
      </c>
    </row>
    <row collapsed="false" customFormat="true" customHeight="true" hidden="false" ht="11.25" outlineLevel="0" r="303" s="77">
      <c r="A303" s="241"/>
      <c r="B303" s="255" t="e">
        <f aca="false">iferror(IF(VLOOKUP($A303,Osnova!$A:$C,1)=$A303,VLOOKUP($A303,Osnova!$A:$C,3)),"")</f>
        <v>#N/A</v>
      </c>
      <c r="C303" s="263" t="e">
        <f aca="false">IF(VLOOKUP($A303,Osnova!$A:$C,1)=$A303,VLOOKUP($A303,Osnova!$A:$D,4),0)</f>
        <v>#N/A</v>
      </c>
      <c r="D303" s="246"/>
      <c r="E303" s="246"/>
      <c r="F303" s="257" t="n">
        <f aca="false">SUM(D303-E303)</f>
        <v>0</v>
      </c>
      <c r="G303" s="246"/>
      <c r="H303" s="246"/>
      <c r="I303" s="245" t="n">
        <f aca="false">SUM(F303+G303-H303)</f>
        <v>0</v>
      </c>
    </row>
    <row collapsed="false" customFormat="true" customHeight="true" hidden="false" ht="11.25" outlineLevel="0" r="304" s="77">
      <c r="A304" s="241"/>
      <c r="B304" s="255" t="e">
        <f aca="false">iferror(IF(VLOOKUP($A304,Osnova!$A:$C,1)=$A304,VLOOKUP($A304,Osnova!$A:$C,3)),"")</f>
        <v>#N/A</v>
      </c>
      <c r="C304" s="263" t="e">
        <f aca="false">IF(VLOOKUP($A304,Osnova!$A:$C,1)=$A304,VLOOKUP($A304,Osnova!$A:$D,4),0)</f>
        <v>#N/A</v>
      </c>
      <c r="D304" s="246"/>
      <c r="E304" s="246"/>
      <c r="F304" s="257" t="n">
        <f aca="false">SUM(D304-E304)</f>
        <v>0</v>
      </c>
      <c r="G304" s="246"/>
      <c r="H304" s="246"/>
      <c r="I304" s="245" t="n">
        <f aca="false">SUM(F304+G304-H304)</f>
        <v>0</v>
      </c>
    </row>
    <row collapsed="false" customFormat="true" customHeight="true" hidden="false" ht="11.25" outlineLevel="0" r="305" s="77">
      <c r="A305" s="241"/>
      <c r="B305" s="255" t="e">
        <f aca="false">iferror(IF(VLOOKUP($A305,Osnova!$A:$C,1)=$A305,VLOOKUP($A305,Osnova!$A:$C,3)),"")</f>
        <v>#N/A</v>
      </c>
      <c r="C305" s="263" t="e">
        <f aca="false">IF(VLOOKUP($A305,Osnova!$A:$C,1)=$A305,VLOOKUP($A305,Osnova!$A:$D,4),0)</f>
        <v>#N/A</v>
      </c>
      <c r="D305" s="246"/>
      <c r="E305" s="246"/>
      <c r="F305" s="257" t="n">
        <f aca="false">SUM(D305-E305)</f>
        <v>0</v>
      </c>
      <c r="G305" s="246"/>
      <c r="H305" s="246"/>
      <c r="I305" s="245" t="n">
        <f aca="false">SUM(F305+G305-H305)</f>
        <v>0</v>
      </c>
    </row>
    <row collapsed="false" customFormat="true" customHeight="true" hidden="false" ht="11.25" outlineLevel="0" r="306" s="77">
      <c r="A306" s="241"/>
      <c r="B306" s="255" t="e">
        <f aca="false">iferror(IF(VLOOKUP($A306,Osnova!$A:$C,1)=$A306,VLOOKUP($A306,Osnova!$A:$C,3)),"")</f>
        <v>#N/A</v>
      </c>
      <c r="C306" s="263" t="e">
        <f aca="false">IF(VLOOKUP($A306,Osnova!$A:$C,1)=$A306,VLOOKUP($A306,Osnova!$A:$D,4),0)</f>
        <v>#N/A</v>
      </c>
      <c r="D306" s="246"/>
      <c r="E306" s="246"/>
      <c r="F306" s="257" t="n">
        <f aca="false">SUM(D306-E306)</f>
        <v>0</v>
      </c>
      <c r="G306" s="246"/>
      <c r="H306" s="246"/>
      <c r="I306" s="245" t="n">
        <f aca="false">SUM(F306+G306-H306)</f>
        <v>0</v>
      </c>
    </row>
    <row collapsed="false" customFormat="true" customHeight="true" hidden="false" ht="11.25" outlineLevel="0" r="307" s="77">
      <c r="A307" s="241"/>
      <c r="B307" s="255" t="e">
        <f aca="false">iferror(IF(VLOOKUP($A307,Osnova!$A:$C,1)=$A307,VLOOKUP($A307,Osnova!$A:$C,3)),"")</f>
        <v>#N/A</v>
      </c>
      <c r="C307" s="263" t="e">
        <f aca="false">IF(VLOOKUP($A307,Osnova!$A:$C,1)=$A307,VLOOKUP($A307,Osnova!$A:$D,4),0)</f>
        <v>#N/A</v>
      </c>
      <c r="D307" s="246"/>
      <c r="E307" s="246"/>
      <c r="F307" s="257" t="n">
        <f aca="false">SUM(D307-E307)</f>
        <v>0</v>
      </c>
      <c r="G307" s="246"/>
      <c r="H307" s="246"/>
      <c r="I307" s="245" t="n">
        <f aca="false">SUM(F307+G307-H307)</f>
        <v>0</v>
      </c>
    </row>
    <row collapsed="false" customFormat="true" customHeight="true" hidden="false" ht="11.25" outlineLevel="0" r="308" s="77">
      <c r="A308" s="241"/>
      <c r="B308" s="255" t="e">
        <f aca="false">iferror(IF(VLOOKUP($A308,Osnova!$A:$C,1)=$A308,VLOOKUP($A308,Osnova!$A:$C,3)),"")</f>
        <v>#N/A</v>
      </c>
      <c r="C308" s="263" t="e">
        <f aca="false">IF(VLOOKUP($A308,Osnova!$A:$C,1)=$A308,VLOOKUP($A308,Osnova!$A:$D,4),0)</f>
        <v>#N/A</v>
      </c>
      <c r="D308" s="246"/>
      <c r="E308" s="246"/>
      <c r="F308" s="257" t="n">
        <f aca="false">SUM(D308-E308)</f>
        <v>0</v>
      </c>
      <c r="G308" s="246"/>
      <c r="H308" s="246"/>
      <c r="I308" s="245" t="n">
        <f aca="false">SUM(F308+G308-H308)</f>
        <v>0</v>
      </c>
    </row>
    <row collapsed="false" customFormat="true" customHeight="true" hidden="false" ht="11.25" outlineLevel="0" r="309" s="77">
      <c r="A309" s="241"/>
      <c r="B309" s="255" t="e">
        <f aca="false">iferror(IF(VLOOKUP($A309,Osnova!$A:$C,1)=$A309,VLOOKUP($A309,Osnova!$A:$C,3)),"")</f>
        <v>#N/A</v>
      </c>
      <c r="C309" s="263" t="e">
        <f aca="false">IF(VLOOKUP($A309,Osnova!$A:$C,1)=$A309,VLOOKUP($A309,Osnova!$A:$D,4),0)</f>
        <v>#N/A</v>
      </c>
      <c r="D309" s="246"/>
      <c r="E309" s="246"/>
      <c r="F309" s="257" t="n">
        <f aca="false">SUM(D309-E309)</f>
        <v>0</v>
      </c>
      <c r="G309" s="246"/>
      <c r="H309" s="246"/>
      <c r="I309" s="245" t="n">
        <f aca="false">SUM(F309+G309-H309)</f>
        <v>0</v>
      </c>
    </row>
  </sheetData>
  <mergeCells count="14">
    <mergeCell ref="D1:F1"/>
    <mergeCell ref="J1:M1"/>
    <mergeCell ref="B2:D2"/>
    <mergeCell ref="B3:D3"/>
    <mergeCell ref="B4:D4"/>
    <mergeCell ref="B5:D5"/>
    <mergeCell ref="B6:D6"/>
    <mergeCell ref="B7:D7"/>
    <mergeCell ref="B8:D8"/>
    <mergeCell ref="B9:D9"/>
    <mergeCell ref="B10:D10"/>
    <mergeCell ref="D11:F11"/>
    <mergeCell ref="G11:H11"/>
    <mergeCell ref="K25:L25"/>
  </mergeCells>
  <printOptions headings="false" gridLines="false" gridLinesSet="true" horizontalCentered="false" verticalCentered="false"/>
  <pageMargins left="0.75" right="0.75" top="1" bottom="1" header="0.511805555555555" footer="0.511805555555555"/>
  <pageSetup blackAndWhite="false" cellComments="none" copies="1" draft="false" firstPageNumber="0" fitToHeight="1" fitToWidth="1" horizontalDpi="300" orientation="landscape" pageOrder="downThenOver" paperSize="9" scale="100" useFirstPageNumber="false" usePrinterDefaults="false" verticalDpi="300"/>
  <headerFooter differentFirst="false" differentOddEven="false">
    <oddHeader/>
    <oddFooter/>
  </headerFooter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219"/>
  <sheetViews>
    <sheetView colorId="64" defaultGridColor="true" rightToLeft="false" showFormulas="false" showGridLines="true" showOutlineSymbols="true" showRowColHeaders="true" showZeros="false" tabSelected="false" topLeftCell="A190" view="normal" windowProtection="false" workbookViewId="0" zoomScale="100" zoomScaleNormal="100" zoomScalePageLayoutView="100">
      <selection activeCell="J208" activeCellId="0" pane="topLeft" sqref="J208"/>
    </sheetView>
  </sheetViews>
  <sheetFormatPr defaultRowHeight="14.1"/>
  <cols>
    <col collapsed="false" hidden="false" max="1" min="1" style="76" width="9.14285714285714"/>
    <col collapsed="false" hidden="false" max="2" min="2" style="264" width="9.14285714285714"/>
    <col collapsed="false" hidden="false" max="4" min="3" style="265" width="15.7142857142857"/>
    <col collapsed="false" hidden="false" max="5" min="5" style="72" width="0.142857142857143"/>
    <col collapsed="false" hidden="true" max="6" min="6" style="72" width="0"/>
    <col collapsed="false" hidden="false" max="8" min="7" style="72" width="9.14285714285714"/>
    <col collapsed="false" hidden="false" max="9" min="9" style="72" width="10.1428571428571"/>
    <col collapsed="false" hidden="false" max="11" min="10" style="72" width="15.7142857142857"/>
    <col collapsed="false" hidden="true" max="13" min="12" style="72" width="0"/>
    <col collapsed="false" hidden="false" max="1025" min="14" style="72" width="9.14285714285714"/>
  </cols>
  <sheetData>
    <row collapsed="false" customFormat="false" customHeight="true" hidden="false" ht="14.1" outlineLevel="0" r="1">
      <c r="A1" s="266" t="s">
        <v>111</v>
      </c>
      <c r="B1" s="266"/>
      <c r="C1" s="266"/>
      <c r="D1" s="266"/>
      <c r="E1" s="266"/>
      <c r="F1" s="266"/>
      <c r="G1" s="266"/>
      <c r="H1" s="266"/>
      <c r="I1" s="266"/>
      <c r="J1" s="266"/>
      <c r="K1" s="266"/>
    </row>
    <row collapsed="false" customFormat="false" customHeight="true" hidden="false" ht="14.1" outlineLevel="0" r="2">
      <c r="A2" s="267"/>
      <c r="B2" s="267"/>
      <c r="C2" s="267"/>
      <c r="D2" s="267"/>
      <c r="E2" s="267"/>
      <c r="F2" s="267"/>
      <c r="G2" s="267"/>
      <c r="H2" s="267"/>
      <c r="I2" s="267"/>
      <c r="J2" s="268" t="n">
        <v>2014</v>
      </c>
      <c r="K2" s="268" t="n">
        <v>2013</v>
      </c>
    </row>
    <row collapsed="false" customFormat="false" customHeight="true" hidden="false" ht="14.1" outlineLevel="0" r="3">
      <c r="C3" s="268" t="n">
        <v>2014</v>
      </c>
      <c r="D3" s="268" t="n">
        <v>2013</v>
      </c>
      <c r="H3" s="269" t="s">
        <v>112</v>
      </c>
      <c r="I3" s="270" t="s">
        <v>113</v>
      </c>
      <c r="J3" s="271" t="n">
        <f aca="false">SUM('HL KNIHA VYPOC'!G159)</f>
        <v>0</v>
      </c>
      <c r="K3" s="271" t="n">
        <f aca="false">SUM('HL KNIHA VYPOC'!K159)</f>
        <v>0</v>
      </c>
    </row>
    <row collapsed="false" customFormat="false" customHeight="true" hidden="false" ht="14.1" outlineLevel="0" r="4">
      <c r="A4" s="269" t="s">
        <v>114</v>
      </c>
      <c r="B4" s="270" t="s">
        <v>113</v>
      </c>
      <c r="C4" s="271" t="n">
        <f aca="false">SUM('HL KNIHA VYPOC'!G43)</f>
        <v>0</v>
      </c>
      <c r="D4" s="271" t="n">
        <f aca="false">SUM('HL KNIHA VYPOC'!K43)</f>
        <v>0</v>
      </c>
      <c r="H4" s="272" t="s">
        <v>112</v>
      </c>
      <c r="I4" s="273" t="s">
        <v>115</v>
      </c>
      <c r="J4" s="274"/>
      <c r="K4" s="275"/>
    </row>
    <row collapsed="false" customFormat="false" customHeight="true" hidden="false" ht="14.1" outlineLevel="0" r="5">
      <c r="A5" s="276" t="s">
        <v>114</v>
      </c>
      <c r="B5" s="277" t="s">
        <v>116</v>
      </c>
      <c r="C5" s="278" t="n">
        <f aca="false">SUM(C4-C6)</f>
        <v>0</v>
      </c>
      <c r="D5" s="279" t="n">
        <f aca="false">SUM(D4-D6)</f>
        <v>0</v>
      </c>
      <c r="H5" s="280" t="s">
        <v>112</v>
      </c>
      <c r="I5" s="281" t="s">
        <v>117</v>
      </c>
      <c r="J5" s="282" t="n">
        <f aca="false">SUM(J3-J4)</f>
        <v>0</v>
      </c>
      <c r="K5" s="283" t="n">
        <f aca="false">SUM(K3-K4)</f>
        <v>0</v>
      </c>
    </row>
    <row collapsed="false" customFormat="false" customHeight="true" hidden="false" ht="14.1" outlineLevel="0" r="6">
      <c r="A6" s="284" t="s">
        <v>114</v>
      </c>
      <c r="B6" s="285" t="s">
        <v>118</v>
      </c>
      <c r="C6" s="286"/>
      <c r="D6" s="287"/>
      <c r="H6" s="288"/>
      <c r="I6" s="289"/>
      <c r="J6" s="265"/>
      <c r="K6" s="265"/>
    </row>
    <row collapsed="false" customFormat="false" customHeight="true" hidden="false" ht="14.1" outlineLevel="0" r="7">
      <c r="A7" s="288"/>
      <c r="B7" s="289"/>
      <c r="H7" s="269" t="s">
        <v>119</v>
      </c>
      <c r="I7" s="270" t="s">
        <v>113</v>
      </c>
      <c r="J7" s="271" t="n">
        <f aca="false">SUM('HL KNIHA VYPOC'!G171)</f>
        <v>0</v>
      </c>
      <c r="K7" s="271" t="n">
        <f aca="false">SUM('HL KNIHA VYPOC'!K171)</f>
        <v>0</v>
      </c>
    </row>
    <row collapsed="false" customFormat="false" customHeight="true" hidden="false" ht="14.1" outlineLevel="0" r="8">
      <c r="A8" s="269" t="s">
        <v>120</v>
      </c>
      <c r="B8" s="270" t="s">
        <v>113</v>
      </c>
      <c r="C8" s="271" t="n">
        <f aca="false">SUM('HL KNIHA VYPOC'!G44)</f>
        <v>0</v>
      </c>
      <c r="D8" s="271" t="n">
        <f aca="false">SUM('HL KNIHA VYPOC'!K44)</f>
        <v>0</v>
      </c>
      <c r="H8" s="272" t="s">
        <v>119</v>
      </c>
      <c r="I8" s="273" t="s">
        <v>121</v>
      </c>
      <c r="J8" s="274"/>
      <c r="K8" s="275"/>
    </row>
    <row collapsed="false" customFormat="false" customHeight="true" hidden="false" ht="14.1" outlineLevel="0" r="9">
      <c r="A9" s="276" t="s">
        <v>120</v>
      </c>
      <c r="B9" s="277" t="s">
        <v>116</v>
      </c>
      <c r="C9" s="278" t="n">
        <f aca="false">SUM(C8-C10)</f>
        <v>0</v>
      </c>
      <c r="D9" s="279" t="n">
        <f aca="false">SUM(D8-D10)</f>
        <v>0</v>
      </c>
      <c r="H9" s="290" t="s">
        <v>119</v>
      </c>
      <c r="I9" s="291" t="s">
        <v>122</v>
      </c>
      <c r="J9" s="292"/>
      <c r="K9" s="293"/>
    </row>
    <row collapsed="false" customFormat="false" customHeight="true" hidden="false" ht="14.1" outlineLevel="0" r="10">
      <c r="A10" s="284" t="s">
        <v>120</v>
      </c>
      <c r="B10" s="285" t="s">
        <v>123</v>
      </c>
      <c r="C10" s="286"/>
      <c r="D10" s="287"/>
      <c r="H10" s="294" t="s">
        <v>119</v>
      </c>
      <c r="I10" s="295" t="s">
        <v>124</v>
      </c>
      <c r="J10" s="296" t="n">
        <f aca="false">SUM(J7-J8-J9-J11)</f>
        <v>0</v>
      </c>
      <c r="K10" s="297" t="n">
        <f aca="false">SUM(K7-K8-K9-K11)</f>
        <v>0</v>
      </c>
    </row>
    <row collapsed="false" customFormat="false" customHeight="true" hidden="false" ht="14.1" outlineLevel="0" r="11">
      <c r="A11" s="288"/>
      <c r="B11" s="289"/>
      <c r="H11" s="284" t="s">
        <v>119</v>
      </c>
      <c r="I11" s="285" t="s">
        <v>125</v>
      </c>
      <c r="J11" s="286"/>
      <c r="K11" s="287"/>
    </row>
    <row collapsed="false" customFormat="false" customHeight="true" hidden="false" ht="14.1" outlineLevel="0" r="12">
      <c r="A12" s="269" t="s">
        <v>126</v>
      </c>
      <c r="B12" s="270" t="s">
        <v>113</v>
      </c>
      <c r="C12" s="271" t="n">
        <f aca="false">SUM('HL KNIHA VYPOC'!G46)</f>
        <v>0</v>
      </c>
      <c r="D12" s="271" t="n">
        <f aca="false">SUM('HL KNIHA VYPOC'!K46)</f>
        <v>0</v>
      </c>
      <c r="H12" s="288"/>
      <c r="I12" s="289"/>
      <c r="J12" s="265"/>
      <c r="K12" s="265"/>
    </row>
    <row collapsed="false" customFormat="false" customHeight="true" hidden="false" ht="14.1" outlineLevel="0" r="13">
      <c r="A13" s="276" t="s">
        <v>126</v>
      </c>
      <c r="B13" s="277" t="s">
        <v>127</v>
      </c>
      <c r="C13" s="278" t="n">
        <f aca="false">SUM(C12-C14-C15)</f>
        <v>0</v>
      </c>
      <c r="D13" s="279" t="n">
        <f aca="false">SUM(D12-D14-D15)</f>
        <v>0</v>
      </c>
      <c r="H13" s="288"/>
      <c r="I13" s="289"/>
      <c r="J13" s="265"/>
      <c r="K13" s="265"/>
    </row>
    <row collapsed="false" customFormat="false" customHeight="true" hidden="false" ht="14.1" outlineLevel="0" r="14">
      <c r="A14" s="290" t="s">
        <v>126</v>
      </c>
      <c r="B14" s="291" t="s">
        <v>128</v>
      </c>
      <c r="C14" s="292"/>
      <c r="D14" s="293"/>
      <c r="H14" s="269" t="s">
        <v>129</v>
      </c>
      <c r="I14" s="270" t="s">
        <v>113</v>
      </c>
      <c r="J14" s="271" t="n">
        <f aca="false">SUM('HL KNIHA VYPOC'!G173)</f>
        <v>0</v>
      </c>
      <c r="K14" s="271" t="n">
        <f aca="false">SUM('HL KNIHA VYPOC'!K173)</f>
        <v>0</v>
      </c>
    </row>
    <row collapsed="false" customFormat="false" customHeight="true" hidden="false" ht="14.1" outlineLevel="0" r="15">
      <c r="A15" s="284" t="s">
        <v>126</v>
      </c>
      <c r="B15" s="285" t="s">
        <v>130</v>
      </c>
      <c r="C15" s="286"/>
      <c r="D15" s="287"/>
      <c r="H15" s="272" t="s">
        <v>129</v>
      </c>
      <c r="I15" s="273" t="s">
        <v>131</v>
      </c>
      <c r="J15" s="274"/>
      <c r="K15" s="275"/>
    </row>
    <row collapsed="false" customFormat="false" customHeight="true" hidden="false" ht="14.1" outlineLevel="0" r="16">
      <c r="A16" s="288"/>
      <c r="B16" s="289"/>
      <c r="H16" s="280" t="s">
        <v>129</v>
      </c>
      <c r="I16" s="281" t="s">
        <v>132</v>
      </c>
      <c r="J16" s="282" t="n">
        <f aca="false">SUM(J14-J15)</f>
        <v>0</v>
      </c>
      <c r="K16" s="283" t="n">
        <f aca="false">SUM(K14-K15)</f>
        <v>0</v>
      </c>
    </row>
    <row collapsed="false" customFormat="false" customHeight="true" hidden="false" ht="14.1" outlineLevel="0" r="17">
      <c r="A17" s="269" t="s">
        <v>133</v>
      </c>
      <c r="B17" s="270" t="s">
        <v>113</v>
      </c>
      <c r="C17" s="271" t="n">
        <f aca="false">SUM('HL KNIHA VYPOC'!G47)</f>
        <v>0</v>
      </c>
      <c r="D17" s="271" t="n">
        <f aca="false">SUM('HL KNIHA VYPOC'!K47)</f>
        <v>0</v>
      </c>
      <c r="H17" s="288"/>
      <c r="I17" s="289"/>
      <c r="J17" s="265"/>
      <c r="K17" s="265"/>
    </row>
    <row collapsed="false" customFormat="false" customHeight="true" hidden="false" ht="14.1" outlineLevel="0" r="18">
      <c r="A18" s="276" t="s">
        <v>133</v>
      </c>
      <c r="B18" s="277" t="s">
        <v>134</v>
      </c>
      <c r="C18" s="278" t="n">
        <f aca="false">SUM(C17-C19)</f>
        <v>0</v>
      </c>
      <c r="D18" s="279" t="n">
        <f aca="false">SUM(D17-D19)</f>
        <v>0</v>
      </c>
      <c r="H18" s="269" t="s">
        <v>135</v>
      </c>
      <c r="I18" s="270" t="s">
        <v>113</v>
      </c>
      <c r="J18" s="271" t="n">
        <f aca="false">SUM('HL KNIHA VYPOC'!G174)</f>
        <v>0</v>
      </c>
      <c r="K18" s="271" t="n">
        <f aca="false">SUM('HL KNIHA VYPOC'!K174)</f>
        <v>0</v>
      </c>
    </row>
    <row collapsed="false" customFormat="false" customHeight="true" hidden="false" ht="14.1" outlineLevel="0" r="19">
      <c r="A19" s="284" t="s">
        <v>133</v>
      </c>
      <c r="B19" s="285" t="s">
        <v>130</v>
      </c>
      <c r="C19" s="286"/>
      <c r="D19" s="287"/>
      <c r="H19" s="272" t="s">
        <v>135</v>
      </c>
      <c r="I19" s="273" t="s">
        <v>131</v>
      </c>
      <c r="J19" s="274"/>
      <c r="K19" s="275"/>
    </row>
    <row collapsed="false" customFormat="false" customHeight="true" hidden="false" ht="14.1" outlineLevel="0" r="20">
      <c r="A20" s="288"/>
      <c r="B20" s="289"/>
      <c r="H20" s="280" t="s">
        <v>135</v>
      </c>
      <c r="I20" s="281" t="s">
        <v>132</v>
      </c>
      <c r="J20" s="282" t="n">
        <f aca="false">SUM(J18-J19)</f>
        <v>0</v>
      </c>
      <c r="K20" s="283" t="n">
        <f aca="false">SUM(K18-K19)</f>
        <v>0</v>
      </c>
    </row>
    <row collapsed="false" customFormat="false" customHeight="true" hidden="false" ht="14.1" outlineLevel="0" r="21">
      <c r="A21" s="269" t="s">
        <v>136</v>
      </c>
      <c r="B21" s="270" t="s">
        <v>113</v>
      </c>
      <c r="C21" s="271" t="n">
        <f aca="false">SUM('HL KNIHA VYPOC'!G48)</f>
        <v>0</v>
      </c>
      <c r="D21" s="271" t="n">
        <f aca="false">SUM('HL KNIHA VYPOC'!K48)</f>
        <v>0</v>
      </c>
      <c r="H21" s="288"/>
      <c r="I21" s="289"/>
      <c r="J21" s="265"/>
      <c r="K21" s="265"/>
    </row>
    <row collapsed="false" customFormat="false" customHeight="true" hidden="false" ht="14.1" outlineLevel="0" r="22">
      <c r="A22" s="276" t="s">
        <v>136</v>
      </c>
      <c r="B22" s="277" t="s">
        <v>137</v>
      </c>
      <c r="C22" s="278" t="n">
        <f aca="false">SUM(C21-C23)</f>
        <v>0</v>
      </c>
      <c r="D22" s="279" t="n">
        <f aca="false">SUM(D21-D23)</f>
        <v>0</v>
      </c>
      <c r="H22" s="269" t="s">
        <v>138</v>
      </c>
      <c r="I22" s="270" t="s">
        <v>113</v>
      </c>
      <c r="J22" s="271" t="n">
        <f aca="false">SUM('HL KNIHA VYPOC'!G175)</f>
        <v>0</v>
      </c>
      <c r="K22" s="271" t="n">
        <f aca="false">SUM('HL KNIHA VYPOC'!K175)</f>
        <v>0</v>
      </c>
    </row>
    <row collapsed="false" customFormat="false" customHeight="true" hidden="false" ht="14.1" outlineLevel="0" r="23">
      <c r="A23" s="284" t="s">
        <v>136</v>
      </c>
      <c r="B23" s="285" t="s">
        <v>130</v>
      </c>
      <c r="C23" s="286"/>
      <c r="D23" s="287"/>
      <c r="H23" s="272" t="s">
        <v>138</v>
      </c>
      <c r="I23" s="273" t="s">
        <v>131</v>
      </c>
      <c r="J23" s="274"/>
      <c r="K23" s="275"/>
    </row>
    <row collapsed="false" customFormat="false" customHeight="true" hidden="false" ht="14.1" outlineLevel="0" r="24">
      <c r="A24" s="288"/>
      <c r="B24" s="289"/>
      <c r="H24" s="280" t="s">
        <v>138</v>
      </c>
      <c r="I24" s="281" t="s">
        <v>132</v>
      </c>
      <c r="J24" s="282" t="n">
        <f aca="false">SUM(J22-J23)</f>
        <v>0</v>
      </c>
      <c r="K24" s="283" t="n">
        <f aca="false">SUM(K22-K23)</f>
        <v>0</v>
      </c>
    </row>
    <row collapsed="false" customFormat="false" customHeight="true" hidden="false" ht="14.1" outlineLevel="0" r="25">
      <c r="A25" s="269" t="s">
        <v>139</v>
      </c>
      <c r="B25" s="270" t="s">
        <v>113</v>
      </c>
      <c r="C25" s="271" t="n">
        <f aca="false">SUM('HL KNIHA VYPOC'!G71)</f>
        <v>0</v>
      </c>
      <c r="D25" s="271" t="n">
        <f aca="false">SUM('HL KNIHA VYPOC'!K71)</f>
        <v>0</v>
      </c>
      <c r="H25" s="288"/>
      <c r="I25" s="289"/>
      <c r="J25" s="265"/>
      <c r="K25" s="265"/>
    </row>
    <row collapsed="false" customFormat="false" customHeight="true" hidden="false" ht="14.1" outlineLevel="0" r="26">
      <c r="A26" s="272" t="s">
        <v>139</v>
      </c>
      <c r="B26" s="273" t="s">
        <v>140</v>
      </c>
      <c r="C26" s="274"/>
      <c r="D26" s="275"/>
      <c r="H26" s="269" t="s">
        <v>141</v>
      </c>
      <c r="I26" s="270" t="s">
        <v>113</v>
      </c>
      <c r="J26" s="271" t="n">
        <f aca="false">SUM('HL KNIHA VYPOC'!G186)</f>
        <v>0</v>
      </c>
      <c r="K26" s="271" t="n">
        <f aca="false">SUM('HL KNIHA VYPOC'!K186)</f>
        <v>0</v>
      </c>
    </row>
    <row collapsed="false" customFormat="false" customHeight="true" hidden="false" ht="14.1" outlineLevel="0" r="27">
      <c r="A27" s="294" t="s">
        <v>139</v>
      </c>
      <c r="B27" s="295" t="s">
        <v>142</v>
      </c>
      <c r="C27" s="296" t="n">
        <f aca="false">SUM(C25-C26-C28-C29-C30)</f>
        <v>0</v>
      </c>
      <c r="D27" s="297" t="n">
        <f aca="false">SUM(D25-D26-D28-D29-D30)</f>
        <v>0</v>
      </c>
      <c r="H27" s="272" t="s">
        <v>141</v>
      </c>
      <c r="I27" s="273" t="s">
        <v>115</v>
      </c>
      <c r="J27" s="274"/>
      <c r="K27" s="275"/>
    </row>
    <row collapsed="false" customFormat="false" customHeight="true" hidden="false" ht="14.1" outlineLevel="0" r="28">
      <c r="A28" s="290" t="s">
        <v>139</v>
      </c>
      <c r="B28" s="291" t="s">
        <v>143</v>
      </c>
      <c r="C28" s="292"/>
      <c r="D28" s="293"/>
      <c r="H28" s="280" t="s">
        <v>141</v>
      </c>
      <c r="I28" s="281" t="s">
        <v>117</v>
      </c>
      <c r="J28" s="282" t="n">
        <f aca="false">SUM(J26-J27)</f>
        <v>0</v>
      </c>
      <c r="K28" s="282" t="n">
        <f aca="false">SUM(K26-K27)</f>
        <v>0</v>
      </c>
    </row>
    <row collapsed="false" customFormat="false" customHeight="true" hidden="false" ht="14.1" outlineLevel="0" r="29">
      <c r="A29" s="290" t="s">
        <v>139</v>
      </c>
      <c r="B29" s="291" t="s">
        <v>144</v>
      </c>
      <c r="C29" s="292"/>
      <c r="D29" s="293"/>
      <c r="H29" s="288"/>
      <c r="I29" s="289"/>
      <c r="J29" s="265"/>
      <c r="K29" s="265"/>
    </row>
    <row collapsed="false" customFormat="false" customHeight="true" hidden="false" ht="14.1" outlineLevel="0" r="30">
      <c r="A30" s="284" t="s">
        <v>139</v>
      </c>
      <c r="B30" s="285" t="s">
        <v>145</v>
      </c>
      <c r="C30" s="286"/>
      <c r="D30" s="287"/>
      <c r="H30" s="269" t="s">
        <v>146</v>
      </c>
      <c r="I30" s="270" t="s">
        <v>113</v>
      </c>
      <c r="J30" s="271" t="n">
        <f aca="false">SUM('HL KNIHA VYPOC'!G189)</f>
        <v>0</v>
      </c>
      <c r="K30" s="271" t="n">
        <f aca="false">SUM('HL KNIHA VYPOC'!K189)</f>
        <v>0</v>
      </c>
    </row>
    <row collapsed="false" customFormat="false" customHeight="true" hidden="false" ht="14.1" outlineLevel="0" r="31">
      <c r="A31" s="288"/>
      <c r="B31" s="289"/>
      <c r="H31" s="272" t="s">
        <v>146</v>
      </c>
      <c r="I31" s="273" t="s">
        <v>115</v>
      </c>
      <c r="J31" s="274"/>
      <c r="K31" s="275"/>
    </row>
    <row collapsed="false" customFormat="false" customHeight="true" hidden="false" ht="14.1" outlineLevel="0" r="32">
      <c r="A32" s="269" t="s">
        <v>147</v>
      </c>
      <c r="B32" s="270" t="s">
        <v>113</v>
      </c>
      <c r="C32" s="271" t="n">
        <f aca="false">SUM('HL KNIHA VYPOC'!G72)</f>
        <v>0</v>
      </c>
      <c r="D32" s="271" t="n">
        <f aca="false">SUM('HL KNIHA VYPOC'!K72)</f>
        <v>0</v>
      </c>
      <c r="H32" s="280" t="s">
        <v>146</v>
      </c>
      <c r="I32" s="281" t="s">
        <v>117</v>
      </c>
      <c r="J32" s="282" t="n">
        <f aca="false">SUM(J30-J31)</f>
        <v>0</v>
      </c>
      <c r="K32" s="283" t="n">
        <f aca="false">SUM(K30-K31)</f>
        <v>0</v>
      </c>
    </row>
    <row collapsed="false" customFormat="false" customHeight="true" hidden="false" ht="14.1" outlineLevel="0" r="33">
      <c r="A33" s="272" t="s">
        <v>147</v>
      </c>
      <c r="B33" s="273" t="s">
        <v>148</v>
      </c>
      <c r="C33" s="274"/>
      <c r="D33" s="275"/>
      <c r="H33" s="288"/>
      <c r="I33" s="289"/>
      <c r="J33" s="265"/>
      <c r="K33" s="265"/>
    </row>
    <row collapsed="false" customFormat="false" customHeight="true" hidden="false" ht="14.1" outlineLevel="0" r="34">
      <c r="A34" s="290" t="s">
        <v>147</v>
      </c>
      <c r="B34" s="291" t="s">
        <v>149</v>
      </c>
      <c r="C34" s="292"/>
      <c r="D34" s="293"/>
      <c r="H34" s="269" t="s">
        <v>150</v>
      </c>
      <c r="I34" s="270" t="s">
        <v>113</v>
      </c>
      <c r="J34" s="271" t="n">
        <f aca="false">SUM('HL KNIHA VYPOC'!G190)</f>
        <v>0</v>
      </c>
      <c r="K34" s="271" t="n">
        <f aca="false">SUM('HL KNIHA VYPOC'!K190)</f>
        <v>0</v>
      </c>
    </row>
    <row collapsed="false" customFormat="false" customHeight="true" hidden="false" ht="14.1" outlineLevel="0" r="35">
      <c r="A35" s="294" t="s">
        <v>147</v>
      </c>
      <c r="B35" s="295" t="s">
        <v>151</v>
      </c>
      <c r="C35" s="296" t="n">
        <f aca="false">SUM(C32-C33-C34-C36-C37-C38)</f>
        <v>0</v>
      </c>
      <c r="D35" s="296" t="n">
        <f aca="false">SUM(D32-D33-D34-D36-D37-D38)</f>
        <v>0</v>
      </c>
      <c r="H35" s="272" t="s">
        <v>150</v>
      </c>
      <c r="I35" s="273" t="s">
        <v>115</v>
      </c>
      <c r="J35" s="274"/>
      <c r="K35" s="275"/>
    </row>
    <row collapsed="false" customFormat="false" customHeight="true" hidden="false" ht="14.1" outlineLevel="0" r="36">
      <c r="A36" s="290" t="s">
        <v>147</v>
      </c>
      <c r="B36" s="291" t="s">
        <v>152</v>
      </c>
      <c r="C36" s="292"/>
      <c r="D36" s="293"/>
      <c r="H36" s="280" t="s">
        <v>150</v>
      </c>
      <c r="I36" s="281" t="s">
        <v>117</v>
      </c>
      <c r="J36" s="282" t="n">
        <f aca="false">SUM(J34-J35)</f>
        <v>0</v>
      </c>
      <c r="K36" s="283" t="n">
        <f aca="false">SUM(K34-K35)</f>
        <v>0</v>
      </c>
    </row>
    <row collapsed="false" customFormat="false" customHeight="true" hidden="false" ht="14.1" outlineLevel="0" r="37">
      <c r="A37" s="290" t="s">
        <v>147</v>
      </c>
      <c r="B37" s="291" t="s">
        <v>153</v>
      </c>
      <c r="C37" s="292"/>
      <c r="D37" s="293"/>
      <c r="H37" s="288"/>
      <c r="I37" s="289"/>
      <c r="J37" s="265"/>
      <c r="K37" s="265"/>
    </row>
    <row collapsed="false" customFormat="false" customHeight="true" hidden="false" ht="14.1" outlineLevel="0" r="38">
      <c r="A38" s="284" t="s">
        <v>147</v>
      </c>
      <c r="B38" s="285" t="s">
        <v>154</v>
      </c>
      <c r="C38" s="286"/>
      <c r="D38" s="287"/>
      <c r="H38" s="269" t="s">
        <v>155</v>
      </c>
      <c r="I38" s="270" t="s">
        <v>113</v>
      </c>
      <c r="J38" s="271" t="n">
        <f aca="false">SUM('HL KNIHA VYPOC'!G191)</f>
        <v>0</v>
      </c>
      <c r="K38" s="271" t="n">
        <f aca="false">SUM('HL KNIHA VYPOC'!K191)</f>
        <v>0</v>
      </c>
    </row>
    <row collapsed="false" customFormat="false" customHeight="true" hidden="false" ht="14.1" outlineLevel="0" r="39">
      <c r="A39" s="298"/>
      <c r="B39" s="291"/>
      <c r="C39" s="299"/>
      <c r="D39" s="299"/>
      <c r="H39" s="272" t="s">
        <v>155</v>
      </c>
      <c r="I39" s="273" t="s">
        <v>156</v>
      </c>
      <c r="J39" s="274"/>
      <c r="K39" s="275"/>
    </row>
    <row collapsed="false" customFormat="false" customHeight="true" hidden="false" ht="14.1" outlineLevel="0" r="40">
      <c r="A40" s="269" t="s">
        <v>157</v>
      </c>
      <c r="B40" s="270" t="s">
        <v>113</v>
      </c>
      <c r="C40" s="271" t="n">
        <f aca="false">SUM('HL KNIHA VYPOC'!G75)</f>
        <v>0</v>
      </c>
      <c r="D40" s="271" t="n">
        <f aca="false">SUM('HL KNIHA VYPOC'!K75)</f>
        <v>0</v>
      </c>
      <c r="H40" s="294" t="s">
        <v>155</v>
      </c>
      <c r="I40" s="295" t="s">
        <v>158</v>
      </c>
      <c r="J40" s="296" t="n">
        <f aca="false">SUM(J38-J39-J41)</f>
        <v>0</v>
      </c>
      <c r="K40" s="297" t="n">
        <f aca="false">SUM(K38-K39-K41)</f>
        <v>0</v>
      </c>
    </row>
    <row collapsed="false" customFormat="false" customHeight="true" hidden="false" ht="14.1" outlineLevel="0" r="41">
      <c r="A41" s="272" t="s">
        <v>157</v>
      </c>
      <c r="B41" s="273" t="s">
        <v>159</v>
      </c>
      <c r="C41" s="274"/>
      <c r="D41" s="275"/>
      <c r="H41" s="284" t="s">
        <v>155</v>
      </c>
      <c r="I41" s="285" t="s">
        <v>117</v>
      </c>
      <c r="J41" s="300"/>
      <c r="K41" s="301"/>
    </row>
    <row collapsed="false" customFormat="false" customHeight="true" hidden="false" ht="14.1" outlineLevel="0" r="42">
      <c r="A42" s="290" t="s">
        <v>157</v>
      </c>
      <c r="B42" s="291" t="s">
        <v>160</v>
      </c>
      <c r="C42" s="296" t="n">
        <f aca="false">SUM(C40-C41-C43)</f>
        <v>0</v>
      </c>
      <c r="D42" s="297" t="n">
        <f aca="false">SUM(D40-D41-D43)</f>
        <v>0</v>
      </c>
      <c r="H42" s="288"/>
      <c r="I42" s="289"/>
      <c r="J42" s="265"/>
      <c r="K42" s="265"/>
    </row>
    <row collapsed="false" customFormat="false" customHeight="true" hidden="false" ht="14.1" outlineLevel="0" r="43">
      <c r="A43" s="284" t="s">
        <v>157</v>
      </c>
      <c r="B43" s="285" t="s">
        <v>161</v>
      </c>
      <c r="C43" s="286"/>
      <c r="D43" s="287"/>
      <c r="H43" s="269" t="s">
        <v>162</v>
      </c>
      <c r="I43" s="270" t="s">
        <v>113</v>
      </c>
      <c r="J43" s="271" t="n">
        <f aca="false">SUM('HL KNIHA VYPOC'!G193)</f>
        <v>0</v>
      </c>
      <c r="K43" s="271" t="n">
        <f aca="false">SUM('HL KNIHA VYPOC'!K193)</f>
        <v>0</v>
      </c>
    </row>
    <row collapsed="false" customFormat="false" customHeight="true" hidden="false" ht="14.1" outlineLevel="0" r="44">
      <c r="A44" s="288"/>
      <c r="B44" s="289"/>
      <c r="H44" s="272" t="s">
        <v>162</v>
      </c>
      <c r="I44" s="273" t="s">
        <v>115</v>
      </c>
      <c r="J44" s="274"/>
      <c r="K44" s="275"/>
    </row>
    <row collapsed="false" customFormat="false" customHeight="true" hidden="false" ht="14.1" outlineLevel="0" r="45">
      <c r="A45" s="269" t="s">
        <v>163</v>
      </c>
      <c r="B45" s="270" t="s">
        <v>113</v>
      </c>
      <c r="C45" s="271" t="n">
        <f aca="false">SUM('HL KNIHA VYPOC'!G76)</f>
        <v>0</v>
      </c>
      <c r="D45" s="271" t="n">
        <f aca="false">SUM('HL KNIHA VYPOC'!K76)</f>
        <v>0</v>
      </c>
      <c r="H45" s="280" t="s">
        <v>162</v>
      </c>
      <c r="I45" s="281" t="s">
        <v>117</v>
      </c>
      <c r="J45" s="282" t="n">
        <f aca="false">SUM(J43-J44)</f>
        <v>0</v>
      </c>
      <c r="K45" s="283" t="n">
        <f aca="false">SUM(K43-K44)</f>
        <v>0</v>
      </c>
    </row>
    <row collapsed="false" customFormat="false" customHeight="true" hidden="false" ht="14.1" outlineLevel="0" r="46">
      <c r="A46" s="276" t="s">
        <v>163</v>
      </c>
      <c r="B46" s="277" t="s">
        <v>116</v>
      </c>
      <c r="C46" s="278" t="n">
        <f aca="false">SUM(C45-C47-C48-C49-C50-C51-C52-C53-C54)</f>
        <v>0</v>
      </c>
      <c r="D46" s="279" t="n">
        <f aca="false">SUM(D45-D47-D48-D49-D50-D51-D52-D53-D54)</f>
        <v>0</v>
      </c>
      <c r="H46" s="288"/>
      <c r="I46" s="289"/>
      <c r="J46" s="265"/>
      <c r="K46" s="265"/>
    </row>
    <row collapsed="false" customFormat="false" customHeight="true" hidden="false" ht="14.1" outlineLevel="0" r="47">
      <c r="A47" s="290" t="s">
        <v>163</v>
      </c>
      <c r="B47" s="291" t="s">
        <v>118</v>
      </c>
      <c r="C47" s="292"/>
      <c r="D47" s="293"/>
      <c r="H47" s="269" t="s">
        <v>164</v>
      </c>
      <c r="I47" s="270" t="s">
        <v>113</v>
      </c>
      <c r="J47" s="271" t="n">
        <f aca="false">SUM('HL KNIHA VYPOC'!G197)</f>
        <v>0</v>
      </c>
      <c r="K47" s="271" t="n">
        <f aca="false">SUM('HL KNIHA VYPOC'!K197)</f>
        <v>0</v>
      </c>
    </row>
    <row collapsed="false" customFormat="false" customHeight="true" hidden="false" ht="14.1" outlineLevel="0" r="48">
      <c r="A48" s="290" t="s">
        <v>163</v>
      </c>
      <c r="B48" s="291" t="s">
        <v>123</v>
      </c>
      <c r="C48" s="292"/>
      <c r="D48" s="293"/>
      <c r="H48" s="272" t="s">
        <v>164</v>
      </c>
      <c r="I48" s="273" t="n">
        <v>75</v>
      </c>
      <c r="J48" s="274"/>
      <c r="K48" s="275"/>
    </row>
    <row collapsed="false" customFormat="false" customHeight="true" hidden="false" ht="14.1" outlineLevel="0" r="49">
      <c r="A49" s="290" t="s">
        <v>163</v>
      </c>
      <c r="B49" s="291" t="s">
        <v>127</v>
      </c>
      <c r="C49" s="292"/>
      <c r="D49" s="293"/>
      <c r="H49" s="280" t="s">
        <v>164</v>
      </c>
      <c r="I49" s="281" t="n">
        <v>76</v>
      </c>
      <c r="J49" s="282" t="n">
        <f aca="false">SUM(J47-J48)</f>
        <v>0</v>
      </c>
      <c r="K49" s="283" t="n">
        <f aca="false">SUM(K47-K48)</f>
        <v>0</v>
      </c>
    </row>
    <row collapsed="false" customFormat="false" customHeight="true" hidden="false" ht="14.1" outlineLevel="0" r="50">
      <c r="A50" s="290" t="s">
        <v>163</v>
      </c>
      <c r="B50" s="291" t="s">
        <v>128</v>
      </c>
      <c r="C50" s="292"/>
      <c r="D50" s="293"/>
      <c r="H50" s="288"/>
      <c r="I50" s="289"/>
      <c r="J50" s="265"/>
      <c r="K50" s="265"/>
    </row>
    <row collapsed="false" customFormat="false" customHeight="true" hidden="false" ht="14.1" outlineLevel="0" r="51">
      <c r="A51" s="290" t="s">
        <v>163</v>
      </c>
      <c r="B51" s="291" t="s">
        <v>134</v>
      </c>
      <c r="C51" s="292"/>
      <c r="D51" s="293"/>
      <c r="H51" s="269" t="s">
        <v>165</v>
      </c>
      <c r="I51" s="270" t="s">
        <v>113</v>
      </c>
      <c r="J51" s="271" t="n">
        <f aca="false">SUM('HL KNIHA VYPOC'!G198)</f>
        <v>0</v>
      </c>
      <c r="K51" s="271" t="n">
        <f aca="false">SUM('HL KNIHA VYPOC'!K198)</f>
        <v>0</v>
      </c>
    </row>
    <row collapsed="false" customFormat="false" customHeight="true" hidden="false" ht="14.1" outlineLevel="0" r="52">
      <c r="A52" s="290" t="s">
        <v>163</v>
      </c>
      <c r="B52" s="291" t="s">
        <v>137</v>
      </c>
      <c r="C52" s="292"/>
      <c r="D52" s="293"/>
      <c r="H52" s="272" t="s">
        <v>165</v>
      </c>
      <c r="I52" s="273" t="n">
        <v>75</v>
      </c>
      <c r="J52" s="274"/>
      <c r="K52" s="275"/>
    </row>
    <row collapsed="false" customFormat="false" customHeight="true" hidden="false" ht="14.1" outlineLevel="0" r="53">
      <c r="A53" s="290" t="s">
        <v>163</v>
      </c>
      <c r="B53" s="291" t="s">
        <v>130</v>
      </c>
      <c r="C53" s="292"/>
      <c r="D53" s="293"/>
      <c r="H53" s="280" t="s">
        <v>165</v>
      </c>
      <c r="I53" s="281" t="n">
        <v>76</v>
      </c>
      <c r="J53" s="282" t="n">
        <f aca="false">SUM(J51-J52)</f>
        <v>0</v>
      </c>
      <c r="K53" s="283" t="n">
        <f aca="false">SUM(K51-K52)</f>
        <v>0</v>
      </c>
    </row>
    <row collapsed="false" customFormat="false" customHeight="true" hidden="false" ht="14.1" outlineLevel="0" r="54">
      <c r="A54" s="284" t="s">
        <v>163</v>
      </c>
      <c r="B54" s="285" t="s">
        <v>166</v>
      </c>
      <c r="C54" s="286"/>
      <c r="D54" s="287"/>
      <c r="H54" s="288"/>
      <c r="I54" s="289"/>
      <c r="J54" s="265"/>
      <c r="K54" s="265"/>
    </row>
    <row collapsed="false" customFormat="false" customHeight="true" hidden="false" ht="14.1" outlineLevel="0" r="55">
      <c r="A55" s="288"/>
      <c r="B55" s="289"/>
      <c r="H55" s="269" t="s">
        <v>167</v>
      </c>
      <c r="I55" s="270" t="s">
        <v>113</v>
      </c>
      <c r="J55" s="271" t="n">
        <f aca="false">SUM('HL KNIHA VYPOC'!G201)</f>
        <v>0</v>
      </c>
      <c r="K55" s="271" t="n">
        <f aca="false">SUM('HL KNIHA VYPOC'!K201)</f>
        <v>0</v>
      </c>
    </row>
    <row collapsed="false" customFormat="false" customHeight="true" hidden="false" ht="14.1" outlineLevel="0" r="56">
      <c r="A56" s="269" t="s">
        <v>168</v>
      </c>
      <c r="B56" s="270" t="s">
        <v>113</v>
      </c>
      <c r="C56" s="271" t="n">
        <f aca="false">SUM('HL KNIHA VYPOC'!G125)</f>
        <v>0</v>
      </c>
      <c r="D56" s="271" t="n">
        <f aca="false">SUM('HL KNIHA VYPOC'!K125)</f>
        <v>0</v>
      </c>
      <c r="H56" s="272" t="s">
        <v>167</v>
      </c>
      <c r="I56" s="273" t="n">
        <v>77</v>
      </c>
      <c r="J56" s="274"/>
      <c r="K56" s="275"/>
    </row>
    <row collapsed="false" customFormat="false" customHeight="true" hidden="false" ht="14.1" outlineLevel="0" r="57">
      <c r="A57" s="276" t="s">
        <v>168</v>
      </c>
      <c r="B57" s="277" t="n">
        <v>67</v>
      </c>
      <c r="C57" s="278" t="n">
        <f aca="false">SUM(C56-C58)</f>
        <v>0</v>
      </c>
      <c r="D57" s="279" t="n">
        <f aca="false">SUM(D56-D58)</f>
        <v>0</v>
      </c>
      <c r="H57" s="280" t="s">
        <v>167</v>
      </c>
      <c r="I57" s="281" t="n">
        <v>78</v>
      </c>
      <c r="J57" s="302" t="n">
        <f aca="false">SUM(J55-J56)</f>
        <v>0</v>
      </c>
      <c r="K57" s="303" t="n">
        <f aca="false">SUM(K55-K56)</f>
        <v>0</v>
      </c>
    </row>
    <row collapsed="false" customFormat="false" customHeight="true" hidden="false" ht="14.1" outlineLevel="0" r="58">
      <c r="A58" s="284" t="s">
        <v>168</v>
      </c>
      <c r="B58" s="285" t="n">
        <v>68</v>
      </c>
      <c r="C58" s="286"/>
      <c r="D58" s="287"/>
      <c r="H58" s="288"/>
      <c r="I58" s="289"/>
      <c r="J58" s="265"/>
      <c r="K58" s="265"/>
    </row>
    <row collapsed="false" customFormat="false" customHeight="true" hidden="false" ht="14.1" outlineLevel="0" r="59">
      <c r="A59" s="288"/>
      <c r="B59" s="289"/>
      <c r="H59" s="269" t="s">
        <v>169</v>
      </c>
      <c r="I59" s="270" t="s">
        <v>113</v>
      </c>
      <c r="J59" s="271" t="n">
        <f aca="false">SUM('HL KNIHA VYPOC'!G208)</f>
        <v>0</v>
      </c>
      <c r="K59" s="271" t="n">
        <f aca="false">SUM('HL KNIHA VYPOC'!K208)</f>
        <v>0</v>
      </c>
    </row>
    <row collapsed="false" customFormat="false" customHeight="true" hidden="false" ht="14.1" outlineLevel="0" r="60">
      <c r="A60" s="269" t="s">
        <v>170</v>
      </c>
      <c r="B60" s="270" t="s">
        <v>113</v>
      </c>
      <c r="C60" s="271" t="n">
        <f aca="false">SUM('HL KNIHA VYPOC'!G127)</f>
        <v>0</v>
      </c>
      <c r="D60" s="271" t="n">
        <f aca="false">SUM('HL KNIHA VYPOC'!K127)</f>
        <v>0</v>
      </c>
      <c r="H60" s="272" t="s">
        <v>169</v>
      </c>
      <c r="I60" s="273" t="s">
        <v>171</v>
      </c>
      <c r="J60" s="274"/>
      <c r="K60" s="275"/>
    </row>
    <row collapsed="false" customFormat="false" customHeight="true" hidden="false" ht="14.1" outlineLevel="0" r="61">
      <c r="A61" s="276" t="s">
        <v>170</v>
      </c>
      <c r="B61" s="277" t="n">
        <v>67</v>
      </c>
      <c r="C61" s="278" t="n">
        <f aca="false">SUM(-C62)</f>
        <v>0</v>
      </c>
      <c r="D61" s="279" t="n">
        <f aca="false">SUM(-D62)</f>
        <v>0</v>
      </c>
      <c r="H61" s="290" t="s">
        <v>169</v>
      </c>
      <c r="I61" s="291" t="s">
        <v>172</v>
      </c>
      <c r="J61" s="292"/>
      <c r="K61" s="293"/>
    </row>
    <row collapsed="false" customFormat="false" customHeight="true" hidden="false" ht="14.1" outlineLevel="0" r="62">
      <c r="A62" s="284" t="s">
        <v>170</v>
      </c>
      <c r="B62" s="285" t="n">
        <v>68</v>
      </c>
      <c r="C62" s="286"/>
      <c r="D62" s="287"/>
      <c r="H62" s="290" t="s">
        <v>169</v>
      </c>
      <c r="I62" s="291" t="s">
        <v>173</v>
      </c>
      <c r="J62" s="292"/>
      <c r="K62" s="293"/>
    </row>
    <row collapsed="false" customFormat="false" customHeight="true" hidden="false" ht="14.1" outlineLevel="0" r="63">
      <c r="A63" s="288"/>
      <c r="B63" s="289"/>
      <c r="H63" s="290" t="s">
        <v>169</v>
      </c>
      <c r="I63" s="291" t="s">
        <v>174</v>
      </c>
      <c r="J63" s="292"/>
      <c r="K63" s="293"/>
    </row>
    <row collapsed="false" customFormat="false" customHeight="true" hidden="false" ht="14.1" outlineLevel="0" r="64">
      <c r="A64" s="269" t="s">
        <v>175</v>
      </c>
      <c r="B64" s="270" t="s">
        <v>113</v>
      </c>
      <c r="C64" s="271" t="n">
        <f aca="false">SUM('HL KNIHA VYPOC'!G129)</f>
        <v>0</v>
      </c>
      <c r="D64" s="271" t="n">
        <f aca="false">SUM('HL KNIHA VYPOC'!K129)</f>
        <v>0</v>
      </c>
      <c r="H64" s="290" t="s">
        <v>169</v>
      </c>
      <c r="I64" s="291" t="s">
        <v>121</v>
      </c>
      <c r="J64" s="292"/>
      <c r="K64" s="293"/>
    </row>
    <row collapsed="false" customFormat="false" customHeight="true" hidden="false" ht="14.1" outlineLevel="0" r="65">
      <c r="A65" s="276" t="s">
        <v>175</v>
      </c>
      <c r="B65" s="277" t="n">
        <v>67</v>
      </c>
      <c r="C65" s="278" t="n">
        <f aca="false">SUM(C64-C66)</f>
        <v>0</v>
      </c>
      <c r="D65" s="279" t="n">
        <f aca="false">SUM(D64-D66)</f>
        <v>0</v>
      </c>
      <c r="H65" s="290" t="s">
        <v>169</v>
      </c>
      <c r="I65" s="291" t="s">
        <v>122</v>
      </c>
      <c r="J65" s="292"/>
      <c r="K65" s="293"/>
    </row>
    <row collapsed="false" customFormat="false" customHeight="true" hidden="false" ht="14.1" outlineLevel="0" r="66">
      <c r="A66" s="284" t="s">
        <v>175</v>
      </c>
      <c r="B66" s="285" t="n">
        <v>68</v>
      </c>
      <c r="C66" s="286"/>
      <c r="D66" s="287"/>
      <c r="H66" s="290" t="s">
        <v>169</v>
      </c>
      <c r="I66" s="291" t="s">
        <v>131</v>
      </c>
      <c r="J66" s="292"/>
      <c r="K66" s="293"/>
    </row>
    <row collapsed="false" customFormat="false" customHeight="true" hidden="false" ht="14.1" outlineLevel="0" r="67">
      <c r="A67" s="288"/>
      <c r="B67" s="289"/>
      <c r="H67" s="290" t="s">
        <v>169</v>
      </c>
      <c r="I67" s="291" t="s">
        <v>115</v>
      </c>
      <c r="J67" s="292"/>
      <c r="K67" s="293"/>
    </row>
    <row collapsed="false" customFormat="false" customHeight="true" hidden="false" ht="14.1" outlineLevel="0" r="68">
      <c r="A68" s="269" t="s">
        <v>176</v>
      </c>
      <c r="B68" s="270" t="s">
        <v>113</v>
      </c>
      <c r="C68" s="271" t="n">
        <f aca="false">SUM('HL KNIHA VYPOC'!G130)</f>
        <v>0</v>
      </c>
      <c r="D68" s="271" t="n">
        <f aca="false">SUM('HL KNIHA VYPOC'!K130)</f>
        <v>0</v>
      </c>
      <c r="H68" s="294" t="s">
        <v>169</v>
      </c>
      <c r="I68" s="295" t="s">
        <v>177</v>
      </c>
      <c r="J68" s="296" t="n">
        <f aca="false">SUM(J59-J60-J61-J62-J63-J64-J65-J66-J67-J69-J70-J71-J72-J73-J74-J75-J76)</f>
        <v>0</v>
      </c>
      <c r="K68" s="297" t="n">
        <f aca="false">SUM(K59-K60-K61-K62-K63-K64-K65-K66-K67-K69-K70-K71-K72-K73-K74-K75-K76)</f>
        <v>0</v>
      </c>
    </row>
    <row collapsed="false" customFormat="false" customHeight="true" hidden="false" ht="14.1" outlineLevel="0" r="69">
      <c r="A69" s="276" t="s">
        <v>176</v>
      </c>
      <c r="B69" s="277" t="n">
        <v>67</v>
      </c>
      <c r="C69" s="278" t="n">
        <f aca="false">SUM(C68-C70)</f>
        <v>0</v>
      </c>
      <c r="D69" s="279" t="n">
        <f aca="false">SUM(D68-D70)</f>
        <v>0</v>
      </c>
      <c r="H69" s="290" t="s">
        <v>169</v>
      </c>
      <c r="I69" s="291" t="s">
        <v>178</v>
      </c>
      <c r="J69" s="292"/>
      <c r="K69" s="293"/>
    </row>
    <row collapsed="false" customFormat="false" customHeight="true" hidden="false" ht="14.1" outlineLevel="0" r="70">
      <c r="A70" s="284" t="s">
        <v>176</v>
      </c>
      <c r="B70" s="285" t="n">
        <v>68</v>
      </c>
      <c r="C70" s="286"/>
      <c r="D70" s="287"/>
      <c r="H70" s="290" t="s">
        <v>169</v>
      </c>
      <c r="I70" s="291" t="s">
        <v>179</v>
      </c>
      <c r="J70" s="292"/>
      <c r="K70" s="293"/>
    </row>
    <row collapsed="false" customFormat="false" customHeight="true" hidden="false" ht="14.1" outlineLevel="0" r="71">
      <c r="A71" s="288"/>
      <c r="B71" s="289"/>
      <c r="H71" s="290" t="s">
        <v>169</v>
      </c>
      <c r="I71" s="291" t="s">
        <v>124</v>
      </c>
      <c r="J71" s="292"/>
      <c r="K71" s="293"/>
    </row>
    <row collapsed="false" customFormat="false" customHeight="true" hidden="false" ht="14.1" outlineLevel="0" r="72">
      <c r="A72" s="269" t="s">
        <v>180</v>
      </c>
      <c r="B72" s="270" t="s">
        <v>113</v>
      </c>
      <c r="C72" s="271" t="n">
        <f aca="false">SUM('HL KNIHA VYPOC'!G137)</f>
        <v>0</v>
      </c>
      <c r="D72" s="271" t="n">
        <f aca="false">SUM('HL KNIHA VYPOC'!K137)</f>
        <v>0</v>
      </c>
      <c r="H72" s="290" t="s">
        <v>169</v>
      </c>
      <c r="I72" s="291" t="s">
        <v>125</v>
      </c>
      <c r="J72" s="292"/>
      <c r="K72" s="293"/>
    </row>
    <row collapsed="false" customFormat="false" customHeight="true" hidden="false" ht="14.1" outlineLevel="0" r="73">
      <c r="A73" s="276" t="s">
        <v>180</v>
      </c>
      <c r="B73" s="277" t="n">
        <v>67</v>
      </c>
      <c r="C73" s="278" t="n">
        <f aca="false">SUM(C72-C74)</f>
        <v>0</v>
      </c>
      <c r="D73" s="279" t="n">
        <f aca="false">SUM(D72-D74)</f>
        <v>0</v>
      </c>
      <c r="H73" s="290" t="s">
        <v>169</v>
      </c>
      <c r="I73" s="291" t="s">
        <v>132</v>
      </c>
      <c r="J73" s="292"/>
      <c r="K73" s="293"/>
    </row>
    <row collapsed="false" customFormat="false" customHeight="true" hidden="false" ht="14.1" outlineLevel="0" r="74">
      <c r="A74" s="290" t="s">
        <v>180</v>
      </c>
      <c r="B74" s="291" t="n">
        <v>68</v>
      </c>
      <c r="C74" s="292"/>
      <c r="D74" s="293"/>
      <c r="H74" s="290" t="s">
        <v>169</v>
      </c>
      <c r="I74" s="291" t="s">
        <v>181</v>
      </c>
      <c r="J74" s="292"/>
      <c r="K74" s="293"/>
    </row>
    <row collapsed="false" customFormat="false" customHeight="true" hidden="false" ht="14.1" outlineLevel="0" r="75">
      <c r="A75" s="284" t="s">
        <v>180</v>
      </c>
      <c r="B75" s="285" t="s">
        <v>182</v>
      </c>
      <c r="C75" s="286"/>
      <c r="D75" s="287"/>
      <c r="H75" s="290" t="s">
        <v>169</v>
      </c>
      <c r="I75" s="291" t="s">
        <v>183</v>
      </c>
      <c r="J75" s="292"/>
      <c r="K75" s="293"/>
    </row>
    <row collapsed="false" customFormat="false" customHeight="true" hidden="false" ht="14.1" outlineLevel="0" r="76">
      <c r="H76" s="284" t="s">
        <v>169</v>
      </c>
      <c r="I76" s="285" t="s">
        <v>117</v>
      </c>
      <c r="J76" s="286"/>
      <c r="K76" s="287"/>
    </row>
    <row collapsed="false" customFormat="false" customHeight="true" hidden="false" ht="14.1" outlineLevel="0" r="78">
      <c r="A78" s="269" t="s">
        <v>184</v>
      </c>
      <c r="B78" s="270" t="s">
        <v>113</v>
      </c>
      <c r="C78" s="271" t="n">
        <f aca="false">SUM('HL KNIHA VYPOC'!G142)</f>
        <v>0</v>
      </c>
      <c r="D78" s="271" t="n">
        <f aca="false">SUM('HL KNIHA VYPOC'!K142)</f>
        <v>0</v>
      </c>
      <c r="H78" s="269" t="s">
        <v>185</v>
      </c>
      <c r="I78" s="270" t="s">
        <v>113</v>
      </c>
      <c r="J78" s="271" t="n">
        <f aca="false">SUM('HL KNIHA VYPOC'!G144)</f>
        <v>0</v>
      </c>
      <c r="K78" s="271" t="n">
        <f aca="false">SUM('HL KNIHA VYPOC'!K144)</f>
        <v>0</v>
      </c>
    </row>
    <row collapsed="false" customFormat="false" customHeight="true" hidden="false" ht="14.1" outlineLevel="0" r="79">
      <c r="A79" s="272" t="s">
        <v>184</v>
      </c>
      <c r="B79" s="273" t="s">
        <v>172</v>
      </c>
      <c r="C79" s="274"/>
      <c r="D79" s="275"/>
      <c r="H79" s="272" t="s">
        <v>185</v>
      </c>
      <c r="I79" s="273" t="s">
        <v>172</v>
      </c>
      <c r="J79" s="274"/>
      <c r="K79" s="275"/>
    </row>
    <row collapsed="false" customFormat="false" customHeight="true" hidden="false" ht="14.1" outlineLevel="0" r="80">
      <c r="A80" s="290" t="s">
        <v>184</v>
      </c>
      <c r="B80" s="291" t="s">
        <v>173</v>
      </c>
      <c r="C80" s="292"/>
      <c r="D80" s="293"/>
      <c r="H80" s="290" t="s">
        <v>185</v>
      </c>
      <c r="I80" s="291" t="s">
        <v>173</v>
      </c>
      <c r="J80" s="292"/>
      <c r="K80" s="293"/>
    </row>
    <row collapsed="false" customFormat="false" customHeight="true" hidden="false" ht="14.1" outlineLevel="0" r="81">
      <c r="A81" s="290" t="s">
        <v>184</v>
      </c>
      <c r="B81" s="291" t="s">
        <v>174</v>
      </c>
      <c r="C81" s="292"/>
      <c r="D81" s="293"/>
      <c r="H81" s="290" t="s">
        <v>185</v>
      </c>
      <c r="I81" s="291" t="s">
        <v>174</v>
      </c>
      <c r="J81" s="292"/>
      <c r="K81" s="293"/>
    </row>
    <row collapsed="false" customFormat="false" customHeight="true" hidden="false" ht="14.1" outlineLevel="0" r="82">
      <c r="A82" s="294" t="s">
        <v>184</v>
      </c>
      <c r="B82" s="295" t="s">
        <v>177</v>
      </c>
      <c r="C82" s="296" t="n">
        <f aca="false">SUM(C78-C79-C80-C81-C83-C84)</f>
        <v>0</v>
      </c>
      <c r="D82" s="297" t="n">
        <f aca="false">SUM(D78-D79-D80-D81-D83-D84)</f>
        <v>0</v>
      </c>
      <c r="H82" s="294" t="s">
        <v>185</v>
      </c>
      <c r="I82" s="295" t="s">
        <v>177</v>
      </c>
      <c r="J82" s="296" t="n">
        <f aca="false">SUM(J78-J79-J80-J81-J83-J84)</f>
        <v>0</v>
      </c>
      <c r="K82" s="297" t="n">
        <f aca="false">SUM(K78-K79-K80-K81-K83-K84)</f>
        <v>0</v>
      </c>
    </row>
    <row collapsed="false" customFormat="false" customHeight="true" hidden="false" ht="14.1" outlineLevel="0" r="83">
      <c r="A83" s="290" t="s">
        <v>184</v>
      </c>
      <c r="B83" s="291" t="s">
        <v>178</v>
      </c>
      <c r="C83" s="292"/>
      <c r="D83" s="293"/>
      <c r="H83" s="290" t="s">
        <v>185</v>
      </c>
      <c r="I83" s="291" t="s">
        <v>178</v>
      </c>
      <c r="J83" s="292"/>
      <c r="K83" s="293"/>
    </row>
    <row collapsed="false" customFormat="false" customHeight="true" hidden="false" ht="14.1" outlineLevel="0" r="84">
      <c r="A84" s="284" t="s">
        <v>184</v>
      </c>
      <c r="B84" s="285" t="s">
        <v>179</v>
      </c>
      <c r="C84" s="286"/>
      <c r="D84" s="287"/>
      <c r="H84" s="284" t="s">
        <v>185</v>
      </c>
      <c r="I84" s="285" t="s">
        <v>179</v>
      </c>
      <c r="J84" s="286"/>
      <c r="K84" s="287"/>
    </row>
    <row collapsed="false" customFormat="false" customHeight="true" hidden="false" ht="14.1" outlineLevel="0" r="85">
      <c r="A85" s="288"/>
      <c r="B85" s="289"/>
      <c r="H85" s="288"/>
      <c r="I85" s="289"/>
      <c r="J85" s="265"/>
      <c r="K85" s="265"/>
    </row>
    <row collapsed="false" customFormat="false" customHeight="true" hidden="false" ht="14.1" outlineLevel="0" r="86">
      <c r="A86" s="269" t="s">
        <v>186</v>
      </c>
      <c r="B86" s="270" t="s">
        <v>113</v>
      </c>
      <c r="C86" s="271" t="n">
        <f aca="false">SUM('HL KNIHA VYPOC'!G143)</f>
        <v>0</v>
      </c>
      <c r="D86" s="271" t="n">
        <f aca="false">SUM('HL KNIHA VYPOC'!K143)</f>
        <v>0</v>
      </c>
      <c r="H86" s="269" t="s">
        <v>187</v>
      </c>
      <c r="I86" s="270" t="s">
        <v>113</v>
      </c>
      <c r="J86" s="271" t="n">
        <f aca="false">SUM('HL KNIHA VYPOC'!G145)</f>
        <v>0</v>
      </c>
      <c r="K86" s="271" t="n">
        <f aca="false">SUM('HL KNIHA VYPOC'!K145)</f>
        <v>0</v>
      </c>
    </row>
    <row collapsed="false" customFormat="false" customHeight="true" hidden="false" ht="14.1" outlineLevel="0" r="87">
      <c r="A87" s="272" t="s">
        <v>186</v>
      </c>
      <c r="B87" s="273" t="s">
        <v>172</v>
      </c>
      <c r="C87" s="274"/>
      <c r="D87" s="275"/>
      <c r="H87" s="272" t="s">
        <v>187</v>
      </c>
      <c r="I87" s="273" t="s">
        <v>171</v>
      </c>
      <c r="J87" s="274"/>
      <c r="K87" s="275"/>
    </row>
    <row collapsed="false" customFormat="false" customHeight="true" hidden="false" ht="14.1" outlineLevel="0" r="88">
      <c r="A88" s="290" t="s">
        <v>186</v>
      </c>
      <c r="B88" s="291" t="s">
        <v>173</v>
      </c>
      <c r="C88" s="292"/>
      <c r="D88" s="293"/>
      <c r="H88" s="290" t="s">
        <v>187</v>
      </c>
      <c r="I88" s="291" t="s">
        <v>172</v>
      </c>
      <c r="J88" s="292"/>
      <c r="K88" s="293"/>
    </row>
    <row collapsed="false" customFormat="false" customHeight="true" hidden="false" ht="14.1" outlineLevel="0" r="89">
      <c r="A89" s="290" t="s">
        <v>186</v>
      </c>
      <c r="B89" s="291" t="s">
        <v>174</v>
      </c>
      <c r="C89" s="292"/>
      <c r="D89" s="293"/>
      <c r="H89" s="290" t="s">
        <v>187</v>
      </c>
      <c r="I89" s="291" t="s">
        <v>173</v>
      </c>
      <c r="J89" s="292"/>
      <c r="K89" s="293"/>
    </row>
    <row collapsed="false" customFormat="false" customHeight="true" hidden="false" ht="14.1" outlineLevel="0" r="90">
      <c r="A90" s="294" t="s">
        <v>186</v>
      </c>
      <c r="B90" s="295" t="s">
        <v>177</v>
      </c>
      <c r="C90" s="296" t="n">
        <f aca="false">SUM(C86-C87-C88-C89-C91-C92)</f>
        <v>0</v>
      </c>
      <c r="D90" s="297" t="n">
        <f aca="false">SUM(D86-D87-D88-D89-D91-D92)</f>
        <v>0</v>
      </c>
      <c r="H90" s="290" t="s">
        <v>187</v>
      </c>
      <c r="I90" s="291" t="s">
        <v>174</v>
      </c>
      <c r="J90" s="292"/>
      <c r="K90" s="293"/>
    </row>
    <row collapsed="false" customFormat="false" customHeight="true" hidden="false" ht="14.1" outlineLevel="0" r="91">
      <c r="A91" s="290" t="s">
        <v>186</v>
      </c>
      <c r="B91" s="291" t="s">
        <v>178</v>
      </c>
      <c r="C91" s="292"/>
      <c r="D91" s="293"/>
      <c r="H91" s="294" t="s">
        <v>187</v>
      </c>
      <c r="I91" s="295" t="s">
        <v>177</v>
      </c>
      <c r="J91" s="296" t="n">
        <f aca="false">SUM(J86-J87-J88-J89-J90-J92-J93-J94)</f>
        <v>0</v>
      </c>
      <c r="K91" s="297" t="n">
        <f aca="false">SUM(K86-K87-K88-K89-K90-K92-K93-K94)</f>
        <v>0</v>
      </c>
    </row>
    <row collapsed="false" customFormat="false" customHeight="true" hidden="false" ht="14.1" outlineLevel="0" r="92">
      <c r="A92" s="284" t="s">
        <v>186</v>
      </c>
      <c r="B92" s="285" t="s">
        <v>179</v>
      </c>
      <c r="C92" s="286"/>
      <c r="D92" s="287"/>
      <c r="H92" s="290" t="s">
        <v>187</v>
      </c>
      <c r="I92" s="291" t="s">
        <v>178</v>
      </c>
      <c r="J92" s="292"/>
      <c r="K92" s="293"/>
    </row>
    <row collapsed="false" customFormat="false" customHeight="true" hidden="false" ht="14.1" outlineLevel="0" r="93">
      <c r="H93" s="290" t="s">
        <v>187</v>
      </c>
      <c r="I93" s="291" t="s">
        <v>179</v>
      </c>
      <c r="J93" s="292"/>
      <c r="K93" s="293"/>
    </row>
    <row collapsed="false" customFormat="false" customHeight="true" hidden="false" ht="14.1" outlineLevel="0" r="94">
      <c r="H94" s="284" t="s">
        <v>187</v>
      </c>
      <c r="I94" s="285" t="s">
        <v>182</v>
      </c>
      <c r="J94" s="286"/>
      <c r="K94" s="287"/>
    </row>
    <row collapsed="false" customFormat="false" customHeight="true" hidden="false" ht="14.1" outlineLevel="0" r="95">
      <c r="H95" s="288"/>
      <c r="I95" s="289"/>
      <c r="J95" s="265"/>
      <c r="K95" s="265"/>
    </row>
    <row collapsed="false" customFormat="false" customHeight="true" hidden="false" ht="14.1" outlineLevel="0" r="96">
      <c r="H96" s="269" t="s">
        <v>188</v>
      </c>
      <c r="I96" s="270" t="s">
        <v>113</v>
      </c>
      <c r="J96" s="271" t="n">
        <f aca="false">SUM('HL KNIHA VYPOC'!G146)</f>
        <v>0</v>
      </c>
      <c r="K96" s="271" t="n">
        <f aca="false">SUM('HL KNIHA VYPOC'!K146)</f>
        <v>0</v>
      </c>
    </row>
    <row collapsed="false" customFormat="false" customHeight="true" hidden="false" ht="14.1" outlineLevel="0" r="97">
      <c r="H97" s="272" t="s">
        <v>188</v>
      </c>
      <c r="I97" s="273" t="s">
        <v>172</v>
      </c>
      <c r="J97" s="274"/>
      <c r="K97" s="275"/>
    </row>
    <row collapsed="false" customFormat="false" customHeight="true" hidden="false" ht="14.1" outlineLevel="0" r="98">
      <c r="H98" s="290" t="s">
        <v>188</v>
      </c>
      <c r="I98" s="291" t="s">
        <v>173</v>
      </c>
      <c r="J98" s="292"/>
      <c r="K98" s="293"/>
    </row>
    <row collapsed="false" customFormat="false" customHeight="true" hidden="false" ht="14.1" outlineLevel="0" r="99">
      <c r="H99" s="290" t="s">
        <v>188</v>
      </c>
      <c r="I99" s="291" t="s">
        <v>174</v>
      </c>
      <c r="J99" s="292"/>
      <c r="K99" s="293"/>
    </row>
    <row collapsed="false" customFormat="false" customHeight="true" hidden="false" ht="14.1" outlineLevel="0" r="100">
      <c r="H100" s="294" t="s">
        <v>188</v>
      </c>
      <c r="I100" s="295" t="s">
        <v>177</v>
      </c>
      <c r="J100" s="296" t="n">
        <f aca="false">SUM(J96-J97-J98-J99-J101-J102)</f>
        <v>0</v>
      </c>
      <c r="K100" s="297" t="n">
        <f aca="false">SUM(K96-K97-K98-K99-K101-K102)</f>
        <v>0</v>
      </c>
    </row>
    <row collapsed="false" customFormat="false" customHeight="true" hidden="false" ht="14.1" outlineLevel="0" r="101">
      <c r="H101" s="290" t="s">
        <v>188</v>
      </c>
      <c r="I101" s="291" t="s">
        <v>178</v>
      </c>
      <c r="J101" s="292"/>
      <c r="K101" s="293"/>
    </row>
    <row collapsed="false" customFormat="false" customHeight="true" hidden="false" ht="14.1" outlineLevel="0" r="102">
      <c r="H102" s="284" t="s">
        <v>188</v>
      </c>
      <c r="I102" s="285" t="s">
        <v>179</v>
      </c>
      <c r="J102" s="286"/>
      <c r="K102" s="287"/>
    </row>
    <row collapsed="false" customFormat="false" customHeight="true" hidden="false" ht="14.1" outlineLevel="0" r="104">
      <c r="A104" s="266" t="s">
        <v>189</v>
      </c>
      <c r="B104" s="266"/>
      <c r="C104" s="266"/>
      <c r="D104" s="266"/>
      <c r="E104" s="266"/>
      <c r="F104" s="266"/>
      <c r="G104" s="266"/>
      <c r="H104" s="266"/>
      <c r="I104" s="266"/>
      <c r="J104" s="266"/>
      <c r="K104" s="266"/>
    </row>
    <row collapsed="false" customFormat="false" customHeight="true" hidden="false" ht="14.1" outlineLevel="0" r="105">
      <c r="A105" s="267"/>
      <c r="B105" s="267"/>
      <c r="C105" s="268" t="n">
        <v>2014</v>
      </c>
      <c r="D105" s="268" t="n">
        <v>2013</v>
      </c>
      <c r="E105" s="267"/>
      <c r="F105" s="267"/>
      <c r="G105" s="267"/>
      <c r="H105" s="267"/>
      <c r="I105" s="267"/>
      <c r="J105" s="268" t="n">
        <v>2014</v>
      </c>
      <c r="K105" s="268" t="n">
        <v>2013</v>
      </c>
    </row>
    <row collapsed="false" customFormat="false" customHeight="true" hidden="false" ht="14.1" outlineLevel="0" r="106">
      <c r="A106" s="304" t="s">
        <v>190</v>
      </c>
      <c r="B106" s="305" t="s">
        <v>113</v>
      </c>
      <c r="C106" s="271" t="n">
        <f aca="false">SUM('HL KNIHA VYPOC'!G114)</f>
        <v>0</v>
      </c>
      <c r="D106" s="271" t="n">
        <f aca="false">SUM('HL KNIHA VYPOC'!K114)</f>
        <v>0</v>
      </c>
      <c r="E106" s="265" t="n">
        <f aca="false">SUM(C106)</f>
        <v>0</v>
      </c>
      <c r="F106" s="265" t="n">
        <f aca="false">SUM(D106)</f>
        <v>0</v>
      </c>
      <c r="H106" s="304" t="s">
        <v>191</v>
      </c>
      <c r="I106" s="305" t="s">
        <v>113</v>
      </c>
      <c r="J106" s="271" t="n">
        <f aca="false">SUM('HL KNIHA VYPOC'!G163)</f>
        <v>0</v>
      </c>
      <c r="K106" s="271" t="n">
        <f aca="false">SUM('HL KNIHA VYPOC'!K163)</f>
        <v>0</v>
      </c>
      <c r="L106" s="265" t="n">
        <f aca="false">SUM(J106)</f>
        <v>0</v>
      </c>
      <c r="M106" s="265" t="n">
        <f aca="false">SUM(K106)</f>
        <v>0</v>
      </c>
    </row>
    <row collapsed="false" customFormat="false" customHeight="true" hidden="false" ht="14.1" outlineLevel="0" r="107">
      <c r="A107" s="306"/>
      <c r="B107" s="307"/>
      <c r="C107" s="308" t="n">
        <f aca="false">SUM(IF(C106&gt;=0,E106,0))</f>
        <v>0</v>
      </c>
      <c r="D107" s="309" t="n">
        <f aca="false">SUM(IF(D106&gt;=0,F106,0))</f>
        <v>0</v>
      </c>
      <c r="H107" s="306" t="s">
        <v>191</v>
      </c>
      <c r="I107" s="310" t="s">
        <v>183</v>
      </c>
      <c r="J107" s="308" t="n">
        <f aca="false">SUM(IF(J106&gt;=0,L106,0))</f>
        <v>0</v>
      </c>
      <c r="K107" s="309" t="n">
        <f aca="false">SUM(IF(K106&gt;=0,M106,0))</f>
        <v>0</v>
      </c>
    </row>
    <row collapsed="false" customFormat="false" customHeight="true" hidden="false" ht="14.1" outlineLevel="0" r="108">
      <c r="A108" s="311" t="s">
        <v>190</v>
      </c>
      <c r="B108" s="312" t="s">
        <v>192</v>
      </c>
      <c r="C108" s="292"/>
      <c r="D108" s="293"/>
      <c r="H108" s="313" t="s">
        <v>191</v>
      </c>
      <c r="I108" s="314" t="n">
        <v>133</v>
      </c>
      <c r="J108" s="315" t="n">
        <f aca="false">SUM(IF(J106&lt;=0,L106,0))</f>
        <v>0</v>
      </c>
      <c r="K108" s="316" t="n">
        <f aca="false">SUM(IF(K106&lt;=0,M106,0))</f>
        <v>0</v>
      </c>
    </row>
    <row collapsed="false" customFormat="false" customHeight="true" hidden="false" ht="14.1" outlineLevel="0" r="109">
      <c r="A109" s="311" t="s">
        <v>190</v>
      </c>
      <c r="B109" s="312" t="n">
        <v>73</v>
      </c>
      <c r="C109" s="317" t="n">
        <f aca="false">SUM(C107-C108)</f>
        <v>0</v>
      </c>
      <c r="D109" s="318" t="n">
        <f aca="false">SUM(D107-D108)</f>
        <v>0</v>
      </c>
      <c r="H109" s="319"/>
      <c r="I109" s="320"/>
      <c r="J109" s="265"/>
      <c r="K109" s="265"/>
    </row>
    <row collapsed="false" customFormat="false" customHeight="true" hidden="false" ht="14.1" outlineLevel="0" r="110">
      <c r="A110" s="313" t="n">
        <v>221</v>
      </c>
      <c r="B110" s="314" t="n">
        <v>139</v>
      </c>
      <c r="C110" s="315" t="n">
        <f aca="false">SUM(IF(C106&lt;=0,E106,0))</f>
        <v>0</v>
      </c>
      <c r="D110" s="316" t="n">
        <f aca="false">SUM(IF(D106&lt;=0,F106,0))</f>
        <v>0</v>
      </c>
      <c r="H110" s="304" t="s">
        <v>193</v>
      </c>
      <c r="I110" s="305" t="s">
        <v>113</v>
      </c>
      <c r="J110" s="271" t="n">
        <f aca="false">SUM('HL KNIHA VYPOC'!G164)</f>
        <v>0</v>
      </c>
      <c r="K110" s="271" t="n">
        <f aca="false">SUM('HL KNIHA VYPOC'!K164)</f>
        <v>0</v>
      </c>
      <c r="L110" s="265" t="n">
        <f aca="false">SUM(J110)</f>
        <v>0</v>
      </c>
      <c r="M110" s="265" t="n">
        <f aca="false">SUM(K110)</f>
        <v>0</v>
      </c>
    </row>
    <row collapsed="false" customFormat="false" customHeight="true" hidden="false" ht="14.1" outlineLevel="0" r="111">
      <c r="A111" s="319"/>
      <c r="B111" s="320"/>
      <c r="H111" s="306" t="s">
        <v>193</v>
      </c>
      <c r="I111" s="310" t="s">
        <v>183</v>
      </c>
      <c r="J111" s="308" t="n">
        <f aca="false">SUM(IF(J110&gt;=0,L110,0))</f>
        <v>0</v>
      </c>
      <c r="K111" s="309" t="n">
        <f aca="false">SUM(IF(K110&gt;=0,M110,0))</f>
        <v>0</v>
      </c>
    </row>
    <row collapsed="false" customFormat="false" customHeight="true" hidden="false" ht="14.1" outlineLevel="0" r="112">
      <c r="A112" s="304" t="s">
        <v>194</v>
      </c>
      <c r="B112" s="305" t="s">
        <v>113</v>
      </c>
      <c r="C112" s="271" t="n">
        <f aca="false">SUM('HL KNIHA VYPOC'!G147)</f>
        <v>0</v>
      </c>
      <c r="D112" s="271" t="n">
        <f aca="false">SUM('HL KNIHA VYPOC'!K147)</f>
        <v>0</v>
      </c>
      <c r="E112" s="265" t="n">
        <f aca="false">SUM(C112)</f>
        <v>0</v>
      </c>
      <c r="F112" s="265" t="n">
        <f aca="false">SUM(D112)</f>
        <v>0</v>
      </c>
      <c r="H112" s="313" t="s">
        <v>193</v>
      </c>
      <c r="I112" s="314" t="n">
        <v>133</v>
      </c>
      <c r="J112" s="315" t="n">
        <f aca="false">SUM(IF(J110&lt;=0,L110,0))</f>
        <v>0</v>
      </c>
      <c r="K112" s="316" t="n">
        <f aca="false">SUM(IF(K110&lt;=0,M110,0))</f>
        <v>0</v>
      </c>
    </row>
    <row collapsed="false" customFormat="false" customHeight="true" hidden="false" ht="14.1" outlineLevel="0" r="113">
      <c r="A113" s="306"/>
      <c r="B113" s="310"/>
      <c r="C113" s="308" t="n">
        <f aca="false">SUM(IF(C112&gt;=0,E112,0))</f>
        <v>0</v>
      </c>
      <c r="D113" s="309" t="n">
        <f aca="false">SUM(IF(D112&gt;=0,F112,0))</f>
        <v>0</v>
      </c>
      <c r="E113" s="265"/>
      <c r="F113" s="265"/>
      <c r="H113" s="319"/>
      <c r="I113" s="320"/>
      <c r="J113" s="265"/>
      <c r="K113" s="265"/>
    </row>
    <row collapsed="false" customFormat="false" customHeight="true" hidden="false" ht="14.1" outlineLevel="0" r="114">
      <c r="A114" s="311" t="s">
        <v>194</v>
      </c>
      <c r="B114" s="312" t="s">
        <v>195</v>
      </c>
      <c r="C114" s="292"/>
      <c r="D114" s="293"/>
      <c r="H114" s="304" t="s">
        <v>196</v>
      </c>
      <c r="I114" s="305" t="s">
        <v>113</v>
      </c>
      <c r="J114" s="271" t="n">
        <f aca="false">SUM('HL KNIHA VYPOC'!G165)</f>
        <v>0</v>
      </c>
      <c r="K114" s="271" t="n">
        <f aca="false">SUM('HL KNIHA VYPOC'!K165)</f>
        <v>0</v>
      </c>
      <c r="L114" s="265" t="n">
        <f aca="false">SUM(J114)</f>
        <v>0</v>
      </c>
      <c r="M114" s="265" t="n">
        <f aca="false">SUM(K114)</f>
        <v>0</v>
      </c>
    </row>
    <row collapsed="false" customFormat="false" customHeight="true" hidden="false" ht="14.1" outlineLevel="0" r="115">
      <c r="A115" s="311" t="s">
        <v>194</v>
      </c>
      <c r="B115" s="312" t="s">
        <v>197</v>
      </c>
      <c r="C115" s="321" t="n">
        <f aca="false">SUM(C113-C114)</f>
        <v>0</v>
      </c>
      <c r="D115" s="322" t="n">
        <f aca="false">SUM(D113-D114)</f>
        <v>0</v>
      </c>
      <c r="H115" s="306" t="s">
        <v>196</v>
      </c>
      <c r="I115" s="310" t="s">
        <v>183</v>
      </c>
      <c r="J115" s="308" t="n">
        <f aca="false">SUM(IF(J114&gt;=0,L114,0))</f>
        <v>0</v>
      </c>
      <c r="K115" s="309" t="n">
        <f aca="false">SUM(IF(K114&gt;=0,M114,0))</f>
        <v>0</v>
      </c>
    </row>
    <row collapsed="false" customFormat="false" customHeight="true" hidden="false" ht="14.1" outlineLevel="0" r="116">
      <c r="A116" s="311"/>
      <c r="B116" s="312"/>
      <c r="C116" s="323" t="n">
        <f aca="false">SUM(IF(C112&lt;=0,E112,0))</f>
        <v>0</v>
      </c>
      <c r="D116" s="324" t="n">
        <f aca="false">SUM(IF(D112&lt;=0,F112,0))</f>
        <v>0</v>
      </c>
      <c r="H116" s="313" t="s">
        <v>196</v>
      </c>
      <c r="I116" s="314" t="n">
        <v>133</v>
      </c>
      <c r="J116" s="315" t="n">
        <f aca="false">SUM(IF(J114&lt;=0,L114,0))</f>
        <v>0</v>
      </c>
      <c r="K116" s="316" t="n">
        <f aca="false">SUM(IF(K114&lt;=0,M114,0))</f>
        <v>0</v>
      </c>
    </row>
    <row collapsed="false" customFormat="false" customHeight="true" hidden="false" ht="14.1" outlineLevel="0" r="117">
      <c r="A117" s="311" t="s">
        <v>194</v>
      </c>
      <c r="B117" s="312" t="s">
        <v>198</v>
      </c>
      <c r="C117" s="292"/>
      <c r="D117" s="293"/>
      <c r="H117" s="319"/>
      <c r="I117" s="320"/>
      <c r="J117" s="265"/>
      <c r="K117" s="265"/>
    </row>
    <row collapsed="false" customFormat="false" customHeight="true" hidden="false" ht="14.1" outlineLevel="0" r="118">
      <c r="A118" s="313" t="n">
        <v>316</v>
      </c>
      <c r="B118" s="314" t="n">
        <v>127</v>
      </c>
      <c r="C118" s="325" t="n">
        <f aca="false">SUM(C116-C117)</f>
        <v>0</v>
      </c>
      <c r="D118" s="326" t="n">
        <f aca="false">SUM(D116-D117)</f>
        <v>0</v>
      </c>
      <c r="H118" s="304" t="s">
        <v>199</v>
      </c>
      <c r="I118" s="305" t="s">
        <v>113</v>
      </c>
      <c r="J118" s="271" t="n">
        <f aca="false">SUM('HL KNIHA VYPOC'!G166)</f>
        <v>0</v>
      </c>
      <c r="K118" s="271" t="n">
        <f aca="false">SUM('HL KNIHA VYPOC'!K166)</f>
        <v>0</v>
      </c>
      <c r="L118" s="265" t="n">
        <f aca="false">SUM(J118)</f>
        <v>0</v>
      </c>
      <c r="M118" s="265" t="n">
        <f aca="false">SUM(K118)</f>
        <v>0</v>
      </c>
    </row>
    <row collapsed="false" customFormat="false" customHeight="true" hidden="false" ht="14.1" outlineLevel="0" r="119">
      <c r="A119" s="319"/>
      <c r="B119" s="320"/>
      <c r="H119" s="306" t="s">
        <v>199</v>
      </c>
      <c r="I119" s="310" t="s">
        <v>183</v>
      </c>
      <c r="J119" s="308" t="n">
        <f aca="false">SUM(IF(J118&gt;=0,L118,0))</f>
        <v>0</v>
      </c>
      <c r="K119" s="309" t="n">
        <f aca="false">SUM(IF(K118&gt;=0,M118,0))</f>
        <v>0</v>
      </c>
    </row>
    <row collapsed="false" customFormat="false" customHeight="true" hidden="false" ht="14.1" outlineLevel="0" r="120">
      <c r="A120" s="304" t="s">
        <v>200</v>
      </c>
      <c r="B120" s="305" t="s">
        <v>113</v>
      </c>
      <c r="C120" s="271" t="n">
        <f aca="false">SUM('HL KNIHA VYPOC'!G160)</f>
        <v>0</v>
      </c>
      <c r="D120" s="271" t="n">
        <f aca="false">SUM('HL KNIHA VYPOC'!K160)</f>
        <v>0</v>
      </c>
      <c r="E120" s="265" t="n">
        <f aca="false">SUM(C120)</f>
        <v>0</v>
      </c>
      <c r="F120" s="265" t="n">
        <f aca="false">SUM(D120)</f>
        <v>0</v>
      </c>
      <c r="H120" s="313" t="s">
        <v>199</v>
      </c>
      <c r="I120" s="314" t="n">
        <v>133</v>
      </c>
      <c r="J120" s="315" t="n">
        <f aca="false">SUM(IF(J118&lt;=0,L118,0))</f>
        <v>0</v>
      </c>
      <c r="K120" s="316" t="n">
        <f aca="false">SUM(IF(K118&lt;=0,M118,0))</f>
        <v>0</v>
      </c>
    </row>
    <row collapsed="false" customFormat="false" customHeight="true" hidden="false" ht="14.1" outlineLevel="0" r="121">
      <c r="A121" s="306"/>
      <c r="B121" s="310"/>
      <c r="C121" s="308" t="n">
        <f aca="false">SUM(IF(C120&gt;=0,E120,0))</f>
        <v>0</v>
      </c>
      <c r="D121" s="309" t="n">
        <f aca="false">SUM(IF(D120&gt;=0,F120,0))</f>
        <v>0</v>
      </c>
      <c r="E121" s="265"/>
      <c r="F121" s="265"/>
      <c r="H121" s="319"/>
      <c r="I121" s="320"/>
      <c r="J121" s="265"/>
      <c r="K121" s="265"/>
    </row>
    <row collapsed="false" customFormat="false" customHeight="true" hidden="false" ht="14.1" outlineLevel="0" r="122">
      <c r="A122" s="311" t="s">
        <v>200</v>
      </c>
      <c r="B122" s="312" t="s">
        <v>115</v>
      </c>
      <c r="C122" s="292"/>
      <c r="D122" s="293"/>
      <c r="H122" s="304" t="s">
        <v>201</v>
      </c>
      <c r="I122" s="305" t="s">
        <v>113</v>
      </c>
      <c r="J122" s="271" t="n">
        <f aca="false">SUM('HL KNIHA VYPOC'!G167)</f>
        <v>0</v>
      </c>
      <c r="K122" s="271" t="n">
        <f aca="false">SUM('HL KNIHA VYPOC'!K167)</f>
        <v>0</v>
      </c>
      <c r="L122" s="265" t="n">
        <f aca="false">SUM(J122)</f>
        <v>0</v>
      </c>
      <c r="M122" s="265" t="n">
        <f aca="false">SUM(K122)</f>
        <v>0</v>
      </c>
    </row>
    <row collapsed="false" customFormat="false" customHeight="true" hidden="false" ht="14.1" outlineLevel="0" r="123">
      <c r="A123" s="311" t="s">
        <v>200</v>
      </c>
      <c r="B123" s="312" t="s">
        <v>181</v>
      </c>
      <c r="C123" s="321" t="n">
        <f aca="false">SUM(C121-C122)</f>
        <v>0</v>
      </c>
      <c r="D123" s="322" t="n">
        <f aca="false">SUM(D121-D122)</f>
        <v>0</v>
      </c>
      <c r="H123" s="306" t="s">
        <v>201</v>
      </c>
      <c r="I123" s="310" t="s">
        <v>183</v>
      </c>
      <c r="J123" s="308" t="n">
        <f aca="false">SUM(IF(J122&gt;=0,L122,0))</f>
        <v>0</v>
      </c>
      <c r="K123" s="309" t="n">
        <f aca="false">SUM(IF(K122&gt;=0,M122,0))</f>
        <v>0</v>
      </c>
    </row>
    <row collapsed="false" customFormat="false" customHeight="true" hidden="false" ht="14.1" outlineLevel="0" r="124">
      <c r="A124" s="311"/>
      <c r="B124" s="312"/>
      <c r="C124" s="323" t="n">
        <f aca="false">SUM(IF(C120&lt;=0,E120,0))</f>
        <v>0</v>
      </c>
      <c r="D124" s="324" t="n">
        <f aca="false">SUM(IF(D120&lt;=0,F120,0))</f>
        <v>0</v>
      </c>
      <c r="H124" s="313" t="s">
        <v>201</v>
      </c>
      <c r="I124" s="314" t="n">
        <v>133</v>
      </c>
      <c r="J124" s="315" t="n">
        <f aca="false">SUM(IF(J122&lt;=0,L122,0))</f>
        <v>0</v>
      </c>
      <c r="K124" s="316" t="n">
        <f aca="false">SUM(IF(K122&lt;=0,M122,0))</f>
        <v>0</v>
      </c>
    </row>
    <row collapsed="false" customFormat="false" customHeight="true" hidden="false" ht="14.1" outlineLevel="0" r="125">
      <c r="A125" s="311" t="s">
        <v>200</v>
      </c>
      <c r="B125" s="312" t="s">
        <v>202</v>
      </c>
      <c r="C125" s="292"/>
      <c r="D125" s="293"/>
      <c r="H125" s="319"/>
      <c r="I125" s="320"/>
      <c r="J125" s="265"/>
      <c r="K125" s="265"/>
    </row>
    <row collapsed="false" customFormat="false" customHeight="true" hidden="false" ht="14.1" outlineLevel="0" r="126">
      <c r="A126" s="313" t="n">
        <v>336</v>
      </c>
      <c r="B126" s="314" t="n">
        <v>132</v>
      </c>
      <c r="C126" s="325" t="n">
        <f aca="false">SUM(C124-C125)</f>
        <v>0</v>
      </c>
      <c r="D126" s="326" t="n">
        <f aca="false">SUM(D124-D125)</f>
        <v>0</v>
      </c>
      <c r="H126" s="304" t="s">
        <v>203</v>
      </c>
      <c r="I126" s="305" t="s">
        <v>113</v>
      </c>
      <c r="J126" s="271" t="n">
        <f aca="false">SUM('HL KNIHA VYPOC'!G168)</f>
        <v>0</v>
      </c>
      <c r="K126" s="271" t="n">
        <f aca="false">SUM('HL KNIHA VYPOC'!K168)</f>
        <v>0</v>
      </c>
      <c r="L126" s="265" t="n">
        <f aca="false">SUM(J126)</f>
        <v>0</v>
      </c>
      <c r="M126" s="265" t="n">
        <f aca="false">SUM(K126)</f>
        <v>0</v>
      </c>
    </row>
    <row collapsed="false" customFormat="false" customHeight="true" hidden="false" ht="14.1" outlineLevel="0" r="127">
      <c r="A127" s="319"/>
      <c r="B127" s="320"/>
      <c r="H127" s="306" t="s">
        <v>203</v>
      </c>
      <c r="I127" s="310" t="s">
        <v>183</v>
      </c>
      <c r="J127" s="308" t="n">
        <f aca="false">SUM(IF(J126&gt;=0,L126,0))</f>
        <v>0</v>
      </c>
      <c r="K127" s="309" t="n">
        <f aca="false">SUM(IF(K126&gt;=0,M126,0))</f>
        <v>0</v>
      </c>
    </row>
    <row collapsed="false" customFormat="false" customHeight="true" hidden="false" ht="14.1" outlineLevel="0" r="128">
      <c r="H128" s="313" t="s">
        <v>203</v>
      </c>
      <c r="I128" s="314" t="n">
        <v>133</v>
      </c>
      <c r="J128" s="315" t="n">
        <f aca="false">SUM(IF(J126&lt;=0,L126,0))</f>
        <v>0</v>
      </c>
      <c r="K128" s="316" t="n">
        <f aca="false">SUM(IF(K126&lt;=0,M126,0))</f>
        <v>0</v>
      </c>
    </row>
    <row collapsed="false" customFormat="false" customHeight="true" hidden="false" ht="14.1" outlineLevel="0" r="129">
      <c r="H129" s="319"/>
      <c r="I129" s="320"/>
      <c r="J129" s="265"/>
      <c r="K129" s="265"/>
    </row>
    <row collapsed="false" customFormat="false" customHeight="true" hidden="false" ht="14.1" outlineLevel="0" r="130">
      <c r="H130" s="304" t="s">
        <v>204</v>
      </c>
      <c r="I130" s="305" t="s">
        <v>113</v>
      </c>
      <c r="J130" s="271" t="n">
        <f aca="false">SUM('HL KNIHA VYPOC'!G188)</f>
        <v>0</v>
      </c>
      <c r="K130" s="271" t="n">
        <f aca="false">SUM('HL KNIHA VYPOC'!K188)</f>
        <v>0</v>
      </c>
      <c r="L130" s="265" t="n">
        <f aca="false">SUM(J130)</f>
        <v>0</v>
      </c>
      <c r="M130" s="265" t="n">
        <f aca="false">SUM(K130)</f>
        <v>0</v>
      </c>
    </row>
    <row collapsed="false" customFormat="false" customHeight="true" hidden="false" ht="14.1" outlineLevel="0" r="131">
      <c r="H131" s="306"/>
      <c r="I131" s="310"/>
      <c r="J131" s="308" t="n">
        <f aca="false">SUM(IF(J130&gt;=0,L130,0))</f>
        <v>0</v>
      </c>
      <c r="K131" s="309" t="n">
        <f aca="false">SUM(IF(K130&gt;=0,M130,0))</f>
        <v>0</v>
      </c>
      <c r="L131" s="265"/>
      <c r="M131" s="265"/>
    </row>
    <row collapsed="false" customFormat="false" customHeight="true" hidden="false" ht="14.1" outlineLevel="0" r="132">
      <c r="H132" s="311" t="s">
        <v>204</v>
      </c>
      <c r="I132" s="312" t="s">
        <v>156</v>
      </c>
      <c r="J132" s="292"/>
      <c r="K132" s="293"/>
    </row>
    <row collapsed="false" customFormat="false" customHeight="true" hidden="false" ht="14.1" outlineLevel="0" r="133">
      <c r="H133" s="311" t="s">
        <v>204</v>
      </c>
      <c r="I133" s="312" t="s">
        <v>158</v>
      </c>
      <c r="J133" s="292"/>
      <c r="K133" s="293"/>
    </row>
    <row collapsed="false" customFormat="false" customHeight="true" hidden="false" ht="14.1" outlineLevel="0" r="134">
      <c r="H134" s="311" t="s">
        <v>204</v>
      </c>
      <c r="I134" s="312" t="s">
        <v>117</v>
      </c>
      <c r="J134" s="292"/>
      <c r="K134" s="293"/>
    </row>
    <row collapsed="false" customFormat="false" customHeight="true" hidden="false" ht="14.1" outlineLevel="0" r="135">
      <c r="H135" s="311"/>
      <c r="I135" s="312"/>
      <c r="J135" s="323" t="n">
        <f aca="false">SUM(IF(J130&lt;=0,L130,0))</f>
        <v>0</v>
      </c>
      <c r="K135" s="324" t="n">
        <f aca="false">SUM(IF(K130&lt;=0,M130,0))</f>
        <v>0</v>
      </c>
    </row>
    <row collapsed="false" customFormat="false" customHeight="true" hidden="false" ht="14.1" outlineLevel="0" r="136">
      <c r="H136" s="311" t="s">
        <v>204</v>
      </c>
      <c r="I136" s="312" t="s">
        <v>205</v>
      </c>
      <c r="J136" s="292"/>
      <c r="K136" s="293"/>
    </row>
    <row collapsed="false" customFormat="false" customHeight="true" hidden="false" ht="14.1" outlineLevel="0" r="137">
      <c r="H137" s="313" t="n">
        <v>373</v>
      </c>
      <c r="I137" s="314" t="n">
        <v>134</v>
      </c>
      <c r="J137" s="286"/>
      <c r="K137" s="287"/>
    </row>
    <row collapsed="false" customFormat="false" customHeight="true" hidden="false" ht="14.1" outlineLevel="0" r="138">
      <c r="H138" s="76"/>
      <c r="I138" s="264"/>
      <c r="J138" s="265"/>
      <c r="K138" s="265"/>
    </row>
    <row collapsed="false" customFormat="false" customHeight="true" hidden="false" ht="14.1" outlineLevel="0" r="139">
      <c r="H139" s="304" t="s">
        <v>206</v>
      </c>
      <c r="I139" s="305" t="s">
        <v>113</v>
      </c>
      <c r="J139" s="271" t="n">
        <f aca="false">SUM('HL KNIHA VYPOC'!G257)</f>
        <v>0</v>
      </c>
      <c r="K139" s="271" t="n">
        <f aca="false">SUM('HL KNIHA VYPOC'!K257)</f>
        <v>0</v>
      </c>
    </row>
    <row collapsed="false" customFormat="false" customHeight="true" hidden="false" ht="14.1" outlineLevel="0" r="140">
      <c r="H140" s="306" t="s">
        <v>206</v>
      </c>
      <c r="I140" s="310" t="s">
        <v>207</v>
      </c>
      <c r="J140" s="308" t="n">
        <f aca="false">SUM(IF(J139&gt;=0,L139,0))</f>
        <v>0</v>
      </c>
      <c r="K140" s="309" t="n">
        <f aca="false">SUM(IF(K139&gt;=0,M139,0))</f>
        <v>0</v>
      </c>
    </row>
    <row collapsed="false" customFormat="false" customHeight="true" hidden="false" ht="14.1" outlineLevel="0" r="141">
      <c r="H141" s="313" t="s">
        <v>206</v>
      </c>
      <c r="I141" s="314" t="s">
        <v>208</v>
      </c>
      <c r="J141" s="315" t="n">
        <f aca="false">SUM(IF(J139&lt;=0,L139,0))</f>
        <v>0</v>
      </c>
      <c r="K141" s="316" t="n">
        <f aca="false">SUM(IF(K139&lt;=0,M139,0))</f>
        <v>0</v>
      </c>
    </row>
    <row collapsed="false" customFormat="false" customHeight="true" hidden="false" ht="14.1" outlineLevel="0" r="143">
      <c r="A143" s="266" t="s">
        <v>209</v>
      </c>
      <c r="B143" s="266"/>
      <c r="C143" s="266"/>
      <c r="D143" s="266"/>
      <c r="E143" s="266"/>
      <c r="F143" s="266"/>
      <c r="G143" s="266"/>
      <c r="H143" s="266"/>
      <c r="I143" s="266"/>
      <c r="J143" s="266"/>
      <c r="K143" s="266"/>
    </row>
    <row collapsed="false" customFormat="false" customHeight="true" hidden="false" ht="14.1" outlineLevel="0" r="144">
      <c r="A144" s="267"/>
      <c r="B144" s="267"/>
      <c r="C144" s="268" t="n">
        <v>2014</v>
      </c>
      <c r="D144" s="268" t="n">
        <v>2013</v>
      </c>
      <c r="E144" s="267"/>
      <c r="F144" s="267"/>
      <c r="G144" s="267"/>
      <c r="H144" s="267"/>
      <c r="I144" s="267"/>
      <c r="J144" s="268" t="n">
        <v>2014</v>
      </c>
      <c r="K144" s="268" t="n">
        <v>2013</v>
      </c>
    </row>
    <row collapsed="false" customFormat="false" customHeight="true" hidden="false" ht="14.1" outlineLevel="0" r="145">
      <c r="A145" s="327" t="s">
        <v>210</v>
      </c>
      <c r="B145" s="328" t="s">
        <v>113</v>
      </c>
      <c r="C145" s="271" t="n">
        <f aca="false">SUM('HL KNIHA VYPOC'!G128)</f>
        <v>0</v>
      </c>
      <c r="D145" s="271" t="n">
        <f aca="false">SUM('HL KNIHA VYPOC'!K128)</f>
        <v>0</v>
      </c>
      <c r="H145" s="327" t="s">
        <v>211</v>
      </c>
      <c r="I145" s="328" t="s">
        <v>113</v>
      </c>
      <c r="J145" s="271" t="n">
        <f aca="false">SUM('HL KNIHA VYPOC'!G221)</f>
        <v>0</v>
      </c>
      <c r="K145" s="271" t="n">
        <f aca="false">SUM('HL KNIHA VYPOC'!K221)</f>
        <v>0</v>
      </c>
    </row>
    <row collapsed="false" customFormat="false" customHeight="true" hidden="false" ht="14.1" outlineLevel="0" r="146">
      <c r="A146" s="329" t="s">
        <v>210</v>
      </c>
      <c r="B146" s="330" t="n">
        <v>113</v>
      </c>
      <c r="C146" s="274"/>
      <c r="D146" s="275"/>
      <c r="H146" s="329" t="s">
        <v>211</v>
      </c>
      <c r="I146" s="330" t="n">
        <v>88</v>
      </c>
      <c r="J146" s="278" t="n">
        <f aca="false">SUM(J145-J147)</f>
        <v>0</v>
      </c>
      <c r="K146" s="279" t="n">
        <f aca="false">SUM(K145-K147)</f>
        <v>0</v>
      </c>
    </row>
    <row collapsed="false" customFormat="false" customHeight="true" hidden="false" ht="14.1" outlineLevel="0" r="147">
      <c r="A147" s="331" t="n">
        <v>255</v>
      </c>
      <c r="B147" s="332" t="n">
        <v>140</v>
      </c>
      <c r="C147" s="282" t="n">
        <f aca="false">SUM(C145-C146)</f>
        <v>0</v>
      </c>
      <c r="D147" s="283" t="n">
        <f aca="false">SUM(D145-D146)</f>
        <v>0</v>
      </c>
      <c r="H147" s="331" t="s">
        <v>211</v>
      </c>
      <c r="I147" s="332" t="n">
        <v>89</v>
      </c>
      <c r="J147" s="286"/>
      <c r="K147" s="287"/>
    </row>
    <row collapsed="false" customFormat="false" customHeight="true" hidden="false" ht="14.1" outlineLevel="0" r="148">
      <c r="A148" s="333"/>
      <c r="B148" s="334"/>
      <c r="H148" s="333"/>
      <c r="I148" s="334"/>
      <c r="J148" s="265"/>
      <c r="K148" s="265"/>
    </row>
    <row collapsed="false" customFormat="false" customHeight="true" hidden="false" ht="14.1" outlineLevel="0" r="149">
      <c r="A149" s="327" t="s">
        <v>212</v>
      </c>
      <c r="B149" s="328" t="s">
        <v>113</v>
      </c>
      <c r="C149" s="271" t="n">
        <f aca="false">SUM('HL KNIHA VYPOC'!G149)</f>
        <v>0</v>
      </c>
      <c r="D149" s="271" t="n">
        <f aca="false">SUM('HL KNIHA VYPOC'!K149)</f>
        <v>0</v>
      </c>
      <c r="H149" s="327" t="s">
        <v>213</v>
      </c>
      <c r="I149" s="328" t="s">
        <v>113</v>
      </c>
      <c r="J149" s="271" t="n">
        <f aca="false">SUM('HL KNIHA VYPOC'!G226)</f>
        <v>0</v>
      </c>
      <c r="K149" s="271" t="n">
        <f aca="false">SUM('HL KNIHA VYPOC'!K226)</f>
        <v>0</v>
      </c>
    </row>
    <row collapsed="false" customFormat="false" customHeight="true" hidden="false" ht="14.1" outlineLevel="0" r="150">
      <c r="A150" s="329" t="s">
        <v>212</v>
      </c>
      <c r="B150" s="330" t="n">
        <v>104</v>
      </c>
      <c r="C150" s="274"/>
      <c r="D150" s="275"/>
      <c r="H150" s="329" t="s">
        <v>213</v>
      </c>
      <c r="I150" s="330" t="n">
        <v>88</v>
      </c>
      <c r="J150" s="278" t="n">
        <f aca="false">SUM(J149-J151)</f>
        <v>0</v>
      </c>
      <c r="K150" s="279" t="n">
        <f aca="false">SUM(K149-K151)</f>
        <v>0</v>
      </c>
    </row>
    <row collapsed="false" customFormat="false" customHeight="true" hidden="false" ht="14.1" outlineLevel="0" r="151">
      <c r="A151" s="335" t="s">
        <v>212</v>
      </c>
      <c r="B151" s="336" t="n">
        <v>105</v>
      </c>
      <c r="C151" s="292"/>
      <c r="D151" s="293"/>
      <c r="H151" s="331" t="s">
        <v>213</v>
      </c>
      <c r="I151" s="332" t="n">
        <v>89</v>
      </c>
      <c r="J151" s="286"/>
      <c r="K151" s="287"/>
    </row>
    <row collapsed="false" customFormat="false" customHeight="true" hidden="false" ht="14.1" outlineLevel="0" r="152">
      <c r="A152" s="335" t="s">
        <v>212</v>
      </c>
      <c r="B152" s="336" t="n">
        <v>106</v>
      </c>
      <c r="C152" s="292"/>
      <c r="D152" s="293"/>
      <c r="H152" s="333"/>
      <c r="I152" s="334"/>
      <c r="J152" s="265"/>
      <c r="K152" s="265"/>
    </row>
    <row collapsed="false" customFormat="false" customHeight="true" hidden="false" ht="14.1" outlineLevel="0" r="153">
      <c r="A153" s="335" t="n">
        <v>321</v>
      </c>
      <c r="B153" s="336" t="n">
        <v>124</v>
      </c>
      <c r="C153" s="296" t="n">
        <f aca="false">SUM(C149-C150-C151-C152-C154-C155)</f>
        <v>0</v>
      </c>
      <c r="D153" s="297" t="n">
        <f aca="false">SUM(D149-D150-D151-D152-D154-D155)</f>
        <v>0</v>
      </c>
      <c r="H153" s="327" t="s">
        <v>214</v>
      </c>
      <c r="I153" s="328" t="s">
        <v>113</v>
      </c>
      <c r="J153" s="271" t="n">
        <f aca="false">SUM('HL KNIHA VYPOC'!G239)</f>
        <v>0</v>
      </c>
      <c r="K153" s="271" t="n">
        <f aca="false">SUM('HL KNIHA VYPOC'!K239)</f>
        <v>0</v>
      </c>
    </row>
    <row collapsed="false" customFormat="false" customHeight="true" hidden="false" ht="14.1" outlineLevel="0" r="154">
      <c r="A154" s="335" t="n">
        <v>321</v>
      </c>
      <c r="B154" s="336" t="n">
        <v>125</v>
      </c>
      <c r="C154" s="292"/>
      <c r="D154" s="293"/>
      <c r="H154" s="329" t="s">
        <v>214</v>
      </c>
      <c r="I154" s="330" t="n">
        <v>119</v>
      </c>
      <c r="J154" s="274"/>
      <c r="K154" s="275"/>
    </row>
    <row collapsed="false" customFormat="false" customHeight="true" hidden="false" ht="14.1" outlineLevel="0" r="155">
      <c r="A155" s="331" t="n">
        <v>321</v>
      </c>
      <c r="B155" s="332" t="n">
        <v>126</v>
      </c>
      <c r="C155" s="286"/>
      <c r="D155" s="287"/>
      <c r="H155" s="331" t="n">
        <v>451</v>
      </c>
      <c r="I155" s="332" t="n">
        <v>137</v>
      </c>
      <c r="J155" s="282" t="n">
        <f aca="false">SUM(J153-J154)</f>
        <v>0</v>
      </c>
      <c r="K155" s="283" t="n">
        <f aca="false">SUM(K153-K154)</f>
        <v>0</v>
      </c>
    </row>
    <row collapsed="false" customFormat="false" customHeight="true" hidden="false" ht="14.1" outlineLevel="0" r="156">
      <c r="A156" s="333"/>
      <c r="B156" s="334"/>
      <c r="H156" s="333"/>
      <c r="I156" s="334"/>
      <c r="J156" s="265"/>
      <c r="K156" s="265"/>
    </row>
    <row collapsed="false" customFormat="false" customHeight="true" hidden="false" ht="14.1" outlineLevel="0" r="157">
      <c r="A157" s="327" t="s">
        <v>215</v>
      </c>
      <c r="B157" s="328" t="s">
        <v>113</v>
      </c>
      <c r="C157" s="337" t="n">
        <f aca="false">SUM('HL KNIHA VYPOC'!G150)</f>
        <v>0</v>
      </c>
      <c r="D157" s="337" t="n">
        <f aca="false">SUM('HL KNIHA VYPOC'!K150)</f>
        <v>0</v>
      </c>
      <c r="H157" s="327" t="s">
        <v>216</v>
      </c>
      <c r="I157" s="328" t="s">
        <v>113</v>
      </c>
      <c r="J157" s="271" t="n">
        <f aca="false">SUM('HL KNIHA VYPOC'!G241)</f>
        <v>0</v>
      </c>
      <c r="K157" s="271" t="n">
        <f aca="false">SUM('HL KNIHA VYPOC'!K241)</f>
        <v>0</v>
      </c>
    </row>
    <row collapsed="false" customFormat="false" customHeight="true" hidden="false" ht="14.1" outlineLevel="0" r="158">
      <c r="A158" s="329" t="s">
        <v>215</v>
      </c>
      <c r="B158" s="330" t="n">
        <v>124</v>
      </c>
      <c r="C158" s="278" t="n">
        <f aca="false">SUM(C157-C159-C160)</f>
        <v>0</v>
      </c>
      <c r="D158" s="278" t="n">
        <f aca="false">SUM(D157-D159-D160)</f>
        <v>0</v>
      </c>
      <c r="H158" s="329" t="s">
        <v>216</v>
      </c>
      <c r="I158" s="330" t="n">
        <v>120</v>
      </c>
      <c r="J158" s="274"/>
      <c r="K158" s="275"/>
    </row>
    <row collapsed="false" customFormat="false" customHeight="true" hidden="false" ht="14.1" outlineLevel="0" r="159">
      <c r="A159" s="335" t="s">
        <v>215</v>
      </c>
      <c r="B159" s="336" t="n">
        <v>125</v>
      </c>
      <c r="C159" s="292"/>
      <c r="D159" s="293"/>
      <c r="H159" s="331" t="n">
        <v>459</v>
      </c>
      <c r="I159" s="332" t="n">
        <v>138</v>
      </c>
      <c r="J159" s="282" t="n">
        <f aca="false">SUM(J157-J158)</f>
        <v>0</v>
      </c>
      <c r="K159" s="283" t="n">
        <f aca="false">SUM(K157-K158)</f>
        <v>0</v>
      </c>
    </row>
    <row collapsed="false" customFormat="false" customHeight="true" hidden="false" ht="14.1" outlineLevel="0" r="160">
      <c r="A160" s="331" t="s">
        <v>215</v>
      </c>
      <c r="B160" s="332" t="n">
        <v>126</v>
      </c>
      <c r="C160" s="286"/>
      <c r="D160" s="287"/>
      <c r="H160" s="333"/>
      <c r="I160" s="334"/>
      <c r="J160" s="265"/>
      <c r="K160" s="265"/>
    </row>
    <row collapsed="false" customFormat="false" customHeight="true" hidden="false" ht="14.1" outlineLevel="0" r="161">
      <c r="A161" s="333"/>
      <c r="B161" s="334"/>
      <c r="H161" s="327" t="s">
        <v>217</v>
      </c>
      <c r="I161" s="328" t="s">
        <v>113</v>
      </c>
      <c r="J161" s="271" t="n">
        <f aca="false">SUM('HL KNIHA VYPOC'!G244)</f>
        <v>0</v>
      </c>
      <c r="K161" s="271" t="n">
        <f aca="false">SUM('HL KNIHA VYPOC'!K244)</f>
        <v>0</v>
      </c>
    </row>
    <row collapsed="false" customFormat="false" customHeight="true" hidden="false" ht="14.1" outlineLevel="0" r="162">
      <c r="A162" s="327" t="s">
        <v>218</v>
      </c>
      <c r="B162" s="328" t="s">
        <v>113</v>
      </c>
      <c r="C162" s="337" t="n">
        <f aca="false">SUM('HL KNIHA VYPOC'!G151)</f>
        <v>0</v>
      </c>
      <c r="D162" s="337" t="n">
        <f aca="false">SUM('HL KNIHA VYPOC'!K151)</f>
        <v>0</v>
      </c>
      <c r="H162" s="329" t="s">
        <v>217</v>
      </c>
      <c r="I162" s="330" t="n">
        <v>121</v>
      </c>
      <c r="J162" s="274"/>
      <c r="K162" s="275"/>
    </row>
    <row collapsed="false" customFormat="false" customHeight="true" hidden="false" ht="14.1" outlineLevel="0" r="163">
      <c r="A163" s="329" t="n">
        <v>323</v>
      </c>
      <c r="B163" s="330" t="n">
        <v>137</v>
      </c>
      <c r="C163" s="278" t="n">
        <f aca="false">SUM(C162-C164)</f>
        <v>0</v>
      </c>
      <c r="D163" s="279" t="n">
        <f aca="false">SUM(D162-D164)</f>
        <v>0</v>
      </c>
      <c r="H163" s="331" t="n">
        <v>461</v>
      </c>
      <c r="I163" s="332" t="n">
        <v>139</v>
      </c>
      <c r="J163" s="282" t="n">
        <f aca="false">SUM(J161-J162)</f>
        <v>0</v>
      </c>
      <c r="K163" s="283" t="n">
        <f aca="false">SUM(K161-K162)</f>
        <v>0</v>
      </c>
    </row>
    <row collapsed="false" customFormat="false" customHeight="true" hidden="false" ht="14.1" outlineLevel="0" r="164">
      <c r="A164" s="335" t="n">
        <v>323</v>
      </c>
      <c r="B164" s="336" t="n">
        <v>138</v>
      </c>
      <c r="C164" s="292"/>
      <c r="D164" s="293"/>
      <c r="H164" s="333"/>
      <c r="I164" s="334"/>
      <c r="J164" s="265"/>
      <c r="K164" s="265"/>
    </row>
    <row collapsed="false" customFormat="false" customHeight="true" hidden="false" ht="14.1" outlineLevel="0" r="165">
      <c r="A165" s="333"/>
      <c r="B165" s="334"/>
      <c r="H165" s="327" t="s">
        <v>219</v>
      </c>
      <c r="I165" s="328" t="s">
        <v>113</v>
      </c>
      <c r="J165" s="271" t="n">
        <f aca="false">SUM('HL KNIHA VYPOC'!G247)</f>
        <v>0</v>
      </c>
      <c r="K165" s="271" t="n">
        <f aca="false">SUM('HL KNIHA VYPOC'!K247)</f>
        <v>0</v>
      </c>
    </row>
    <row collapsed="false" customFormat="false" customHeight="true" hidden="false" ht="14.1" outlineLevel="0" r="166">
      <c r="A166" s="327" t="s">
        <v>220</v>
      </c>
      <c r="B166" s="328" t="s">
        <v>113</v>
      </c>
      <c r="C166" s="337" t="n">
        <f aca="false">SUM('HL KNIHA VYPOC'!G152)</f>
        <v>0</v>
      </c>
      <c r="D166" s="337" t="n">
        <f aca="false">SUM('HL KNIHA VYPOC'!K152)</f>
        <v>0</v>
      </c>
      <c r="H166" s="329" t="s">
        <v>219</v>
      </c>
      <c r="I166" s="330" t="n">
        <v>108</v>
      </c>
      <c r="J166" s="274"/>
      <c r="K166" s="275"/>
    </row>
    <row collapsed="false" customFormat="false" customHeight="true" hidden="false" ht="14.1" outlineLevel="0" r="167">
      <c r="A167" s="329" t="s">
        <v>220</v>
      </c>
      <c r="B167" s="330" t="n">
        <v>124</v>
      </c>
      <c r="C167" s="278" t="n">
        <f aca="false">SUM(C166-C168-C169)</f>
        <v>0</v>
      </c>
      <c r="D167" s="278" t="n">
        <f aca="false">SUM(D166-D168-D169)</f>
        <v>0</v>
      </c>
      <c r="H167" s="335" t="s">
        <v>219</v>
      </c>
      <c r="I167" s="336" t="n">
        <v>109</v>
      </c>
      <c r="J167" s="292"/>
      <c r="K167" s="293"/>
    </row>
    <row collapsed="false" customFormat="false" customHeight="true" hidden="false" ht="14.1" outlineLevel="0" r="168">
      <c r="A168" s="335" t="s">
        <v>220</v>
      </c>
      <c r="B168" s="336" t="n">
        <v>125</v>
      </c>
      <c r="C168" s="292"/>
      <c r="D168" s="293"/>
      <c r="H168" s="335" t="n">
        <v>471</v>
      </c>
      <c r="I168" s="336" t="n">
        <v>128</v>
      </c>
      <c r="J168" s="296" t="n">
        <f aca="false">SUM(J165-J166-J167-J169)</f>
        <v>0</v>
      </c>
      <c r="K168" s="297" t="n">
        <f aca="false">SUM(K165-K166-K167-K169)</f>
        <v>0</v>
      </c>
    </row>
    <row collapsed="false" customFormat="false" customHeight="true" hidden="false" ht="14.1" outlineLevel="0" r="169">
      <c r="A169" s="331" t="s">
        <v>220</v>
      </c>
      <c r="B169" s="332" t="n">
        <v>126</v>
      </c>
      <c r="C169" s="286"/>
      <c r="D169" s="287"/>
      <c r="H169" s="331" t="n">
        <v>471</v>
      </c>
      <c r="I169" s="332" t="n">
        <v>129</v>
      </c>
      <c r="J169" s="286"/>
      <c r="K169" s="287"/>
    </row>
    <row collapsed="false" customFormat="false" customHeight="true" hidden="false" ht="14.1" outlineLevel="0" r="170">
      <c r="A170" s="333"/>
      <c r="B170" s="334"/>
      <c r="H170" s="333"/>
      <c r="I170" s="334"/>
      <c r="J170" s="265"/>
      <c r="K170" s="265"/>
    </row>
    <row collapsed="false" customFormat="false" customHeight="true" hidden="false" ht="14.1" outlineLevel="0" r="171">
      <c r="A171" s="327" t="s">
        <v>221</v>
      </c>
      <c r="B171" s="328" t="s">
        <v>113</v>
      </c>
      <c r="C171" s="271" t="n">
        <f aca="false">SUM('HL KNIHA VYPOC'!G153)</f>
        <v>0</v>
      </c>
      <c r="D171" s="271" t="n">
        <f aca="false">SUM('HL KNIHA VYPOC'!K153)</f>
        <v>0</v>
      </c>
      <c r="H171" s="327" t="s">
        <v>222</v>
      </c>
      <c r="I171" s="328" t="s">
        <v>113</v>
      </c>
      <c r="J171" s="338" t="n">
        <f aca="false">SUM('HL KNIHA VYPOC'!G249)</f>
        <v>0</v>
      </c>
      <c r="K171" s="338" t="n">
        <f aca="false">SUM('HL KNIHA VYPOC'!K249)</f>
        <v>0</v>
      </c>
    </row>
    <row collapsed="false" customFormat="false" customHeight="true" hidden="false" ht="14.1" outlineLevel="0" r="172">
      <c r="A172" s="329" t="s">
        <v>221</v>
      </c>
      <c r="B172" s="330" t="n">
        <v>124</v>
      </c>
      <c r="C172" s="278" t="n">
        <f aca="false">SUM(C171-C173-C174)</f>
        <v>0</v>
      </c>
      <c r="D172" s="278" t="n">
        <f aca="false">SUM(D171-D173-D174)</f>
        <v>0</v>
      </c>
      <c r="H172" s="329" t="s">
        <v>222</v>
      </c>
      <c r="I172" s="330" t="n">
        <v>113</v>
      </c>
      <c r="J172" s="274"/>
      <c r="K172" s="275"/>
    </row>
    <row collapsed="false" customFormat="false" customHeight="true" hidden="false" ht="14.1" outlineLevel="0" r="173">
      <c r="A173" s="335" t="s">
        <v>221</v>
      </c>
      <c r="B173" s="336" t="n">
        <v>125</v>
      </c>
      <c r="C173" s="292"/>
      <c r="D173" s="293"/>
      <c r="H173" s="331" t="n">
        <v>473</v>
      </c>
      <c r="I173" s="332" t="n">
        <v>140</v>
      </c>
      <c r="J173" s="282" t="n">
        <f aca="false">SUM(J171-J172)</f>
        <v>0</v>
      </c>
      <c r="K173" s="283" t="n">
        <f aca="false">SUM(K171-K172)</f>
        <v>0</v>
      </c>
    </row>
    <row collapsed="false" customFormat="false" customHeight="true" hidden="false" ht="14.1" outlineLevel="0" r="174">
      <c r="A174" s="331" t="s">
        <v>221</v>
      </c>
      <c r="B174" s="332" t="n">
        <v>126</v>
      </c>
      <c r="C174" s="286"/>
      <c r="D174" s="287"/>
      <c r="H174" s="333"/>
      <c r="I174" s="334"/>
      <c r="J174" s="265"/>
      <c r="K174" s="265"/>
    </row>
    <row collapsed="false" customFormat="false" customHeight="true" hidden="false" ht="14.1" outlineLevel="0" r="175">
      <c r="A175" s="333"/>
      <c r="B175" s="334"/>
      <c r="H175" s="327" t="s">
        <v>223</v>
      </c>
      <c r="I175" s="328" t="s">
        <v>113</v>
      </c>
      <c r="J175" s="271" t="n">
        <f aca="false">SUM('HL KNIHA VYPOC'!G250)</f>
        <v>0</v>
      </c>
      <c r="K175" s="271" t="n">
        <f aca="false">SUM('HL KNIHA VYPOC'!K250)</f>
        <v>0</v>
      </c>
    </row>
    <row collapsed="false" customFormat="false" customHeight="true" hidden="false" ht="14.1" outlineLevel="0" r="176">
      <c r="A176" s="327" t="s">
        <v>224</v>
      </c>
      <c r="B176" s="328" t="s">
        <v>113</v>
      </c>
      <c r="C176" s="271" t="n">
        <f aca="false">SUM('HL KNIHA VYPOC'!G154)</f>
        <v>0</v>
      </c>
      <c r="D176" s="271" t="n">
        <f aca="false">SUM('HL KNIHA VYPOC'!K154)</f>
        <v>0</v>
      </c>
      <c r="H176" s="329" t="s">
        <v>223</v>
      </c>
      <c r="I176" s="330" t="n">
        <v>115</v>
      </c>
      <c r="J176" s="274"/>
      <c r="K176" s="275"/>
    </row>
    <row collapsed="false" customFormat="false" customHeight="true" hidden="false" ht="14.1" outlineLevel="0" r="177">
      <c r="A177" s="329" t="s">
        <v>224</v>
      </c>
      <c r="B177" s="330" t="n">
        <v>124</v>
      </c>
      <c r="C177" s="278" t="n">
        <f aca="false">SUM(C176-C178-C179)</f>
        <v>0</v>
      </c>
      <c r="D177" s="278" t="n">
        <f aca="false">SUM(D176-D178-D179)</f>
        <v>0</v>
      </c>
      <c r="H177" s="331" t="n">
        <v>474</v>
      </c>
      <c r="I177" s="332" t="n">
        <v>135</v>
      </c>
      <c r="J177" s="282" t="n">
        <f aca="false">SUM(J175-J176)</f>
        <v>0</v>
      </c>
      <c r="K177" s="283" t="n">
        <f aca="false">SUM(K175-K176)</f>
        <v>0</v>
      </c>
    </row>
    <row collapsed="false" customFormat="false" customHeight="true" hidden="false" ht="14.1" outlineLevel="0" r="178">
      <c r="A178" s="335" t="s">
        <v>224</v>
      </c>
      <c r="B178" s="336" t="n">
        <v>125</v>
      </c>
      <c r="C178" s="292"/>
      <c r="D178" s="293"/>
      <c r="H178" s="333"/>
      <c r="I178" s="334"/>
      <c r="J178" s="265"/>
      <c r="K178" s="265"/>
    </row>
    <row collapsed="false" customFormat="false" customHeight="true" hidden="false" ht="14.1" outlineLevel="0" r="179">
      <c r="A179" s="331" t="s">
        <v>224</v>
      </c>
      <c r="B179" s="332" t="n">
        <v>126</v>
      </c>
      <c r="C179" s="286"/>
      <c r="D179" s="287"/>
      <c r="H179" s="327" t="s">
        <v>225</v>
      </c>
      <c r="I179" s="328" t="s">
        <v>113</v>
      </c>
      <c r="J179" s="271" t="n">
        <f aca="false">SUM('HL KNIHA VYPOC'!G251)</f>
        <v>0</v>
      </c>
      <c r="K179" s="271" t="n">
        <f aca="false">SUM('HL KNIHA VYPOC'!K251)</f>
        <v>0</v>
      </c>
    </row>
    <row collapsed="false" customFormat="false" customHeight="true" hidden="false" ht="14.1" outlineLevel="0" r="180">
      <c r="A180" s="333"/>
      <c r="B180" s="334"/>
      <c r="H180" s="329" t="s">
        <v>225</v>
      </c>
      <c r="I180" s="330" t="n">
        <v>104</v>
      </c>
      <c r="J180" s="274"/>
      <c r="K180" s="275"/>
    </row>
    <row collapsed="false" customFormat="false" customHeight="true" hidden="false" ht="14.1" outlineLevel="0" r="181">
      <c r="A181" s="327" t="s">
        <v>226</v>
      </c>
      <c r="B181" s="328" t="s">
        <v>113</v>
      </c>
      <c r="C181" s="271" t="n">
        <f aca="false">SUM('HL KNIHA VYPOC'!G187)</f>
        <v>0</v>
      </c>
      <c r="D181" s="271" t="n">
        <f aca="false">SUM('HL KNIHA VYPOC'!K187)</f>
        <v>0</v>
      </c>
      <c r="H181" s="335" t="s">
        <v>225</v>
      </c>
      <c r="I181" s="336" t="n">
        <v>105</v>
      </c>
      <c r="J181" s="292"/>
      <c r="K181" s="293"/>
    </row>
    <row collapsed="false" customFormat="false" customHeight="true" hidden="false" ht="14.1" outlineLevel="0" r="182">
      <c r="A182" s="329" t="s">
        <v>226</v>
      </c>
      <c r="B182" s="330" t="n">
        <v>115</v>
      </c>
      <c r="C182" s="274"/>
      <c r="D182" s="275"/>
      <c r="H182" s="335" t="s">
        <v>225</v>
      </c>
      <c r="I182" s="336" t="n">
        <v>106</v>
      </c>
      <c r="J182" s="292"/>
      <c r="K182" s="293"/>
    </row>
    <row collapsed="false" customFormat="false" customHeight="true" hidden="false" ht="14.1" outlineLevel="0" r="183">
      <c r="A183" s="331" t="n">
        <v>372</v>
      </c>
      <c r="B183" s="332" t="n">
        <v>135</v>
      </c>
      <c r="C183" s="282" t="n">
        <f aca="false">SUM(C181-C182)</f>
        <v>0</v>
      </c>
      <c r="D183" s="283" t="n">
        <f aca="false">SUM(D181-D182)</f>
        <v>0</v>
      </c>
      <c r="H183" s="335" t="s">
        <v>225</v>
      </c>
      <c r="I183" s="336" t="n">
        <v>111</v>
      </c>
      <c r="J183" s="292"/>
      <c r="K183" s="293"/>
    </row>
    <row collapsed="false" customFormat="false" customHeight="true" hidden="false" ht="14.1" outlineLevel="0" r="184">
      <c r="A184" s="333"/>
      <c r="B184" s="334"/>
      <c r="H184" s="335" t="n">
        <v>475</v>
      </c>
      <c r="I184" s="336" t="n">
        <v>124</v>
      </c>
      <c r="J184" s="296" t="n">
        <f aca="false">SUM(J179-J180-J181-J182-J183-J185-J186-J187)</f>
        <v>0</v>
      </c>
      <c r="K184" s="297" t="n">
        <f aca="false">SUM(K179-K180-K181-K182-K183-K185-K186-K187)</f>
        <v>0</v>
      </c>
    </row>
    <row collapsed="false" customFormat="false" customHeight="true" hidden="false" ht="14.1" outlineLevel="0" r="185">
      <c r="A185" s="327" t="s">
        <v>227</v>
      </c>
      <c r="B185" s="328" t="s">
        <v>113</v>
      </c>
      <c r="C185" s="271" t="n">
        <f aca="false">SUM('HL KNIHA VYPOC'!G192)</f>
        <v>0</v>
      </c>
      <c r="D185" s="271" t="n">
        <f aca="false">SUM('HL KNIHA VYPOC'!K192)</f>
        <v>0</v>
      </c>
      <c r="H185" s="335" t="n">
        <v>475</v>
      </c>
      <c r="I185" s="336" t="n">
        <v>125</v>
      </c>
      <c r="J185" s="292"/>
      <c r="K185" s="293"/>
    </row>
    <row collapsed="false" customFormat="false" customHeight="true" hidden="false" ht="14.1" outlineLevel="0" r="186">
      <c r="A186" s="329" t="s">
        <v>227</v>
      </c>
      <c r="B186" s="330" t="n">
        <v>116</v>
      </c>
      <c r="C186" s="274"/>
      <c r="D186" s="275"/>
      <c r="H186" s="335" t="n">
        <v>475</v>
      </c>
      <c r="I186" s="336" t="n">
        <v>126</v>
      </c>
      <c r="J186" s="292"/>
      <c r="K186" s="293"/>
    </row>
    <row collapsed="false" customFormat="false" customHeight="true" hidden="false" ht="14.1" outlineLevel="0" r="187">
      <c r="A187" s="331" t="n">
        <v>377</v>
      </c>
      <c r="B187" s="332" t="n">
        <v>134</v>
      </c>
      <c r="C187" s="282" t="n">
        <f aca="false">SUM(C185-C186)</f>
        <v>0</v>
      </c>
      <c r="D187" s="283" t="n">
        <f aca="false">SUM(D185-D186)</f>
        <v>0</v>
      </c>
      <c r="H187" s="331" t="n">
        <v>475</v>
      </c>
      <c r="I187" s="332" t="n">
        <v>135</v>
      </c>
      <c r="J187" s="286"/>
      <c r="K187" s="287"/>
    </row>
    <row collapsed="false" customFormat="false" customHeight="true" hidden="false" ht="14.1" outlineLevel="0" r="188">
      <c r="A188" s="333"/>
      <c r="B188" s="334"/>
      <c r="H188" s="333"/>
      <c r="I188" s="334"/>
      <c r="J188" s="265"/>
      <c r="K188" s="265"/>
    </row>
    <row collapsed="false" customFormat="false" customHeight="true" hidden="false" ht="14.1" outlineLevel="0" r="189">
      <c r="A189" s="327" t="s">
        <v>228</v>
      </c>
      <c r="B189" s="328" t="s">
        <v>113</v>
      </c>
      <c r="C189" s="271" t="n">
        <f aca="false">SUM('HL KNIHA VYPOC'!G199)</f>
        <v>0</v>
      </c>
      <c r="D189" s="271" t="n">
        <f aca="false">SUM('HL KNIHA VYPOC'!K199)</f>
        <v>0</v>
      </c>
      <c r="H189" s="327" t="s">
        <v>229</v>
      </c>
      <c r="I189" s="328" t="s">
        <v>113</v>
      </c>
      <c r="J189" s="271" t="n">
        <f aca="false">SUM('HL KNIHA VYPOC'!G252)</f>
        <v>0</v>
      </c>
      <c r="K189" s="271" t="n">
        <f aca="false">SUM('HL KNIHA VYPOC'!K252)</f>
        <v>0</v>
      </c>
    </row>
    <row collapsed="false" customFormat="false" customHeight="true" hidden="false" ht="14.1" outlineLevel="0" r="190">
      <c r="A190" s="329" t="n">
        <v>383</v>
      </c>
      <c r="B190" s="330" t="n">
        <v>142</v>
      </c>
      <c r="C190" s="274"/>
      <c r="D190" s="275"/>
      <c r="H190" s="329" t="s">
        <v>229</v>
      </c>
      <c r="I190" s="330" t="n">
        <v>104</v>
      </c>
      <c r="J190" s="274"/>
      <c r="K190" s="275"/>
    </row>
    <row collapsed="false" customFormat="false" customHeight="true" hidden="false" ht="14.1" outlineLevel="0" r="191">
      <c r="A191" s="331" t="n">
        <v>383</v>
      </c>
      <c r="B191" s="332" t="n">
        <v>143</v>
      </c>
      <c r="C191" s="282" t="n">
        <f aca="false">SUM(C189-C190)</f>
        <v>0</v>
      </c>
      <c r="D191" s="283" t="n">
        <f aca="false">SUM(D189-D190)</f>
        <v>0</v>
      </c>
      <c r="H191" s="335" t="s">
        <v>229</v>
      </c>
      <c r="I191" s="336" t="n">
        <v>105</v>
      </c>
      <c r="J191" s="292"/>
      <c r="K191" s="293"/>
    </row>
    <row collapsed="false" customFormat="false" customHeight="true" hidden="false" ht="14.1" outlineLevel="0" r="192">
      <c r="A192" s="333"/>
      <c r="B192" s="334"/>
      <c r="H192" s="335" t="s">
        <v>229</v>
      </c>
      <c r="I192" s="336" t="n">
        <v>106</v>
      </c>
      <c r="J192" s="292"/>
      <c r="K192" s="293"/>
    </row>
    <row collapsed="false" customFormat="false" customHeight="true" hidden="false" ht="14.1" outlineLevel="0" r="193">
      <c r="A193" s="327" t="s">
        <v>230</v>
      </c>
      <c r="B193" s="328" t="s">
        <v>113</v>
      </c>
      <c r="C193" s="271" t="n">
        <f aca="false">SUM('HL KNIHA VYPOC'!G200)</f>
        <v>0</v>
      </c>
      <c r="D193" s="271" t="n">
        <f aca="false">SUM('HL KNIHA VYPOC'!K200)</f>
        <v>0</v>
      </c>
      <c r="H193" s="335" t="n">
        <v>476</v>
      </c>
      <c r="I193" s="336" t="n">
        <v>124</v>
      </c>
      <c r="J193" s="296" t="n">
        <f aca="false">SUM(J189-J190-J191-J192-J194-J195)</f>
        <v>0</v>
      </c>
      <c r="K193" s="297" t="n">
        <f aca="false">SUM(K189-K190-K191-K192-K194-K195)</f>
        <v>0</v>
      </c>
    </row>
    <row collapsed="false" customFormat="false" customHeight="true" hidden="false" ht="14.1" outlineLevel="0" r="194">
      <c r="A194" s="329" t="n">
        <v>384</v>
      </c>
      <c r="B194" s="330" t="n">
        <v>144</v>
      </c>
      <c r="C194" s="274"/>
      <c r="D194" s="275"/>
      <c r="H194" s="335" t="n">
        <v>476</v>
      </c>
      <c r="I194" s="336" t="n">
        <v>125</v>
      </c>
      <c r="J194" s="292"/>
      <c r="K194" s="293"/>
    </row>
    <row collapsed="false" customFormat="false" customHeight="true" hidden="false" ht="14.1" outlineLevel="0" r="195">
      <c r="A195" s="331" t="n">
        <v>384</v>
      </c>
      <c r="B195" s="332" t="n">
        <v>145</v>
      </c>
      <c r="C195" s="282" t="n">
        <f aca="false">SUM(C193-C194)</f>
        <v>0</v>
      </c>
      <c r="D195" s="283" t="n">
        <f aca="false">SUM(D193-D194)</f>
        <v>0</v>
      </c>
      <c r="H195" s="331" t="n">
        <v>476</v>
      </c>
      <c r="I195" s="332" t="n">
        <v>126</v>
      </c>
      <c r="J195" s="286"/>
      <c r="K195" s="287"/>
    </row>
    <row collapsed="false" customFormat="false" customHeight="true" hidden="false" ht="14.1" outlineLevel="0" r="196">
      <c r="A196" s="333"/>
      <c r="B196" s="334"/>
      <c r="H196" s="333"/>
      <c r="I196" s="334"/>
      <c r="J196" s="265"/>
      <c r="K196" s="265"/>
    </row>
    <row collapsed="false" customFormat="false" customHeight="true" hidden="false" ht="14.1" outlineLevel="0" r="197">
      <c r="H197" s="327" t="s">
        <v>231</v>
      </c>
      <c r="I197" s="328" t="s">
        <v>113</v>
      </c>
      <c r="J197" s="271" t="n">
        <f aca="false">SUM('HL KNIHA VYPOC'!G253)</f>
        <v>0</v>
      </c>
      <c r="K197" s="271" t="n">
        <f aca="false">SUM('HL KNIHA VYPOC'!K253)</f>
        <v>0</v>
      </c>
    </row>
    <row collapsed="false" customFormat="false" customHeight="true" hidden="false" ht="14.1" outlineLevel="0" r="198">
      <c r="H198" s="329" t="s">
        <v>231</v>
      </c>
      <c r="I198" s="330" t="n">
        <v>112</v>
      </c>
      <c r="J198" s="274"/>
      <c r="K198" s="275"/>
    </row>
    <row collapsed="false" customFormat="false" customHeight="true" hidden="false" ht="14.1" outlineLevel="0" r="199">
      <c r="H199" s="335" t="s">
        <v>231</v>
      </c>
      <c r="I199" s="336" t="n">
        <v>124</v>
      </c>
      <c r="J199" s="292"/>
      <c r="K199" s="293"/>
    </row>
    <row collapsed="false" customFormat="false" customHeight="true" hidden="false" ht="14.1" outlineLevel="0" r="200">
      <c r="H200" s="335" t="s">
        <v>231</v>
      </c>
      <c r="I200" s="336" t="n">
        <v>125</v>
      </c>
      <c r="J200" s="292"/>
      <c r="K200" s="293"/>
    </row>
    <row collapsed="false" customFormat="false" customHeight="true" hidden="false" ht="14.1" outlineLevel="0" r="201">
      <c r="H201" s="339" t="s">
        <v>231</v>
      </c>
      <c r="I201" s="336" t="n">
        <v>126</v>
      </c>
      <c r="J201" s="292"/>
      <c r="K201" s="293"/>
    </row>
    <row collapsed="false" customFormat="false" customHeight="true" hidden="false" ht="14.1" outlineLevel="0" r="202">
      <c r="H202" s="331" t="n">
        <v>478</v>
      </c>
      <c r="I202" s="332" t="n">
        <v>130</v>
      </c>
      <c r="J202" s="282" t="n">
        <f aca="false">SUM(J197-J198-J199-J200-J201)</f>
        <v>0</v>
      </c>
      <c r="K202" s="283" t="n">
        <f aca="false">SUM(K197-K198-K199-K200-K201)</f>
        <v>0</v>
      </c>
    </row>
    <row collapsed="false" customFormat="false" customHeight="true" hidden="false" ht="14.1" outlineLevel="0" r="203">
      <c r="H203" s="333"/>
      <c r="I203" s="334"/>
      <c r="J203" s="265"/>
      <c r="K203" s="265"/>
    </row>
    <row collapsed="false" customFormat="false" customHeight="true" hidden="false" ht="14.1" outlineLevel="0" r="204">
      <c r="H204" s="327" t="s">
        <v>232</v>
      </c>
      <c r="I204" s="328" t="s">
        <v>113</v>
      </c>
      <c r="J204" s="271" t="n">
        <f aca="false">SUM('HL KNIHA VYPOC'!G254)</f>
        <v>0</v>
      </c>
      <c r="K204" s="271" t="n">
        <f aca="false">SUM('HL KNIHA VYPOC'!K254)</f>
        <v>0</v>
      </c>
    </row>
    <row collapsed="false" customFormat="false" customHeight="true" hidden="false" ht="14.1" outlineLevel="0" r="205">
      <c r="H205" s="329" t="s">
        <v>232</v>
      </c>
      <c r="I205" s="330" t="n">
        <v>110</v>
      </c>
      <c r="J205" s="274"/>
      <c r="K205" s="275"/>
    </row>
    <row collapsed="false" customFormat="false" customHeight="true" hidden="false" ht="14.1" outlineLevel="0" r="206">
      <c r="H206" s="335" t="n">
        <v>479</v>
      </c>
      <c r="I206" s="336" t="n">
        <v>130</v>
      </c>
      <c r="J206" s="296" t="n">
        <f aca="false">SUM(J204-J205-J207-J208)</f>
        <v>0</v>
      </c>
      <c r="K206" s="297" t="n">
        <f aca="false">SUM(K204-K205-K207-K208)</f>
        <v>0</v>
      </c>
    </row>
    <row collapsed="false" customFormat="false" customHeight="true" hidden="false" ht="14.1" outlineLevel="0" r="207">
      <c r="H207" s="335" t="n">
        <v>479</v>
      </c>
      <c r="I207" s="336" t="n">
        <v>131</v>
      </c>
      <c r="J207" s="292"/>
      <c r="K207" s="293"/>
    </row>
    <row collapsed="false" customFormat="false" customHeight="true" hidden="false" ht="14.1" outlineLevel="0" r="208">
      <c r="H208" s="331" t="n">
        <v>479</v>
      </c>
      <c r="I208" s="332" t="n">
        <v>135</v>
      </c>
      <c r="J208" s="286"/>
      <c r="K208" s="287"/>
    </row>
    <row collapsed="false" customFormat="false" customHeight="true" hidden="false" ht="14.1" outlineLevel="0" r="210">
      <c r="A210" s="266" t="s">
        <v>233</v>
      </c>
      <c r="B210" s="266"/>
      <c r="C210" s="266"/>
      <c r="D210" s="266"/>
      <c r="E210" s="266"/>
      <c r="F210" s="266"/>
      <c r="G210" s="266"/>
      <c r="H210" s="266"/>
      <c r="I210" s="266"/>
      <c r="J210" s="266"/>
      <c r="K210" s="266"/>
    </row>
    <row collapsed="false" customFormat="false" customHeight="true" hidden="false" ht="14.1" outlineLevel="0" r="211">
      <c r="A211" s="327" t="s">
        <v>234</v>
      </c>
      <c r="B211" s="328" t="s">
        <v>113</v>
      </c>
      <c r="C211" s="337" t="n">
        <f aca="false">SUM('HL KNIHA VYPOC'!G318)</f>
        <v>0</v>
      </c>
      <c r="D211" s="337" t="n">
        <f aca="false">SUM('HL KNIHA VYPOC'!K318)</f>
        <v>0</v>
      </c>
      <c r="H211" s="327" t="s">
        <v>235</v>
      </c>
      <c r="I211" s="328" t="s">
        <v>113</v>
      </c>
      <c r="J211" s="337" t="n">
        <f aca="false">SUM('HL KNIHA VYPOC'!G391)</f>
        <v>0</v>
      </c>
      <c r="K211" s="337" t="n">
        <f aca="false">SUM('HL KNIHA VYPOC'!K391)</f>
        <v>0</v>
      </c>
    </row>
    <row collapsed="false" customFormat="false" customHeight="true" hidden="false" ht="14.1" outlineLevel="0" r="212">
      <c r="A212" s="329" t="s">
        <v>234</v>
      </c>
      <c r="B212" s="330" t="n">
        <v>32</v>
      </c>
      <c r="C212" s="278" t="n">
        <f aca="false">SUM(C211-C213)</f>
        <v>0</v>
      </c>
      <c r="D212" s="279" t="n">
        <f aca="false">SUM(D211-D213)</f>
        <v>0</v>
      </c>
      <c r="H212" s="329" t="s">
        <v>235</v>
      </c>
      <c r="I212" s="330" t="n">
        <v>32</v>
      </c>
      <c r="J212" s="278" t="n">
        <f aca="false">SUM(J211-J213)</f>
        <v>0</v>
      </c>
      <c r="K212" s="279" t="n">
        <f aca="false">SUM(K211-K213)</f>
        <v>0</v>
      </c>
      <c r="L212" s="278" t="n">
        <f aca="false">SUM(L211-L213)</f>
        <v>0</v>
      </c>
      <c r="M212" s="278" t="n">
        <f aca="false">SUM(M211-M213)</f>
        <v>0</v>
      </c>
    </row>
    <row collapsed="false" customFormat="false" customHeight="true" hidden="false" ht="14.1" outlineLevel="0" r="213">
      <c r="A213" s="331" t="s">
        <v>234</v>
      </c>
      <c r="B213" s="332" t="n">
        <v>33</v>
      </c>
      <c r="C213" s="286"/>
      <c r="D213" s="287"/>
      <c r="H213" s="331" t="s">
        <v>235</v>
      </c>
      <c r="I213" s="332" t="n">
        <v>33</v>
      </c>
      <c r="J213" s="286"/>
      <c r="K213" s="287"/>
    </row>
    <row collapsed="false" customFormat="false" customHeight="true" hidden="false" ht="14.1" outlineLevel="0" r="214">
      <c r="A214" s="340"/>
      <c r="B214" s="336"/>
      <c r="C214" s="299"/>
      <c r="D214" s="299"/>
      <c r="H214" s="340"/>
      <c r="I214" s="336"/>
      <c r="J214" s="299"/>
      <c r="K214" s="299"/>
    </row>
    <row collapsed="false" customFormat="false" customHeight="true" hidden="false" ht="14.1" outlineLevel="0" r="216">
      <c r="A216" s="327" t="s">
        <v>236</v>
      </c>
      <c r="B216" s="328" t="s">
        <v>113</v>
      </c>
      <c r="C216" s="337" t="n">
        <f aca="false">SUM('HL KNIHA VYPOC'!G394)</f>
        <v>0</v>
      </c>
      <c r="D216" s="337" t="n">
        <f aca="false">SUM('HL KNIHA VYPOC'!K394)</f>
        <v>0</v>
      </c>
      <c r="H216" s="327" t="n">
        <v>666</v>
      </c>
      <c r="I216" s="328" t="s">
        <v>113</v>
      </c>
      <c r="J216" s="337" t="n">
        <f aca="false">SUM('HL KNIHA VYPOC'!G395)</f>
        <v>0</v>
      </c>
      <c r="K216" s="337" t="n">
        <f aca="false">SUM('HL KNIHA VYPOC'!K395)</f>
        <v>0</v>
      </c>
    </row>
    <row collapsed="false" customFormat="false" customHeight="true" hidden="false" ht="14.1" outlineLevel="0" r="217">
      <c r="A217" s="329" t="s">
        <v>236</v>
      </c>
      <c r="B217" s="330" t="n">
        <v>32</v>
      </c>
      <c r="C217" s="278" t="n">
        <f aca="false">SUM(C216-C218-C219)</f>
        <v>0</v>
      </c>
      <c r="D217" s="279" t="n">
        <f aca="false">SUM(D216-D218-D219)</f>
        <v>0</v>
      </c>
      <c r="H217" s="329" t="s">
        <v>237</v>
      </c>
      <c r="I217" s="330" t="n">
        <v>36</v>
      </c>
      <c r="J217" s="278" t="n">
        <f aca="false">SUM(J216-J218-J219)</f>
        <v>0</v>
      </c>
      <c r="K217" s="279" t="n">
        <f aca="false">SUM(K216-K218-K219)</f>
        <v>0</v>
      </c>
    </row>
    <row collapsed="false" customFormat="false" customHeight="true" hidden="false" ht="14.1" outlineLevel="0" r="218">
      <c r="A218" s="335" t="s">
        <v>236</v>
      </c>
      <c r="B218" s="336" t="n">
        <v>33</v>
      </c>
      <c r="C218" s="292"/>
      <c r="D218" s="293"/>
      <c r="H218" s="335" t="s">
        <v>237</v>
      </c>
      <c r="I218" s="336" t="n">
        <v>37</v>
      </c>
      <c r="J218" s="292"/>
      <c r="K218" s="293"/>
    </row>
    <row collapsed="false" customFormat="false" customHeight="true" hidden="false" ht="14.1" outlineLevel="0" r="219">
      <c r="A219" s="331" t="s">
        <v>236</v>
      </c>
      <c r="B219" s="332" t="n">
        <v>34</v>
      </c>
      <c r="C219" s="286"/>
      <c r="D219" s="287"/>
      <c r="H219" s="331" t="s">
        <v>237</v>
      </c>
      <c r="I219" s="332" t="n">
        <v>38</v>
      </c>
      <c r="J219" s="286"/>
      <c r="K219" s="287"/>
    </row>
  </sheetData>
  <mergeCells count="4">
    <mergeCell ref="A1:K1"/>
    <mergeCell ref="A104:K104"/>
    <mergeCell ref="A143:K143"/>
    <mergeCell ref="A210:K210"/>
  </mergeCells>
  <printOptions headings="false" gridLines="false" gridLinesSet="true" horizontalCentered="false" verticalCentered="false"/>
  <pageMargins left="0.7" right="0.7" top="0.7875" bottom="0.7875" header="0.511805555555555" footer="0.511805555555555"/>
  <pageSetup blackAndWhite="false" cellComments="none" copies="1" draft="false" firstPageNumber="0" fitToHeight="1" fitToWidth="1" horizontalDpi="300" orientation="portrait" pageOrder="downThenOver" paperSize="9" scale="100" useFirstPageNumber="false" usePrinterDefaults="false" verticalDpi="300"/>
  <headerFooter differentFirst="false" differentOddEven="false"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Z227"/>
  <sheetViews>
    <sheetView colorId="64" defaultGridColor="true" rightToLeft="false" showFormulas="false" showGridLines="true" showOutlineSymbols="true" showRowColHeaders="true" showZeros="false" tabSelected="false" topLeftCell="C1" view="normal" windowProtection="false" workbookViewId="0" zoomScale="145" zoomScaleNormal="145" zoomScalePageLayoutView="100">
      <selection activeCell="D1" activeCellId="0" pane="topLeft" sqref="D1"/>
    </sheetView>
  </sheetViews>
  <sheetFormatPr defaultRowHeight="12.75"/>
  <cols>
    <col collapsed="false" hidden="true" max="2" min="1" style="341" width="0"/>
    <col collapsed="false" hidden="false" max="3" min="3" style="341" width="3.99489795918367"/>
    <col collapsed="false" hidden="false" max="4" min="4" style="341" width="37.8622448979592"/>
    <col collapsed="false" hidden="false" max="5" min="5" style="342" width="3.70918367346939"/>
    <col collapsed="false" hidden="true" max="6" min="6" style="343" width="0"/>
    <col collapsed="false" hidden="true" max="8" min="7" style="341" width="0"/>
    <col collapsed="false" hidden="false" max="9" min="9" style="341" width="10.5765306122449"/>
    <col collapsed="false" hidden="true" max="10" min="10" style="341" width="0"/>
    <col collapsed="false" hidden="false" max="11" min="11" style="341" width="10.7091836734694"/>
    <col collapsed="false" hidden="false" max="12" min="12" style="341" width="0.142857142857143"/>
    <col collapsed="false" hidden="false" max="14" min="13" style="341" width="10.7091836734694"/>
    <col collapsed="false" hidden="false" max="15" min="15" style="341" width="0.709183673469388"/>
    <col collapsed="false" hidden="true" max="16" min="16" style="343" width="0"/>
    <col collapsed="false" hidden="true" max="18" min="17" style="341" width="0"/>
    <col collapsed="false" hidden="false" max="19" min="19" style="341" width="10.7091836734694"/>
    <col collapsed="false" hidden="true" max="20" min="20" style="341" width="0"/>
    <col collapsed="false" hidden="false" max="21" min="21" style="341" width="10.5765306122449"/>
    <col collapsed="false" hidden="true" max="22" min="22" style="341" width="0"/>
    <col collapsed="false" hidden="false" max="24" min="23" style="341" width="10.7091836734694"/>
    <col collapsed="false" hidden="false" max="1025" min="25" style="341" width="15.7142857142857"/>
  </cols>
  <sheetData>
    <row collapsed="false" customFormat="false" customHeight="true" hidden="false" ht="13.5" outlineLevel="0" r="1">
      <c r="B1" s="344" t="n">
        <f aca="false">IF(D225=D1,C225,IF(D226=D1,C226,IF(D227=D1,C227,0)))</f>
        <v>3</v>
      </c>
      <c r="C1" s="345"/>
      <c r="D1" s="346" t="s">
        <v>238</v>
      </c>
      <c r="E1" s="347"/>
      <c r="F1" s="348"/>
      <c r="G1" s="348"/>
      <c r="H1" s="348"/>
      <c r="I1" s="349" t="str">
        <f aca="false">$D$216</f>
        <v>Bežné účtovné obdobie</v>
      </c>
      <c r="J1" s="349"/>
      <c r="K1" s="349"/>
      <c r="L1" s="349"/>
      <c r="M1" s="349"/>
      <c r="N1" s="349"/>
      <c r="P1" s="350"/>
      <c r="Q1" s="350"/>
      <c r="R1" s="350"/>
      <c r="S1" s="351" t="str">
        <f aca="false">$D$217</f>
        <v>Bezprostredne predchádzajúce účtovné obdobie</v>
      </c>
      <c r="T1" s="351"/>
      <c r="U1" s="351"/>
      <c r="V1" s="351"/>
      <c r="W1" s="351"/>
      <c r="X1" s="351"/>
    </row>
    <row collapsed="false" customFormat="false" customHeight="true" hidden="false" ht="24.75" outlineLevel="0" r="2">
      <c r="C2" s="352" t="str">
        <f aca="false">$D$212</f>
        <v>Označenie</v>
      </c>
      <c r="D2" s="352" t="str">
        <f aca="false">$D$223</f>
        <v>Text</v>
      </c>
      <c r="E2" s="353" t="str">
        <f aca="false">$D$215</f>
        <v>Číslo riadku</v>
      </c>
      <c r="F2" s="354"/>
      <c r="G2" s="354"/>
      <c r="H2" s="354"/>
      <c r="I2" s="355" t="str">
        <f aca="false">$D$218</f>
        <v>Brutto-časť 1</v>
      </c>
      <c r="J2" s="354"/>
      <c r="K2" s="355" t="str">
        <f aca="false">$D$219</f>
        <v>Oprávky</v>
      </c>
      <c r="L2" s="354"/>
      <c r="M2" s="355" t="str">
        <f aca="false">$D$220</f>
        <v>Opravné položky</v>
      </c>
      <c r="N2" s="355" t="str">
        <f aca="false">$D$221</f>
        <v>Netto</v>
      </c>
      <c r="P2" s="350"/>
      <c r="Q2" s="350"/>
      <c r="R2" s="350"/>
      <c r="S2" s="355" t="str">
        <f aca="false">$D$218</f>
        <v>Brutto-časť 1</v>
      </c>
      <c r="T2" s="354"/>
      <c r="U2" s="355" t="str">
        <f aca="false">$D$219</f>
        <v>Oprávky</v>
      </c>
      <c r="V2" s="354"/>
      <c r="W2" s="355" t="str">
        <f aca="false">$D$220</f>
        <v>Opravné položky</v>
      </c>
      <c r="X2" s="355" t="str">
        <f aca="false">$D$221</f>
        <v>Netto</v>
      </c>
    </row>
    <row collapsed="false" customFormat="false" customHeight="true" hidden="false" ht="12.75" outlineLevel="0" r="3">
      <c r="B3" s="356" t="s">
        <v>239</v>
      </c>
      <c r="D3" s="357" t="e">
        <f aca="false">IF(VLOOKUP($B3,suvaha_p!$A:$G,1)=$B3,VLOOKUP($B3,suvaha_p!$A:$G,$B$1),0)</f>
        <v>#N/A</v>
      </c>
      <c r="E3" s="358" t="s">
        <v>239</v>
      </c>
      <c r="F3" s="358"/>
      <c r="I3" s="359" t="n">
        <f aca="false">SUM(I4+I35+I76)</f>
        <v>15000</v>
      </c>
      <c r="J3" s="360"/>
      <c r="K3" s="361" t="n">
        <f aca="false">SUM(K4+K35+K76)</f>
        <v>7000</v>
      </c>
      <c r="L3" s="362"/>
      <c r="M3" s="363" t="n">
        <f aca="false">SUM(M4+M35+M76)</f>
        <v>0</v>
      </c>
      <c r="N3" s="364" t="n">
        <f aca="false">SUM(N4+N35+N76)</f>
        <v>8000</v>
      </c>
      <c r="P3" s="358"/>
      <c r="S3" s="359" t="n">
        <f aca="false">SUM(S4+S35+S76)</f>
        <v>20000</v>
      </c>
      <c r="T3" s="360"/>
      <c r="U3" s="361" t="n">
        <f aca="false">SUM(U4+U35+U76)</f>
        <v>10000</v>
      </c>
      <c r="V3" s="362"/>
      <c r="W3" s="363" t="n">
        <f aca="false">SUM(W4+W35+W76)</f>
        <v>0</v>
      </c>
      <c r="X3" s="364" t="n">
        <f aca="false">SUM(X4+X35+X76)</f>
        <v>10000</v>
      </c>
      <c r="Z3" s="365"/>
    </row>
    <row collapsed="false" customFormat="false" customHeight="true" hidden="false" ht="12.75" outlineLevel="0" r="4">
      <c r="B4" s="356" t="s">
        <v>240</v>
      </c>
      <c r="C4" s="344" t="s">
        <v>241</v>
      </c>
      <c r="D4" s="357" t="e">
        <f aca="false">IF(VLOOKUP($B4,suvaha_p!$A:$G,1)=$B4,VLOOKUP($B4,suvaha_p!$A:$G,$B$1),0)</f>
        <v>#N/A</v>
      </c>
      <c r="E4" s="358" t="s">
        <v>240</v>
      </c>
      <c r="F4" s="358"/>
      <c r="I4" s="359" t="n">
        <f aca="false">SUM(I5+I13+I23)</f>
        <v>15000</v>
      </c>
      <c r="J4" s="360"/>
      <c r="K4" s="361" t="n">
        <f aca="false">SUM(K5+K13+K23)</f>
        <v>7000</v>
      </c>
      <c r="L4" s="362"/>
      <c r="M4" s="363" t="n">
        <f aca="false">SUM(M5+M13+M23)</f>
        <v>0</v>
      </c>
      <c r="N4" s="366" t="n">
        <f aca="false">SUM(N5+N13+N23)</f>
        <v>8000</v>
      </c>
      <c r="P4" s="358"/>
      <c r="S4" s="359" t="n">
        <f aca="false">SUM(S5+S13+S23)</f>
        <v>20000</v>
      </c>
      <c r="T4" s="360"/>
      <c r="U4" s="361" t="n">
        <f aca="false">SUM(U5+U13+U23)</f>
        <v>10000</v>
      </c>
      <c r="V4" s="362"/>
      <c r="W4" s="363" t="n">
        <f aca="false">SUM(W5+W13+W23)</f>
        <v>0</v>
      </c>
      <c r="X4" s="366" t="n">
        <f aca="false">SUM(X5+X13+X23)</f>
        <v>10000</v>
      </c>
      <c r="Z4" s="365"/>
    </row>
    <row collapsed="false" customFormat="false" customHeight="true" hidden="false" ht="12.75" outlineLevel="1" r="5">
      <c r="B5" s="356" t="s">
        <v>242</v>
      </c>
      <c r="C5" s="344" t="s">
        <v>243</v>
      </c>
      <c r="D5" s="357" t="e">
        <f aca="false">IF(VLOOKUP($B5,suvaha_p!$A:$G,1)=$B5,VLOOKUP($B5,suvaha_p!$A:$G,$B$1),0)</f>
        <v>#N/A</v>
      </c>
      <c r="E5" s="358" t="s">
        <v>242</v>
      </c>
      <c r="F5" s="358"/>
      <c r="G5" s="360"/>
      <c r="I5" s="359" t="n">
        <f aca="false">SUM(I6:I12)</f>
        <v>15000</v>
      </c>
      <c r="J5" s="362"/>
      <c r="K5" s="361" t="n">
        <f aca="false">SUM(K6:K12)</f>
        <v>7000</v>
      </c>
      <c r="L5" s="367"/>
      <c r="M5" s="363" t="n">
        <f aca="false">SUM(M6:M12)</f>
        <v>0</v>
      </c>
      <c r="N5" s="366" t="n">
        <f aca="false">SUM(N6:N12)</f>
        <v>8000</v>
      </c>
      <c r="P5" s="358"/>
      <c r="Q5" s="360"/>
      <c r="S5" s="359" t="n">
        <f aca="false">SUM(S6:S12)</f>
        <v>20000</v>
      </c>
      <c r="T5" s="362"/>
      <c r="U5" s="361" t="n">
        <f aca="false">SUM(U6:U12)</f>
        <v>10000</v>
      </c>
      <c r="V5" s="367"/>
      <c r="W5" s="363" t="n">
        <f aca="false">SUM(W6:W12)</f>
        <v>0</v>
      </c>
      <c r="X5" s="366" t="n">
        <f aca="false">SUM(X6:X12)</f>
        <v>10000</v>
      </c>
      <c r="Z5" s="365"/>
    </row>
    <row collapsed="false" customFormat="false" customHeight="true" hidden="false" ht="12.75" outlineLevel="1" r="6">
      <c r="B6" s="356" t="s">
        <v>140</v>
      </c>
      <c r="C6" s="344" t="s">
        <v>244</v>
      </c>
      <c r="D6" s="350" t="e">
        <f aca="false">IF(VLOOKUP($B6,suvaha_p!$A:$G,1)=$B6,VLOOKUP($B6,suvaha_p!$A:$G,$B$1),0)</f>
        <v>#N/A</v>
      </c>
      <c r="E6" s="368" t="s">
        <v>140</v>
      </c>
      <c r="F6" s="369" t="n">
        <f aca="false">SUM('HL KNIHA VYPOC'!G8)</f>
        <v>0</v>
      </c>
      <c r="I6" s="370" t="n">
        <f aca="false">SUM(F6:H6)</f>
        <v>0</v>
      </c>
      <c r="J6" s="371" t="n">
        <f aca="false">SUM('HL KNIHA VYPOC'!G53)*-1</f>
        <v>-0</v>
      </c>
      <c r="K6" s="372" t="n">
        <f aca="false">SUM(J6)</f>
        <v>0</v>
      </c>
      <c r="L6" s="373" t="n">
        <f aca="false">SUM(ANALYTIKAVUJ!C26)*-1</f>
        <v>0</v>
      </c>
      <c r="M6" s="374" t="n">
        <f aca="false">SUM(L6)</f>
        <v>0</v>
      </c>
      <c r="N6" s="375" t="n">
        <f aca="false">SUM(I6-K6-M6)</f>
        <v>0</v>
      </c>
      <c r="P6" s="369" t="n">
        <f aca="false">SUM('HL KNIHA VYPOC'!K8)</f>
        <v>0</v>
      </c>
      <c r="S6" s="370" t="n">
        <f aca="false">SUM(P6:R6)</f>
        <v>0</v>
      </c>
      <c r="T6" s="371" t="n">
        <f aca="false">SUM('HL KNIHA VYPOC'!K53)*-1</f>
        <v>-0</v>
      </c>
      <c r="U6" s="372" t="n">
        <f aca="false">SUM(T6)</f>
        <v>0</v>
      </c>
      <c r="V6" s="373" t="n">
        <f aca="false">SUM(ANALYTIKAVUJ!D26)*-1</f>
        <v>0</v>
      </c>
      <c r="W6" s="374" t="n">
        <f aca="false">SUM(V6)</f>
        <v>0</v>
      </c>
      <c r="X6" s="375" t="n">
        <f aca="false">SUM(S6-U6-W6)</f>
        <v>0</v>
      </c>
      <c r="Z6" s="376"/>
    </row>
    <row collapsed="false" customFormat="false" customHeight="true" hidden="false" ht="12.75" outlineLevel="1" r="7">
      <c r="B7" s="356" t="s">
        <v>142</v>
      </c>
      <c r="C7" s="344" t="s">
        <v>245</v>
      </c>
      <c r="D7" s="350" t="e">
        <f aca="false">IF(VLOOKUP($B7,suvaha_p!$A:$G,1)=$B7,VLOOKUP($B7,suvaha_p!$A:$G,$B$1),0)</f>
        <v>#N/A</v>
      </c>
      <c r="E7" s="368" t="s">
        <v>142</v>
      </c>
      <c r="F7" s="369" t="n">
        <f aca="false">SUM('HL KNIHA VYPOC'!G9)</f>
        <v>15000</v>
      </c>
      <c r="I7" s="370" t="n">
        <f aca="false">SUM(F7:H7)</f>
        <v>15000</v>
      </c>
      <c r="J7" s="371" t="n">
        <f aca="false">SUM('HL KNIHA VYPOC'!G54)*-1</f>
        <v>7000</v>
      </c>
      <c r="K7" s="372" t="n">
        <f aca="false">SUM(J7)</f>
        <v>7000</v>
      </c>
      <c r="L7" s="373" t="n">
        <f aca="false">SUM(ANALYTIKAVUJ!C27)*-1</f>
        <v>-0</v>
      </c>
      <c r="M7" s="374" t="n">
        <f aca="false">SUM(L7)</f>
        <v>0</v>
      </c>
      <c r="N7" s="375" t="n">
        <f aca="false">SUM(I7-K7-M7)</f>
        <v>8000</v>
      </c>
      <c r="P7" s="369" t="n">
        <f aca="false">SUM('HL KNIHA VYPOC'!K9)</f>
        <v>20000</v>
      </c>
      <c r="S7" s="370" t="n">
        <f aca="false">SUM(P7:R7)</f>
        <v>20000</v>
      </c>
      <c r="T7" s="371" t="n">
        <f aca="false">SUM('HL KNIHA VYPOC'!K54)*-1</f>
        <v>10000</v>
      </c>
      <c r="U7" s="372" t="n">
        <f aca="false">SUM(T7)</f>
        <v>10000</v>
      </c>
      <c r="V7" s="373" t="n">
        <f aca="false">SUM(ANALYTIKAVUJ!D27)*-1</f>
        <v>-0</v>
      </c>
      <c r="W7" s="374" t="n">
        <f aca="false">SUM(V7)</f>
        <v>0</v>
      </c>
      <c r="X7" s="375" t="n">
        <f aca="false">SUM(S7-U7-W7)</f>
        <v>10000</v>
      </c>
      <c r="Z7" s="376"/>
    </row>
    <row collapsed="false" customFormat="false" customHeight="true" hidden="false" ht="12.75" outlineLevel="1" r="8">
      <c r="B8" s="356" t="s">
        <v>143</v>
      </c>
      <c r="C8" s="344" t="s">
        <v>246</v>
      </c>
      <c r="D8" s="350" t="e">
        <f aca="false">IF(VLOOKUP($B8,suvaha_p!$A:$G,1)=$B8,VLOOKUP($B8,suvaha_p!$A:$G,$B$1),0)</f>
        <v>#N/A</v>
      </c>
      <c r="E8" s="368" t="s">
        <v>143</v>
      </c>
      <c r="F8" s="369" t="n">
        <f aca="false">SUM('HL KNIHA VYPOC'!G10)</f>
        <v>0</v>
      </c>
      <c r="I8" s="370" t="n">
        <f aca="false">SUM(F8:H8)</f>
        <v>0</v>
      </c>
      <c r="J8" s="371" t="n">
        <f aca="false">SUM('HL KNIHA VYPOC'!G55)*-1</f>
        <v>-0</v>
      </c>
      <c r="K8" s="372" t="n">
        <f aca="false">SUM(J8)</f>
        <v>0</v>
      </c>
      <c r="L8" s="373" t="n">
        <f aca="false">SUM(ANALYTIKAVUJ!C28)*-1</f>
        <v>0</v>
      </c>
      <c r="M8" s="374" t="n">
        <f aca="false">SUM(L8)</f>
        <v>0</v>
      </c>
      <c r="N8" s="375" t="n">
        <f aca="false">SUM(I8-K8-M8)</f>
        <v>0</v>
      </c>
      <c r="P8" s="369" t="n">
        <f aca="false">SUM('HL KNIHA VYPOC'!K10)</f>
        <v>0</v>
      </c>
      <c r="S8" s="370" t="n">
        <f aca="false">SUM(P8:R8)</f>
        <v>0</v>
      </c>
      <c r="T8" s="371" t="n">
        <f aca="false">SUM('HL KNIHA VYPOC'!K55)*-1</f>
        <v>-0</v>
      </c>
      <c r="U8" s="372" t="n">
        <f aca="false">SUM(T8)</f>
        <v>0</v>
      </c>
      <c r="V8" s="373" t="n">
        <f aca="false">SUM(ANALYTIKAVUJ!D28)*-1</f>
        <v>0</v>
      </c>
      <c r="W8" s="374" t="n">
        <f aca="false">SUM(V8)</f>
        <v>0</v>
      </c>
      <c r="X8" s="375" t="n">
        <f aca="false">SUM(S8-U8-W8)</f>
        <v>0</v>
      </c>
      <c r="Z8" s="376"/>
    </row>
    <row collapsed="false" customFormat="false" customHeight="true" hidden="false" ht="12.75" outlineLevel="1" r="9">
      <c r="B9" s="356" t="s">
        <v>144</v>
      </c>
      <c r="C9" s="344" t="s">
        <v>247</v>
      </c>
      <c r="D9" s="350" t="e">
        <f aca="false">IF(VLOOKUP($B9,suvaha_p!$A:$G,1)=$B9,VLOOKUP($B9,suvaha_p!$A:$G,$B$1),0)</f>
        <v>#N/A</v>
      </c>
      <c r="E9" s="368" t="s">
        <v>144</v>
      </c>
      <c r="F9" s="369" t="n">
        <f aca="false">SUM('HL KNIHA VYPOC'!G11)</f>
        <v>0</v>
      </c>
      <c r="I9" s="370" t="n">
        <f aca="false">SUM(F9:H9)</f>
        <v>0</v>
      </c>
      <c r="J9" s="371" t="n">
        <f aca="false">SUM('HL KNIHA VYPOC'!G56)*-1</f>
        <v>-0</v>
      </c>
      <c r="K9" s="372" t="n">
        <f aca="false">SUM(J9)</f>
        <v>0</v>
      </c>
      <c r="L9" s="373" t="n">
        <f aca="false">SUM(ANALYTIKAVUJ!C29)*-1</f>
        <v>0</v>
      </c>
      <c r="M9" s="374" t="n">
        <f aca="false">SUM(L9)</f>
        <v>0</v>
      </c>
      <c r="N9" s="375" t="n">
        <f aca="false">SUM(I9-K9-M9)</f>
        <v>0</v>
      </c>
      <c r="P9" s="369" t="n">
        <f aca="false">SUM('HL KNIHA VYPOC'!K11)</f>
        <v>0</v>
      </c>
      <c r="S9" s="370" t="n">
        <f aca="false">SUM(P9:R9)</f>
        <v>0</v>
      </c>
      <c r="T9" s="371" t="n">
        <f aca="false">SUM('HL KNIHA VYPOC'!K56)*-1</f>
        <v>-0</v>
      </c>
      <c r="U9" s="372" t="n">
        <f aca="false">SUM(T9)</f>
        <v>0</v>
      </c>
      <c r="V9" s="373" t="n">
        <f aca="false">SUM(ANALYTIKAVUJ!D29)*-1</f>
        <v>0</v>
      </c>
      <c r="W9" s="374" t="n">
        <f aca="false">SUM(V9)</f>
        <v>0</v>
      </c>
      <c r="X9" s="375" t="n">
        <f aca="false">SUM(S9-U9-W9)</f>
        <v>0</v>
      </c>
      <c r="Z9" s="376"/>
    </row>
    <row collapsed="false" customFormat="false" customHeight="true" hidden="false" ht="12.75" outlineLevel="1" r="10">
      <c r="B10" s="356" t="s">
        <v>145</v>
      </c>
      <c r="C10" s="344" t="s">
        <v>248</v>
      </c>
      <c r="D10" s="350" t="e">
        <f aca="false">IF(VLOOKUP($B10,suvaha_p!$A:$G,1)=$B10,VLOOKUP($B10,suvaha_p!$A:$G,$B$1),0)</f>
        <v>#N/A</v>
      </c>
      <c r="E10" s="368" t="s">
        <v>145</v>
      </c>
      <c r="F10" s="369" t="n">
        <f aca="false">SUM('HL KNIHA VYPOC'!G13)</f>
        <v>0</v>
      </c>
      <c r="I10" s="370" t="n">
        <f aca="false">SUM(F10:H10)</f>
        <v>0</v>
      </c>
      <c r="J10" s="371" t="n">
        <f aca="false">SUM('HL KNIHA VYPOC'!G58)*-1</f>
        <v>-0</v>
      </c>
      <c r="K10" s="372" t="n">
        <f aca="false">SUM(J10)</f>
        <v>0</v>
      </c>
      <c r="L10" s="373" t="n">
        <f aca="false">SUM(ANALYTIKAVUJ!C30)*-1</f>
        <v>0</v>
      </c>
      <c r="M10" s="374" t="n">
        <f aca="false">SUM(L10)</f>
        <v>0</v>
      </c>
      <c r="N10" s="375" t="n">
        <f aca="false">SUM(I10-K10-M10)</f>
        <v>0</v>
      </c>
      <c r="P10" s="369" t="n">
        <f aca="false">SUM('HL KNIHA VYPOC'!K13)</f>
        <v>0</v>
      </c>
      <c r="S10" s="370" t="n">
        <f aca="false">SUM(P10:R10)</f>
        <v>0</v>
      </c>
      <c r="T10" s="371" t="n">
        <f aca="false">SUM('HL KNIHA VYPOC'!K58)*-1</f>
        <v>-0</v>
      </c>
      <c r="U10" s="372" t="n">
        <f aca="false">SUM(T10)</f>
        <v>0</v>
      </c>
      <c r="V10" s="373" t="n">
        <f aca="false">SUM(ANALYTIKAVUJ!D30)*-1</f>
        <v>0</v>
      </c>
      <c r="W10" s="374" t="n">
        <f aca="false">SUM(V10)</f>
        <v>0</v>
      </c>
      <c r="X10" s="375" t="n">
        <f aca="false">SUM(S10-U10-W10)</f>
        <v>0</v>
      </c>
      <c r="Z10" s="376"/>
    </row>
    <row collapsed="false" customFormat="false" customHeight="true" hidden="false" ht="12.75" outlineLevel="1" r="11">
      <c r="B11" s="356" t="s">
        <v>249</v>
      </c>
      <c r="C11" s="344" t="s">
        <v>250</v>
      </c>
      <c r="D11" s="350" t="e">
        <f aca="false">IF(VLOOKUP($B11,suvaha_p!$A:$G,1)=$B11,VLOOKUP($B11,suvaha_p!$A:$G,$B$1),0)</f>
        <v>#N/A</v>
      </c>
      <c r="E11" s="368" t="s">
        <v>249</v>
      </c>
      <c r="F11" s="369" t="n">
        <f aca="false">SUM('HL KNIHA VYPOC'!G31)</f>
        <v>0</v>
      </c>
      <c r="I11" s="370" t="n">
        <f aca="false">SUM(F11:H11)</f>
        <v>0</v>
      </c>
      <c r="J11" s="371"/>
      <c r="K11" s="372" t="n">
        <f aca="false">SUM(J11)</f>
        <v>0</v>
      </c>
      <c r="L11" s="373" t="n">
        <f aca="false">SUM('HL KNIHA VYPOC'!G73)*-1</f>
        <v>-0</v>
      </c>
      <c r="M11" s="374" t="n">
        <f aca="false">SUM(L11)</f>
        <v>0</v>
      </c>
      <c r="N11" s="375" t="n">
        <f aca="false">SUM(I11-K11-M11)</f>
        <v>0</v>
      </c>
      <c r="P11" s="369" t="n">
        <f aca="false">SUM('HL KNIHA VYPOC'!K31)</f>
        <v>0</v>
      </c>
      <c r="S11" s="370" t="n">
        <f aca="false">SUM(P11:R11)</f>
        <v>0</v>
      </c>
      <c r="T11" s="371"/>
      <c r="U11" s="372" t="n">
        <f aca="false">SUM(T11)</f>
        <v>0</v>
      </c>
      <c r="V11" s="373" t="n">
        <f aca="false">SUM('HL KNIHA VYPOC'!K73)*-1</f>
        <v>-0</v>
      </c>
      <c r="W11" s="374" t="n">
        <f aca="false">SUM(V11)</f>
        <v>0</v>
      </c>
      <c r="X11" s="375" t="n">
        <f aca="false">SUM(S11-U11-W11)</f>
        <v>0</v>
      </c>
      <c r="Z11" s="376"/>
    </row>
    <row collapsed="false" customFormat="false" customHeight="true" hidden="false" ht="12.75" outlineLevel="1" r="12">
      <c r="B12" s="356" t="n">
        <v>10</v>
      </c>
      <c r="C12" s="344" t="s">
        <v>251</v>
      </c>
      <c r="D12" s="350" t="str">
        <f aca="false">IF(VLOOKUP($B12,suvaha_p!$A:$G,1)=$B12,VLOOKUP($B12,suvaha_p!$A:$G,$B$1),0)</f>
        <v>Poskytnuté preddavky na dlhodobý nehmotný majetok (051) - /095A/</v>
      </c>
      <c r="E12" s="368" t="s">
        <v>159</v>
      </c>
      <c r="F12" s="369" t="n">
        <f aca="false">SUM('HL KNIHA VYPOC'!G37)</f>
        <v>0</v>
      </c>
      <c r="I12" s="370" t="n">
        <f aca="false">SUM(F12:H12)</f>
        <v>0</v>
      </c>
      <c r="J12" s="373"/>
      <c r="K12" s="372" t="n">
        <f aca="false">SUM(J12)</f>
        <v>0</v>
      </c>
      <c r="L12" s="373" t="n">
        <f aca="false">SUM(ANALYTIKAVUJ!C41)*-1</f>
        <v>0</v>
      </c>
      <c r="M12" s="374" t="n">
        <f aca="false">SUM(L12)</f>
        <v>0</v>
      </c>
      <c r="N12" s="375" t="n">
        <f aca="false">SUM(I12-K12-M12)</f>
        <v>0</v>
      </c>
      <c r="P12" s="369" t="n">
        <f aca="false">SUM('HL KNIHA VYPOC'!K37)</f>
        <v>0</v>
      </c>
      <c r="S12" s="370" t="n">
        <f aca="false">SUM(P12:R12)</f>
        <v>0</v>
      </c>
      <c r="T12" s="373"/>
      <c r="U12" s="372" t="n">
        <f aca="false">SUM(T12)</f>
        <v>0</v>
      </c>
      <c r="V12" s="373" t="n">
        <f aca="false">SUM(ANALYTIKAVUJ!D41)*-1</f>
        <v>0</v>
      </c>
      <c r="W12" s="374" t="n">
        <f aca="false">SUM(V12)</f>
        <v>0</v>
      </c>
      <c r="X12" s="375" t="n">
        <f aca="false">SUM(S12-U12-W12)</f>
        <v>0</v>
      </c>
      <c r="Z12" s="376"/>
    </row>
    <row collapsed="false" customFormat="false" customHeight="true" hidden="false" ht="12.75" outlineLevel="1" r="13">
      <c r="B13" s="356" t="n">
        <v>11</v>
      </c>
      <c r="C13" s="344" t="s">
        <v>252</v>
      </c>
      <c r="D13" s="357" t="str">
        <f aca="false">IF(VLOOKUP($B13,suvaha_p!$A:$G,1)=$B13,VLOOKUP($B13,suvaha_p!$A:$G,$B$1),0)</f>
        <v>Dlhodobý hmotný majetok súčet (r. 12 až r. 20)</v>
      </c>
      <c r="E13" s="358" t="s">
        <v>253</v>
      </c>
      <c r="F13" s="358"/>
      <c r="G13" s="360"/>
      <c r="H13" s="360"/>
      <c r="I13" s="359" t="n">
        <f aca="false">SUM(I14:I22)</f>
        <v>0</v>
      </c>
      <c r="J13" s="362"/>
      <c r="K13" s="361" t="n">
        <f aca="false">SUM(K14:K22)</f>
        <v>0</v>
      </c>
      <c r="L13" s="367"/>
      <c r="M13" s="363" t="n">
        <f aca="false">SUM(M14:M22)</f>
        <v>0</v>
      </c>
      <c r="N13" s="366" t="n">
        <f aca="false">SUM(N14:N22)</f>
        <v>0</v>
      </c>
      <c r="P13" s="358"/>
      <c r="Q13" s="360"/>
      <c r="R13" s="360"/>
      <c r="S13" s="359" t="n">
        <f aca="false">SUM(S14:S22)</f>
        <v>0</v>
      </c>
      <c r="T13" s="362"/>
      <c r="U13" s="361" t="n">
        <f aca="false">SUM(U14:U22)</f>
        <v>0</v>
      </c>
      <c r="V13" s="367"/>
      <c r="W13" s="363" t="n">
        <f aca="false">SUM(W14:W22)</f>
        <v>0</v>
      </c>
      <c r="X13" s="366" t="n">
        <f aca="false">SUM(X14:X22)</f>
        <v>0</v>
      </c>
      <c r="Z13" s="365"/>
    </row>
    <row collapsed="false" customFormat="false" customHeight="true" hidden="false" ht="12.75" outlineLevel="1" r="14">
      <c r="B14" s="356" t="n">
        <v>12</v>
      </c>
      <c r="C14" s="344" t="s">
        <v>254</v>
      </c>
      <c r="D14" s="350" t="str">
        <f aca="false">IF(VLOOKUP($B14,suvaha_p!$A:$G,1)=$B14,VLOOKUP($B14,suvaha_p!$A:$G,$B$1),0)</f>
        <v>Pozemky (031) - /092A/</v>
      </c>
      <c r="E14" s="368" t="s">
        <v>148</v>
      </c>
      <c r="F14" s="369" t="n">
        <f aca="false">SUM('HL KNIHA VYPOC'!G26)</f>
        <v>0</v>
      </c>
      <c r="I14" s="370" t="n">
        <f aca="false">SUM(F14:H14)</f>
        <v>0</v>
      </c>
      <c r="J14" s="373"/>
      <c r="K14" s="372" t="n">
        <f aca="false">SUM(J14)</f>
        <v>0</v>
      </c>
      <c r="L14" s="373" t="n">
        <f aca="false">SUM(ANALYTIKAVUJ!C33)*-1</f>
        <v>0</v>
      </c>
      <c r="M14" s="374" t="n">
        <f aca="false">SUM(L14)</f>
        <v>0</v>
      </c>
      <c r="N14" s="375" t="n">
        <f aca="false">SUM(I14-K14-M14)</f>
        <v>0</v>
      </c>
      <c r="P14" s="369" t="n">
        <f aca="false">SUM('HL KNIHA VYPOC'!K26)</f>
        <v>0</v>
      </c>
      <c r="S14" s="370" t="n">
        <f aca="false">SUM(P14:R14)</f>
        <v>0</v>
      </c>
      <c r="T14" s="373"/>
      <c r="U14" s="372" t="n">
        <f aca="false">SUM(T14)</f>
        <v>0</v>
      </c>
      <c r="V14" s="373" t="n">
        <f aca="false">SUM(ANALYTIKAVUJ!D33)*-1</f>
        <v>0</v>
      </c>
      <c r="W14" s="374" t="n">
        <f aca="false">SUM(V14)</f>
        <v>0</v>
      </c>
      <c r="X14" s="375" t="n">
        <f aca="false">SUM(S14-U14-W14)</f>
        <v>0</v>
      </c>
      <c r="Z14" s="376"/>
    </row>
    <row collapsed="false" customFormat="false" customHeight="true" hidden="false" ht="12.75" outlineLevel="1" r="15">
      <c r="B15" s="356" t="n">
        <v>13</v>
      </c>
      <c r="C15" s="344" t="s">
        <v>245</v>
      </c>
      <c r="D15" s="350" t="str">
        <f aca="false">IF(VLOOKUP($B15,suvaha_p!$A:$G,1)=$B15,VLOOKUP($B15,suvaha_p!$A:$G,$B$1),0)</f>
        <v>Stavby (021) - /081, 092A/</v>
      </c>
      <c r="E15" s="368" t="s">
        <v>149</v>
      </c>
      <c r="F15" s="369" t="n">
        <f aca="false">SUM('HL KNIHA VYPOC'!G16)</f>
        <v>0</v>
      </c>
      <c r="I15" s="370" t="n">
        <f aca="false">SUM(F15:H15)</f>
        <v>0</v>
      </c>
      <c r="J15" s="371" t="n">
        <f aca="false">SUM('HL KNIHA VYPOC'!G61)*-1</f>
        <v>-0</v>
      </c>
      <c r="K15" s="372" t="n">
        <f aca="false">SUM(J15)</f>
        <v>0</v>
      </c>
      <c r="L15" s="373" t="n">
        <f aca="false">SUM(ANALYTIKAVUJ!C34)*-1</f>
        <v>0</v>
      </c>
      <c r="M15" s="374" t="n">
        <f aca="false">SUM(L15)</f>
        <v>0</v>
      </c>
      <c r="N15" s="375" t="n">
        <f aca="false">SUM(I15-K15-M15)</f>
        <v>0</v>
      </c>
      <c r="P15" s="369" t="n">
        <f aca="false">SUM('HL KNIHA VYPOC'!K16)</f>
        <v>0</v>
      </c>
      <c r="S15" s="370" t="n">
        <f aca="false">SUM(P15:R15)</f>
        <v>0</v>
      </c>
      <c r="T15" s="371" t="n">
        <f aca="false">SUM('HL KNIHA VYPOC'!K61)*-1</f>
        <v>-0</v>
      </c>
      <c r="U15" s="372" t="n">
        <f aca="false">SUM(T15)</f>
        <v>0</v>
      </c>
      <c r="V15" s="373" t="n">
        <f aca="false">SUM(ANALYTIKAVUJ!D34)*-1</f>
        <v>0</v>
      </c>
      <c r="W15" s="374" t="n">
        <f aca="false">SUM(V15)</f>
        <v>0</v>
      </c>
      <c r="X15" s="375" t="n">
        <f aca="false">SUM(S15-U15-W15)</f>
        <v>0</v>
      </c>
      <c r="Z15" s="376"/>
    </row>
    <row collapsed="false" customFormat="false" customHeight="true" hidden="false" ht="13.5" outlineLevel="1" r="16">
      <c r="B16" s="356" t="n">
        <v>14</v>
      </c>
      <c r="C16" s="344" t="s">
        <v>246</v>
      </c>
      <c r="D16" s="350" t="str">
        <f aca="false">IF(VLOOKUP($B16,suvaha_p!$A:$G,1)=$B16,VLOOKUP($B16,suvaha_p!$A:$G,$B$1),0)</f>
        <v>Samostatné hnuteľné veci a súbory hnuteľných vecí (022) - /082, 092A/</v>
      </c>
      <c r="E16" s="368" t="s">
        <v>151</v>
      </c>
      <c r="F16" s="369" t="n">
        <f aca="false">SUM('HL KNIHA VYPOC'!G17)</f>
        <v>0</v>
      </c>
      <c r="I16" s="370" t="n">
        <f aca="false">SUM(F16:H16)</f>
        <v>0</v>
      </c>
      <c r="J16" s="371" t="n">
        <f aca="false">SUM('HL KNIHA VYPOC'!G62)*-1</f>
        <v>-0</v>
      </c>
      <c r="K16" s="372" t="n">
        <f aca="false">SUM(J16)</f>
        <v>0</v>
      </c>
      <c r="L16" s="373" t="n">
        <f aca="false">SUM(ANALYTIKAVUJ!C35)*-1</f>
        <v>-0</v>
      </c>
      <c r="M16" s="374" t="n">
        <f aca="false">SUM(L16)</f>
        <v>0</v>
      </c>
      <c r="N16" s="375" t="n">
        <f aca="false">SUM(I16-K16-M16)</f>
        <v>0</v>
      </c>
      <c r="P16" s="369" t="n">
        <f aca="false">SUM('HL KNIHA VYPOC'!K17)</f>
        <v>0</v>
      </c>
      <c r="S16" s="370" t="n">
        <f aca="false">SUM(P16:R16)</f>
        <v>0</v>
      </c>
      <c r="T16" s="371" t="n">
        <f aca="false">SUM('HL KNIHA VYPOC'!K62)*-1</f>
        <v>-0</v>
      </c>
      <c r="U16" s="372" t="n">
        <f aca="false">SUM(T16)</f>
        <v>0</v>
      </c>
      <c r="V16" s="373" t="n">
        <f aca="false">SUM(ANALYTIKAVUJ!D35)*-1</f>
        <v>-0</v>
      </c>
      <c r="W16" s="374" t="n">
        <f aca="false">SUM(V16)</f>
        <v>0</v>
      </c>
      <c r="X16" s="375" t="n">
        <f aca="false">SUM(S16-U16-W16)</f>
        <v>0</v>
      </c>
      <c r="Z16" s="376"/>
    </row>
    <row collapsed="false" customFormat="false" customHeight="true" hidden="false" ht="12.75" outlineLevel="1" r="17">
      <c r="B17" s="356" t="n">
        <v>15</v>
      </c>
      <c r="C17" s="344" t="s">
        <v>247</v>
      </c>
      <c r="D17" s="376" t="str">
        <f aca="false">IF(VLOOKUP($B17,suvaha_p!$A:$G,1)=$B17,VLOOKUP($B17,suvaha_p!$A:$G,$B$1),0)</f>
        <v>Pestovateľské celky trvalých porastov (025)
- /085, 092A/</v>
      </c>
      <c r="E17" s="368" t="s">
        <v>152</v>
      </c>
      <c r="F17" s="369" t="n">
        <f aca="false">SUM('HL KNIHA VYPOC'!G20)</f>
        <v>0</v>
      </c>
      <c r="I17" s="370" t="n">
        <f aca="false">SUM(F17:H17)</f>
        <v>0</v>
      </c>
      <c r="J17" s="371" t="n">
        <f aca="false">SUM('HL KNIHA VYPOC'!G65)*-1</f>
        <v>-0</v>
      </c>
      <c r="K17" s="372" t="n">
        <f aca="false">SUM(J17)</f>
        <v>0</v>
      </c>
      <c r="L17" s="373" t="n">
        <f aca="false">SUM(ANALYTIKAVUJ!C36)*-1</f>
        <v>0</v>
      </c>
      <c r="M17" s="374" t="n">
        <f aca="false">SUM(L17)</f>
        <v>0</v>
      </c>
      <c r="N17" s="375" t="n">
        <f aca="false">SUM(I17-K17-M17)</f>
        <v>0</v>
      </c>
      <c r="P17" s="369" t="n">
        <f aca="false">SUM('HL KNIHA VYPOC'!K20)</f>
        <v>0</v>
      </c>
      <c r="S17" s="370" t="n">
        <f aca="false">SUM(P17:R17)</f>
        <v>0</v>
      </c>
      <c r="T17" s="371" t="n">
        <f aca="false">SUM('HL KNIHA VYPOC'!K65)*-1</f>
        <v>-0</v>
      </c>
      <c r="U17" s="372" t="n">
        <f aca="false">SUM(T17)</f>
        <v>0</v>
      </c>
      <c r="V17" s="373" t="n">
        <f aca="false">SUM(ANALYTIKAVUJ!D36)*-1</f>
        <v>0</v>
      </c>
      <c r="W17" s="374" t="n">
        <f aca="false">SUM(V17)</f>
        <v>0</v>
      </c>
      <c r="X17" s="375" t="n">
        <f aca="false">SUM(S17-U17-W17)</f>
        <v>0</v>
      </c>
      <c r="Z17" s="376"/>
    </row>
    <row collapsed="false" customFormat="false" customHeight="true" hidden="false" ht="12.75" outlineLevel="1" r="18">
      <c r="B18" s="356" t="n">
        <v>16</v>
      </c>
      <c r="C18" s="344" t="s">
        <v>248</v>
      </c>
      <c r="D18" s="350" t="str">
        <f aca="false">IF(VLOOKUP($B18,suvaha_p!$A:$G,1)=$B18,VLOOKUP($B18,suvaha_p!$A:$G,$B$1),0)</f>
        <v>Základné stádo a ťažné zvieratá (026) - /086, 092A/</v>
      </c>
      <c r="E18" s="368" t="s">
        <v>153</v>
      </c>
      <c r="F18" s="369" t="n">
        <f aca="false">SUM('HL KNIHA VYPOC'!G21)</f>
        <v>0</v>
      </c>
      <c r="I18" s="370" t="n">
        <f aca="false">SUM(F18:H18)</f>
        <v>0</v>
      </c>
      <c r="J18" s="371" t="n">
        <f aca="false">SUM('HL KNIHA VYPOC'!G66)*-1</f>
        <v>-0</v>
      </c>
      <c r="K18" s="372" t="n">
        <f aca="false">SUM(J18)</f>
        <v>0</v>
      </c>
      <c r="L18" s="373" t="n">
        <f aca="false">SUM(ANALYTIKAVUJ!C37)*-1</f>
        <v>0</v>
      </c>
      <c r="M18" s="374" t="n">
        <f aca="false">SUM(L18)</f>
        <v>0</v>
      </c>
      <c r="N18" s="375" t="n">
        <f aca="false">SUM(I18-K18-M18)</f>
        <v>0</v>
      </c>
      <c r="P18" s="369" t="n">
        <f aca="false">SUM('HL KNIHA VYPOC'!K21)</f>
        <v>0</v>
      </c>
      <c r="S18" s="370" t="n">
        <f aca="false">SUM(P18:R18)</f>
        <v>0</v>
      </c>
      <c r="T18" s="371" t="n">
        <f aca="false">SUM('HL KNIHA VYPOC'!K66)*-1</f>
        <v>-0</v>
      </c>
      <c r="U18" s="372" t="n">
        <f aca="false">SUM(T18)</f>
        <v>0</v>
      </c>
      <c r="V18" s="373" t="n">
        <f aca="false">SUM(ANALYTIKAVUJ!D37)*-1</f>
        <v>0</v>
      </c>
      <c r="W18" s="374" t="n">
        <f aca="false">SUM(V18)</f>
        <v>0</v>
      </c>
      <c r="X18" s="375" t="n">
        <f aca="false">SUM(S18-U18-W18)</f>
        <v>0</v>
      </c>
      <c r="Z18" s="376"/>
    </row>
    <row collapsed="false" customFormat="false" customHeight="true" hidden="false" ht="12.75" outlineLevel="1" r="19">
      <c r="B19" s="356" t="n">
        <v>17</v>
      </c>
      <c r="C19" s="344" t="s">
        <v>250</v>
      </c>
      <c r="D19" s="376" t="str">
        <f aca="false">IF(VLOOKUP($B19,suvaha_p!$A:$G,1)=$B19,VLOOKUP($B19,suvaha_p!$A:$G,$B$1),0)</f>
        <v>Ostatný dlhodobý hmotný majetok
(029, 02X, 032) - /089, 08X, 092A/</v>
      </c>
      <c r="E19" s="368" t="s">
        <v>154</v>
      </c>
      <c r="F19" s="369" t="n">
        <f aca="false">SUM('HL KNIHA VYPOC'!G23+'HL KNIHA VYPOC'!G27)</f>
        <v>0</v>
      </c>
      <c r="I19" s="370" t="n">
        <f aca="false">SUM(F19:H19)</f>
        <v>0</v>
      </c>
      <c r="J19" s="371" t="n">
        <f aca="false">SUM('HL KNIHA VYPOC'!G68)*-1</f>
        <v>-0</v>
      </c>
      <c r="K19" s="372" t="n">
        <f aca="false">SUM(J19)</f>
        <v>0</v>
      </c>
      <c r="L19" s="373" t="n">
        <f aca="false">SUM(ANALYTIKAVUJ!C38)*-1</f>
        <v>0</v>
      </c>
      <c r="M19" s="374" t="n">
        <f aca="false">SUM(L19)</f>
        <v>0</v>
      </c>
      <c r="N19" s="375" t="n">
        <f aca="false">SUM(I19-K19-M19)</f>
        <v>0</v>
      </c>
      <c r="P19" s="369" t="n">
        <f aca="false">SUM('HL KNIHA VYPOC'!K23)</f>
        <v>0</v>
      </c>
      <c r="S19" s="370" t="n">
        <f aca="false">SUM(P19:R19)</f>
        <v>0</v>
      </c>
      <c r="T19" s="371" t="n">
        <f aca="false">SUM('HL KNIHA VYPOC'!K68)*-1</f>
        <v>-0</v>
      </c>
      <c r="U19" s="372" t="n">
        <f aca="false">SUM(T19)</f>
        <v>0</v>
      </c>
      <c r="V19" s="373" t="n">
        <f aca="false">SUM(ANALYTIKAVUJ!D38)*-1</f>
        <v>0</v>
      </c>
      <c r="W19" s="374" t="n">
        <f aca="false">SUM(V19)</f>
        <v>0</v>
      </c>
      <c r="X19" s="375" t="n">
        <f aca="false">SUM(S19-U19-W19)</f>
        <v>0</v>
      </c>
      <c r="Z19" s="376"/>
    </row>
    <row collapsed="false" customFormat="false" customHeight="true" hidden="false" ht="12.75" outlineLevel="1" r="20">
      <c r="B20" s="356" t="n">
        <v>18</v>
      </c>
      <c r="C20" s="344" t="s">
        <v>251</v>
      </c>
      <c r="D20" s="376" t="str">
        <f aca="false">IF(VLOOKUP($B20,suvaha_p!$A:$G,1)=$B20,VLOOKUP($B20,suvaha_p!$A:$G,$B$1),0)</f>
        <v>Obstarávaný dlhodobý hmotný majetok
(042) - /094/</v>
      </c>
      <c r="E20" s="368" t="s">
        <v>255</v>
      </c>
      <c r="F20" s="369" t="n">
        <f aca="false">SUM('HL KNIHA VYPOC'!G32)</f>
        <v>0</v>
      </c>
      <c r="I20" s="370" t="n">
        <f aca="false">SUM(F20:H20)</f>
        <v>0</v>
      </c>
      <c r="J20" s="371"/>
      <c r="K20" s="372" t="n">
        <f aca="false">SUM(J20)</f>
        <v>0</v>
      </c>
      <c r="L20" s="373" t="n">
        <f aca="false">SUM('HL KNIHA VYPOC'!G74)*-1</f>
        <v>-0</v>
      </c>
      <c r="M20" s="374" t="n">
        <f aca="false">SUM(L20)</f>
        <v>0</v>
      </c>
      <c r="N20" s="375" t="n">
        <f aca="false">SUM(I20-K20-M20)</f>
        <v>0</v>
      </c>
      <c r="P20" s="369" t="n">
        <f aca="false">SUM('HL KNIHA VYPOC'!K32)</f>
        <v>0</v>
      </c>
      <c r="S20" s="370" t="n">
        <f aca="false">SUM(P20:R20)</f>
        <v>0</v>
      </c>
      <c r="T20" s="371"/>
      <c r="U20" s="372" t="n">
        <f aca="false">SUM(T20)</f>
        <v>0</v>
      </c>
      <c r="V20" s="373" t="n">
        <f aca="false">SUM('HL KNIHA VYPOC'!K74)*-1</f>
        <v>-0</v>
      </c>
      <c r="W20" s="374" t="n">
        <f aca="false">SUM(V20)</f>
        <v>0</v>
      </c>
      <c r="X20" s="375" t="n">
        <f aca="false">SUM(S20-U20-W20)</f>
        <v>0</v>
      </c>
      <c r="Z20" s="376"/>
    </row>
    <row collapsed="false" customFormat="false" customHeight="true" hidden="false" ht="12.75" outlineLevel="1" r="21">
      <c r="B21" s="356" t="n">
        <v>19</v>
      </c>
      <c r="C21" s="344" t="s">
        <v>256</v>
      </c>
      <c r="D21" s="350" t="str">
        <f aca="false">IF(VLOOKUP($B21,suvaha_p!$A:$G,1)=$B21,VLOOKUP($B21,suvaha_p!$A:$G,$B$1),0)</f>
        <v>Poskytnuté preddavky na dlhodobý hmotný majetok (052) - /095A/</v>
      </c>
      <c r="E21" s="368" t="s">
        <v>160</v>
      </c>
      <c r="F21" s="369" t="n">
        <f aca="false">SUM('HL KNIHA VYPOC'!G38)</f>
        <v>0</v>
      </c>
      <c r="I21" s="370" t="n">
        <f aca="false">SUM(F21:H21)</f>
        <v>0</v>
      </c>
      <c r="J21" s="373"/>
      <c r="K21" s="372" t="n">
        <f aca="false">SUM(J21)</f>
        <v>0</v>
      </c>
      <c r="L21" s="373" t="n">
        <f aca="false">SUM(ANALYTIKAVUJ!C42)*-1</f>
        <v>-0</v>
      </c>
      <c r="M21" s="374" t="n">
        <f aca="false">SUM(L21)</f>
        <v>0</v>
      </c>
      <c r="N21" s="375" t="n">
        <f aca="false">SUM(I21-K21-M21)</f>
        <v>0</v>
      </c>
      <c r="P21" s="369" t="n">
        <f aca="false">SUM('HL KNIHA VYPOC'!K38)</f>
        <v>0</v>
      </c>
      <c r="S21" s="370" t="n">
        <f aca="false">SUM(P21:R21)</f>
        <v>0</v>
      </c>
      <c r="T21" s="373"/>
      <c r="U21" s="372" t="n">
        <f aca="false">SUM(T21)</f>
        <v>0</v>
      </c>
      <c r="V21" s="373" t="n">
        <f aca="false">SUM(ANALYTIKAVUJ!D42)*-1</f>
        <v>-0</v>
      </c>
      <c r="W21" s="374" t="n">
        <f aca="false">SUM(V21)</f>
        <v>0</v>
      </c>
      <c r="X21" s="375" t="n">
        <f aca="false">SUM(S21-U21-W21)</f>
        <v>0</v>
      </c>
      <c r="Z21" s="376"/>
    </row>
    <row collapsed="false" customFormat="false" customHeight="true" hidden="false" ht="12.75" outlineLevel="1" r="22">
      <c r="B22" s="356" t="n">
        <v>20</v>
      </c>
      <c r="C22" s="344" t="s">
        <v>257</v>
      </c>
      <c r="D22" s="376" t="str">
        <f aca="false">IF(VLOOKUP($B22,suvaha_p!$A:$G,1)=$B22,VLOOKUP($B22,suvaha_p!$A:$G,$B$1),0)</f>
        <v>Opravná položka k nadobudnutému majetku 
(+/- 097) +/- 098</v>
      </c>
      <c r="E22" s="368" t="s">
        <v>258</v>
      </c>
      <c r="F22" s="369" t="n">
        <f aca="false">SUM('HL KNIHA VYPOC'!G77+'HL KNIHA VYPOC'!G78)</f>
        <v>0</v>
      </c>
      <c r="I22" s="370" t="n">
        <f aca="false">SUM(F22:H22)</f>
        <v>0</v>
      </c>
      <c r="J22" s="371"/>
      <c r="K22" s="372" t="n">
        <f aca="false">SUM(J22)</f>
        <v>0</v>
      </c>
      <c r="L22" s="373"/>
      <c r="M22" s="374" t="n">
        <f aca="false">SUM(L22)</f>
        <v>0</v>
      </c>
      <c r="N22" s="375" t="n">
        <f aca="false">SUM(I22-K22-M22)</f>
        <v>0</v>
      </c>
      <c r="P22" s="369" t="n">
        <f aca="false">SUM('HL KNIHA VYPOC'!K77+'HL KNIHA VYPOC'!K78)</f>
        <v>0</v>
      </c>
      <c r="S22" s="370" t="n">
        <f aca="false">SUM(P22:R22)</f>
        <v>0</v>
      </c>
      <c r="T22" s="371"/>
      <c r="U22" s="372" t="n">
        <f aca="false">SUM(T22)</f>
        <v>0</v>
      </c>
      <c r="V22" s="373"/>
      <c r="W22" s="374" t="n">
        <f aca="false">SUM(V22)</f>
        <v>0</v>
      </c>
      <c r="X22" s="375" t="n">
        <f aca="false">SUM(S22-U22-W22)</f>
        <v>0</v>
      </c>
      <c r="Z22" s="376"/>
    </row>
    <row collapsed="false" customFormat="false" customHeight="true" hidden="false" ht="12.75" outlineLevel="1" r="23">
      <c r="B23" s="356" t="n">
        <v>21</v>
      </c>
      <c r="C23" s="344" t="s">
        <v>259</v>
      </c>
      <c r="D23" s="357" t="str">
        <f aca="false">IF(VLOOKUP($B23,suvaha_p!$A:$G,1)=$B23,VLOOKUP($B23,suvaha_p!$A:$G,$B$1),0)</f>
        <v>Dlhodobý finančný majetok súčet (r. 22 až r. 32)</v>
      </c>
      <c r="E23" s="358" t="s">
        <v>260</v>
      </c>
      <c r="F23" s="358"/>
      <c r="G23" s="360"/>
      <c r="H23" s="360"/>
      <c r="I23" s="359" t="n">
        <f aca="false">SUM(I24:I34)</f>
        <v>0</v>
      </c>
      <c r="J23" s="360"/>
      <c r="K23" s="361" t="n">
        <f aca="false">SUM(K24:K34)</f>
        <v>0</v>
      </c>
      <c r="L23" s="367"/>
      <c r="M23" s="363" t="n">
        <f aca="false">SUM(M24:M34)</f>
        <v>0</v>
      </c>
      <c r="N23" s="366" t="n">
        <f aca="false">SUM(N24:N34)</f>
        <v>0</v>
      </c>
      <c r="P23" s="358"/>
      <c r="Q23" s="360"/>
      <c r="R23" s="360"/>
      <c r="S23" s="359" t="n">
        <f aca="false">SUM(S24:S34)</f>
        <v>0</v>
      </c>
      <c r="T23" s="360"/>
      <c r="U23" s="361" t="n">
        <f aca="false">SUM(U24:U34)</f>
        <v>0</v>
      </c>
      <c r="V23" s="367"/>
      <c r="W23" s="363" t="n">
        <f aca="false">SUM(W24:W34)</f>
        <v>0</v>
      </c>
      <c r="X23" s="366" t="n">
        <f aca="false">SUM(X24:X34)</f>
        <v>0</v>
      </c>
      <c r="Z23" s="365"/>
    </row>
    <row collapsed="false" customFormat="false" customHeight="true" hidden="false" ht="12.75" outlineLevel="1" r="24">
      <c r="B24" s="356" t="n">
        <v>22</v>
      </c>
      <c r="C24" s="344" t="s">
        <v>261</v>
      </c>
      <c r="D24" s="350" t="str">
        <f aca="false">IF(VLOOKUP($B24,suvaha_p!$A:$G,1)=$B24,VLOOKUP($B24,suvaha_p!$A:$G,$B$1),0)</f>
        <v>Podielové cenné papiere a podiely v prepojených účtovných jednotkách (061A, 062A, 063A) - /096A/</v>
      </c>
      <c r="E24" s="368" t="s">
        <v>116</v>
      </c>
      <c r="F24" s="369" t="n">
        <f aca="false">SUM('HL KNIHA VYPOC'!G42)</f>
        <v>0</v>
      </c>
      <c r="G24" s="371" t="n">
        <f aca="false">SUM(ANALYTIKAVUJ!C5+ANALYTIKAVUJ!C9)</f>
        <v>0</v>
      </c>
      <c r="I24" s="370" t="n">
        <f aca="false">SUM(F24:H24)</f>
        <v>0</v>
      </c>
      <c r="J24" s="373"/>
      <c r="K24" s="372" t="n">
        <f aca="false">SUM(J24)</f>
        <v>0</v>
      </c>
      <c r="L24" s="373" t="n">
        <f aca="false">SUM(ANALYTIKAVUJ!C46)*-1</f>
        <v>-0</v>
      </c>
      <c r="M24" s="374" t="n">
        <f aca="false">SUM(L24)</f>
        <v>0</v>
      </c>
      <c r="N24" s="375" t="n">
        <f aca="false">SUM(I24-K24-M24)</f>
        <v>0</v>
      </c>
      <c r="P24" s="369" t="n">
        <f aca="false">SUM('HL KNIHA VYPOC'!K42)</f>
        <v>0</v>
      </c>
      <c r="Q24" s="371" t="n">
        <f aca="false">SUM(ANALYTIKAVUJ!D5+ANALYTIKAVUJ!D9)</f>
        <v>0</v>
      </c>
      <c r="S24" s="370" t="n">
        <f aca="false">SUM(P24:R24)</f>
        <v>0</v>
      </c>
      <c r="T24" s="373"/>
      <c r="U24" s="372" t="n">
        <f aca="false">SUM(T24)</f>
        <v>0</v>
      </c>
      <c r="V24" s="373" t="n">
        <f aca="false">SUM(ANALYTIKAVUJ!D46)*-1</f>
        <v>-0</v>
      </c>
      <c r="W24" s="374" t="n">
        <f aca="false">SUM(V24)</f>
        <v>0</v>
      </c>
      <c r="X24" s="375" t="n">
        <f aca="false">SUM(S24-U24-W24)</f>
        <v>0</v>
      </c>
      <c r="Z24" s="376"/>
    </row>
    <row collapsed="false" customFormat="false" customHeight="true" hidden="false" ht="12.75" outlineLevel="1" r="25">
      <c r="B25" s="356" t="n">
        <v>23</v>
      </c>
      <c r="C25" s="344" t="s">
        <v>245</v>
      </c>
      <c r="D25" s="376" t="str">
        <f aca="false">IF(VLOOKUP($B25,suvaha_p!$A:$G,1)=$B25,VLOOKUP($B25,suvaha_p!$A:$G,$B$1),0)</f>
        <v>Podielové cenné papiere a podiely s podielovou účasťou okrem v prepojených účtovných jednotkách 
(062A) - /096A/</v>
      </c>
      <c r="E25" s="368" t="s">
        <v>118</v>
      </c>
      <c r="G25" s="371" t="n">
        <f aca="false">SUM(ANALYTIKAVUJ!C6)</f>
        <v>0</v>
      </c>
      <c r="I25" s="370" t="n">
        <f aca="false">SUM(F25:H25)</f>
        <v>0</v>
      </c>
      <c r="J25" s="373"/>
      <c r="K25" s="372" t="n">
        <f aca="false">SUM(J25)</f>
        <v>0</v>
      </c>
      <c r="L25" s="373" t="n">
        <f aca="false">SUM(ANALYTIKAVUJ!C47)*-1</f>
        <v>0</v>
      </c>
      <c r="M25" s="374" t="n">
        <f aca="false">SUM(L25)</f>
        <v>0</v>
      </c>
      <c r="N25" s="375" t="n">
        <f aca="false">SUM(I25-K25-M25)</f>
        <v>0</v>
      </c>
      <c r="Q25" s="371" t="n">
        <f aca="false">SUM(ANALYTIKAVUJ!D6)</f>
        <v>0</v>
      </c>
      <c r="S25" s="370" t="n">
        <f aca="false">SUM(P25:R25)</f>
        <v>0</v>
      </c>
      <c r="T25" s="373"/>
      <c r="U25" s="372" t="n">
        <f aca="false">SUM(T25)</f>
        <v>0</v>
      </c>
      <c r="V25" s="373" t="n">
        <f aca="false">SUM(ANALYTIKAVUJ!D47)*-1</f>
        <v>0</v>
      </c>
      <c r="W25" s="374" t="n">
        <f aca="false">SUM(V25)</f>
        <v>0</v>
      </c>
      <c r="X25" s="375" t="n">
        <f aca="false">SUM(S25-U25-W25)</f>
        <v>0</v>
      </c>
      <c r="Z25" s="376"/>
    </row>
    <row collapsed="false" customFormat="false" customHeight="true" hidden="false" ht="12.75" outlineLevel="1" r="26">
      <c r="B26" s="356" t="n">
        <v>24</v>
      </c>
      <c r="C26" s="344" t="s">
        <v>246</v>
      </c>
      <c r="D26" s="376" t="str">
        <f aca="false">IF(VLOOKUP($B26,suvaha_p!$A:$G,1)=$B26,VLOOKUP($B26,suvaha_p!$A:$G,$B$1),0)</f>
        <v>Ostatné realizovateľné cenné papiere a podiely
(063A) - /096A/</v>
      </c>
      <c r="E26" s="368" t="s">
        <v>123</v>
      </c>
      <c r="G26" s="371" t="n">
        <f aca="false">SUM(ANALYTIKAVUJ!C10)</f>
        <v>0</v>
      </c>
      <c r="I26" s="370" t="n">
        <f aca="false">SUM(F26:H26)</f>
        <v>0</v>
      </c>
      <c r="J26" s="373"/>
      <c r="K26" s="372" t="n">
        <f aca="false">SUM(J26)</f>
        <v>0</v>
      </c>
      <c r="L26" s="373" t="n">
        <f aca="false">SUM(ANALYTIKAVUJ!C48)*-1</f>
        <v>0</v>
      </c>
      <c r="M26" s="374" t="n">
        <f aca="false">SUM(L26)</f>
        <v>0</v>
      </c>
      <c r="N26" s="375" t="n">
        <f aca="false">SUM(I26-K26-M26)</f>
        <v>0</v>
      </c>
      <c r="Q26" s="371" t="n">
        <f aca="false">SUM(ANALYTIKAVUJ!D10)</f>
        <v>0</v>
      </c>
      <c r="S26" s="370" t="n">
        <f aca="false">SUM(P26:R26)</f>
        <v>0</v>
      </c>
      <c r="T26" s="373"/>
      <c r="U26" s="372" t="n">
        <f aca="false">SUM(T26)</f>
        <v>0</v>
      </c>
      <c r="V26" s="373" t="n">
        <f aca="false">SUM(ANALYTIKAVUJ!D48)*-1</f>
        <v>0</v>
      </c>
      <c r="W26" s="374" t="n">
        <f aca="false">SUM(V26)</f>
        <v>0</v>
      </c>
      <c r="X26" s="375" t="n">
        <f aca="false">SUM(S26-U26-W26)</f>
        <v>0</v>
      </c>
      <c r="Z26" s="376"/>
    </row>
    <row collapsed="false" customFormat="false" customHeight="true" hidden="false" ht="12.75" outlineLevel="1" r="27">
      <c r="B27" s="356" t="n">
        <v>25</v>
      </c>
      <c r="C27" s="344" t="s">
        <v>247</v>
      </c>
      <c r="D27" s="376" t="str">
        <f aca="false">IF(VLOOKUP($B27,suvaha_p!$A:$G,1)=$B27,VLOOKUP($B27,suvaha_p!$A:$G,$B$1),0)</f>
        <v>Pôžičky prepojeným účtovným jednotkám (066A)
- /096A/</v>
      </c>
      <c r="E27" s="368" t="s">
        <v>127</v>
      </c>
      <c r="G27" s="371" t="n">
        <f aca="false">SUM(ANALYTIKAVUJ!C13)</f>
        <v>0</v>
      </c>
      <c r="I27" s="370" t="n">
        <f aca="false">SUM(F27:H27)</f>
        <v>0</v>
      </c>
      <c r="J27" s="373"/>
      <c r="K27" s="372" t="n">
        <f aca="false">SUM(J27)</f>
        <v>0</v>
      </c>
      <c r="L27" s="373" t="n">
        <f aca="false">SUM(ANALYTIKAVUJ!C49)*-1</f>
        <v>0</v>
      </c>
      <c r="M27" s="374" t="n">
        <f aca="false">SUM(L27)</f>
        <v>0</v>
      </c>
      <c r="N27" s="375" t="n">
        <f aca="false">SUM(I27-K27-M27)</f>
        <v>0</v>
      </c>
      <c r="Q27" s="371" t="n">
        <f aca="false">SUM(ANALYTIKAVUJ!D13)</f>
        <v>0</v>
      </c>
      <c r="S27" s="370" t="n">
        <f aca="false">SUM(P27:R27)</f>
        <v>0</v>
      </c>
      <c r="T27" s="373"/>
      <c r="U27" s="372" t="n">
        <f aca="false">SUM(T27)</f>
        <v>0</v>
      </c>
      <c r="V27" s="373" t="n">
        <f aca="false">SUM(ANALYTIKAVUJ!D49)*-1</f>
        <v>0</v>
      </c>
      <c r="W27" s="374" t="n">
        <f aca="false">SUM(V27)</f>
        <v>0</v>
      </c>
      <c r="X27" s="375" t="n">
        <f aca="false">SUM(S27-U27-W27)</f>
        <v>0</v>
      </c>
      <c r="Z27" s="376"/>
    </row>
    <row collapsed="false" customFormat="false" customHeight="true" hidden="false" ht="12.75" outlineLevel="1" r="28">
      <c r="B28" s="356" t="n">
        <v>26</v>
      </c>
      <c r="C28" s="344" t="s">
        <v>248</v>
      </c>
      <c r="D28" s="350" t="str">
        <f aca="false">IF(VLOOKUP($B28,suvaha_p!$A:$G,1)=$B28,VLOOKUP($B28,suvaha_p!$A:$G,$B$1),0)</f>
        <v>Pôžičky v rámci podielovej účasti okrem prepojeným účtovným jednotkám (066A) - /096A/</v>
      </c>
      <c r="E28" s="368" t="s">
        <v>128</v>
      </c>
      <c r="G28" s="371" t="n">
        <f aca="false">SUM(ANALYTIKAVUJ!C14)</f>
        <v>0</v>
      </c>
      <c r="I28" s="370" t="n">
        <f aca="false">SUM(F28:H28)</f>
        <v>0</v>
      </c>
      <c r="J28" s="373"/>
      <c r="K28" s="372" t="n">
        <f aca="false">SUM(J28)</f>
        <v>0</v>
      </c>
      <c r="L28" s="373" t="n">
        <f aca="false">SUM(ANALYTIKAVUJ!C50)*-1</f>
        <v>0</v>
      </c>
      <c r="M28" s="374" t="n">
        <f aca="false">SUM(L28)</f>
        <v>0</v>
      </c>
      <c r="N28" s="375" t="n">
        <f aca="false">SUM(I28-K28-M28)</f>
        <v>0</v>
      </c>
      <c r="Q28" s="371" t="n">
        <f aca="false">SUM(ANALYTIKAVUJ!D14)</f>
        <v>0</v>
      </c>
      <c r="S28" s="370" t="n">
        <f aca="false">SUM(P28:R28)</f>
        <v>0</v>
      </c>
      <c r="T28" s="373"/>
      <c r="U28" s="372" t="n">
        <f aca="false">SUM(T28)</f>
        <v>0</v>
      </c>
      <c r="V28" s="373" t="n">
        <f aca="false">SUM(ANALYTIKAVUJ!D50)*-1</f>
        <v>0</v>
      </c>
      <c r="W28" s="374" t="n">
        <f aca="false">SUM(V28)</f>
        <v>0</v>
      </c>
      <c r="X28" s="375" t="n">
        <f aca="false">SUM(S28-U28-W28)</f>
        <v>0</v>
      </c>
      <c r="Z28" s="376"/>
    </row>
    <row collapsed="false" customFormat="false" customHeight="true" hidden="false" ht="12.75" outlineLevel="1" r="29">
      <c r="B29" s="356" t="n">
        <v>27</v>
      </c>
      <c r="C29" s="344" t="s">
        <v>250</v>
      </c>
      <c r="D29" s="350" t="str">
        <f aca="false">IF(VLOOKUP($B29,suvaha_p!$A:$G,1)=$B29,VLOOKUP($B29,suvaha_p!$A:$G,$B$1),0)</f>
        <v>Ostatné pôžičky (067A) - /096A/</v>
      </c>
      <c r="E29" s="368" t="s">
        <v>134</v>
      </c>
      <c r="G29" s="371" t="n">
        <f aca="false">SUM(ANALYTIKAVUJ!C18)</f>
        <v>0</v>
      </c>
      <c r="I29" s="370" t="n">
        <f aca="false">SUM(F29:H29)</f>
        <v>0</v>
      </c>
      <c r="J29" s="373"/>
      <c r="K29" s="372" t="n">
        <f aca="false">SUM(J29)</f>
        <v>0</v>
      </c>
      <c r="L29" s="373" t="n">
        <f aca="false">SUM(ANALYTIKAVUJ!C51)*-1</f>
        <v>0</v>
      </c>
      <c r="M29" s="374" t="n">
        <f aca="false">SUM(L29)</f>
        <v>0</v>
      </c>
      <c r="N29" s="375" t="n">
        <f aca="false">SUM(I29-K29-M29)</f>
        <v>0</v>
      </c>
      <c r="Q29" s="371" t="n">
        <f aca="false">SUM(ANALYTIKAVUJ!D18)</f>
        <v>0</v>
      </c>
      <c r="S29" s="370" t="n">
        <f aca="false">SUM(P29:R29)</f>
        <v>0</v>
      </c>
      <c r="T29" s="373"/>
      <c r="U29" s="372" t="n">
        <f aca="false">SUM(T29)</f>
        <v>0</v>
      </c>
      <c r="V29" s="373" t="n">
        <f aca="false">SUM(ANALYTIKAVUJ!D51)*-1</f>
        <v>0</v>
      </c>
      <c r="W29" s="374" t="n">
        <f aca="false">SUM(V29)</f>
        <v>0</v>
      </c>
      <c r="X29" s="375" t="n">
        <f aca="false">SUM(S29-U29-W29)</f>
        <v>0</v>
      </c>
      <c r="Z29" s="376"/>
    </row>
    <row collapsed="false" customFormat="false" customHeight="true" hidden="false" ht="12.75" outlineLevel="1" r="30">
      <c r="B30" s="356" t="n">
        <v>28</v>
      </c>
      <c r="C30" s="344" t="s">
        <v>251</v>
      </c>
      <c r="D30" s="350" t="str">
        <f aca="false">IF(VLOOKUP($B30,suvaha_p!$A:$G,1)=$B30,VLOOKUP($B30,suvaha_p!$A:$G,$B$1),0)</f>
        <v>Dlhové cenné papiere a ostatný dlhodobý finančný majetok (065A, 069A, 06XA) - /096A/</v>
      </c>
      <c r="E30" s="368" t="s">
        <v>137</v>
      </c>
      <c r="F30" s="369" t="n">
        <f aca="false">SUM('HL KNIHA VYPOC'!G45)</f>
        <v>0</v>
      </c>
      <c r="G30" s="371" t="n">
        <f aca="false">SUM(ANALYTIKAVUJ!C22)</f>
        <v>0</v>
      </c>
      <c r="I30" s="370" t="n">
        <f aca="false">SUM(F30:H30)</f>
        <v>0</v>
      </c>
      <c r="J30" s="373"/>
      <c r="K30" s="372" t="n">
        <f aca="false">SUM(J30)</f>
        <v>0</v>
      </c>
      <c r="L30" s="373" t="n">
        <f aca="false">SUM(ANALYTIKAVUJ!C52)*-1</f>
        <v>0</v>
      </c>
      <c r="M30" s="374" t="n">
        <f aca="false">SUM(L30)</f>
        <v>0</v>
      </c>
      <c r="N30" s="375" t="n">
        <f aca="false">SUM(I30-K30-M30)</f>
        <v>0</v>
      </c>
      <c r="P30" s="369" t="n">
        <f aca="false">SUM('HL KNIHA VYPOC'!K45)</f>
        <v>0</v>
      </c>
      <c r="Q30" s="371" t="n">
        <f aca="false">SUM(ANALYTIKAVUJ!D22)</f>
        <v>0</v>
      </c>
      <c r="S30" s="370" t="n">
        <f aca="false">SUM(P30:R30)</f>
        <v>0</v>
      </c>
      <c r="T30" s="373"/>
      <c r="U30" s="372" t="n">
        <f aca="false">SUM(T30)</f>
        <v>0</v>
      </c>
      <c r="V30" s="373" t="n">
        <f aca="false">SUM(ANALYTIKAVUJ!D52)*-1</f>
        <v>0</v>
      </c>
      <c r="W30" s="374" t="n">
        <f aca="false">SUM(V30)</f>
        <v>0</v>
      </c>
      <c r="X30" s="375" t="n">
        <f aca="false">SUM(S30-U30-W30)</f>
        <v>0</v>
      </c>
      <c r="Z30" s="376"/>
    </row>
    <row collapsed="false" customFormat="false" customHeight="true" hidden="false" ht="12.75" outlineLevel="1" r="31">
      <c r="B31" s="356" t="n">
        <v>29</v>
      </c>
      <c r="C31" s="344" t="s">
        <v>256</v>
      </c>
      <c r="D31" s="350" t="str">
        <f aca="false">IF(VLOOKUP($B31,suvaha_p!$A:$G,1)=$B31,VLOOKUP($B31,suvaha_p!$A:$G,$B$1),0)</f>
        <v>Pôžičky a ostatný dlhodobý finančný majetok so zostatkovou dobou splatnosti najviac jeden rok (066A, 067A, 069A, 06XA) - /096A/</v>
      </c>
      <c r="E31" s="368" t="s">
        <v>130</v>
      </c>
      <c r="G31" s="371" t="n">
        <f aca="false">SUM(ANALYTIKAVUJ!C15+ANALYTIKAVUJ!C19+ANALYTIKAVUJ!C23)</f>
        <v>0</v>
      </c>
      <c r="I31" s="370" t="n">
        <f aca="false">SUM(F31:H31)</f>
        <v>0</v>
      </c>
      <c r="J31" s="373"/>
      <c r="K31" s="372" t="n">
        <f aca="false">SUM(J31)</f>
        <v>0</v>
      </c>
      <c r="L31" s="373" t="n">
        <f aca="false">SUM(ANALYTIKAVUJ!C53)*-1</f>
        <v>0</v>
      </c>
      <c r="M31" s="374" t="n">
        <f aca="false">SUM(L31)</f>
        <v>0</v>
      </c>
      <c r="N31" s="375" t="n">
        <f aca="false">SUM(I31-K31-M31)</f>
        <v>0</v>
      </c>
      <c r="Q31" s="371" t="n">
        <f aca="false">SUM(ANALYTIKAVUJ!D15+ANALYTIKAVUJ!D19+ANALYTIKAVUJ!D23)</f>
        <v>0</v>
      </c>
      <c r="S31" s="370" t="n">
        <f aca="false">SUM(P31:R31)</f>
        <v>0</v>
      </c>
      <c r="T31" s="373"/>
      <c r="U31" s="372" t="n">
        <f aca="false">SUM(T31)</f>
        <v>0</v>
      </c>
      <c r="V31" s="373" t="n">
        <f aca="false">SUM(ANALYTIKAVUJ!D53)*-1</f>
        <v>0</v>
      </c>
      <c r="W31" s="374" t="n">
        <f aca="false">SUM(V31)</f>
        <v>0</v>
      </c>
      <c r="X31" s="375" t="n">
        <f aca="false">SUM(S31-U31-W31)</f>
        <v>0</v>
      </c>
      <c r="Z31" s="376"/>
    </row>
    <row collapsed="false" customFormat="false" customHeight="true" hidden="false" ht="12.75" outlineLevel="1" r="32">
      <c r="B32" s="356" t="s">
        <v>192</v>
      </c>
      <c r="C32" s="344" t="s">
        <v>257</v>
      </c>
      <c r="D32" s="350" t="e">
        <f aca="false">IF(VLOOKUP($B32,suvaha_p!$A:$G,1)=$B32,VLOOKUP($B32,suvaha_p!$A:$G,$B$1),0)</f>
        <v>#N/A</v>
      </c>
      <c r="E32" s="368" t="s">
        <v>192</v>
      </c>
      <c r="G32" s="371" t="n">
        <f aca="false">SUM(ANALYTIKAVUJ!C108)</f>
        <v>0</v>
      </c>
      <c r="I32" s="370" t="n">
        <f aca="false">SUM(F32:H32)</f>
        <v>0</v>
      </c>
      <c r="K32" s="372" t="n">
        <f aca="false">SUM(J32)</f>
        <v>0</v>
      </c>
      <c r="L32" s="373"/>
      <c r="M32" s="374" t="n">
        <f aca="false">SUM(L32)</f>
        <v>0</v>
      </c>
      <c r="N32" s="375" t="n">
        <f aca="false">SUM(I32-K32-M32)</f>
        <v>0</v>
      </c>
      <c r="Q32" s="371" t="n">
        <f aca="false">SUM(ANALYTIKAVUJ!D108)</f>
        <v>0</v>
      </c>
      <c r="S32" s="370" t="n">
        <f aca="false">SUM(P32:R32)</f>
        <v>0</v>
      </c>
      <c r="U32" s="372" t="n">
        <f aca="false">SUM(T32)</f>
        <v>0</v>
      </c>
      <c r="V32" s="373"/>
      <c r="W32" s="374" t="n">
        <f aca="false">SUM(V32)</f>
        <v>0</v>
      </c>
      <c r="X32" s="375" t="n">
        <f aca="false">SUM(S32-U32-W32)</f>
        <v>0</v>
      </c>
      <c r="Z32" s="376"/>
    </row>
    <row collapsed="false" customFormat="false" customHeight="true" hidden="false" ht="12.75" outlineLevel="1" r="33">
      <c r="B33" s="356" t="s">
        <v>166</v>
      </c>
      <c r="C33" s="344" t="s">
        <v>262</v>
      </c>
      <c r="D33" s="350" t="e">
        <f aca="false">IF(VLOOKUP($B33,suvaha_p!$A:$G,1)=$B33,VLOOKUP($B33,suvaha_p!$A:$G,$B$1),0)</f>
        <v>#N/A</v>
      </c>
      <c r="E33" s="368" t="s">
        <v>166</v>
      </c>
      <c r="F33" s="369" t="n">
        <f aca="false">SUM('HL KNIHA VYPOC'!G33)</f>
        <v>0</v>
      </c>
      <c r="I33" s="370" t="n">
        <f aca="false">SUM(F33:H33)</f>
        <v>0</v>
      </c>
      <c r="J33" s="373"/>
      <c r="K33" s="372" t="n">
        <f aca="false">SUM(J33)</f>
        <v>0</v>
      </c>
      <c r="L33" s="373" t="n">
        <f aca="false">SUM(ANALYTIKAVUJ!C54)*-1</f>
        <v>0</v>
      </c>
      <c r="M33" s="374" t="n">
        <f aca="false">SUM(L33)</f>
        <v>0</v>
      </c>
      <c r="N33" s="375" t="n">
        <f aca="false">SUM(I33-K33-M33)</f>
        <v>0</v>
      </c>
      <c r="P33" s="369" t="n">
        <f aca="false">SUM('HL KNIHA VYPOC'!K33)</f>
        <v>0</v>
      </c>
      <c r="S33" s="370" t="n">
        <f aca="false">SUM(P33:R33)</f>
        <v>0</v>
      </c>
      <c r="T33" s="373"/>
      <c r="U33" s="372" t="n">
        <f aca="false">SUM(T33)</f>
        <v>0</v>
      </c>
      <c r="V33" s="373" t="n">
        <f aca="false">SUM(ANALYTIKAVUJ!D54)*-1</f>
        <v>0</v>
      </c>
      <c r="W33" s="374" t="n">
        <f aca="false">SUM(V33)</f>
        <v>0</v>
      </c>
      <c r="X33" s="375" t="n">
        <f aca="false">SUM(S33-U33-W33)</f>
        <v>0</v>
      </c>
      <c r="Z33" s="376"/>
    </row>
    <row collapsed="false" customFormat="false" customHeight="true" hidden="false" ht="12.75" outlineLevel="1" r="34">
      <c r="B34" s="356" t="s">
        <v>161</v>
      </c>
      <c r="C34" s="344" t="s">
        <v>263</v>
      </c>
      <c r="D34" s="350" t="e">
        <f aca="false">IF(VLOOKUP($B34,suvaha_p!$A:$G,1)=$B34,VLOOKUP($B34,suvaha_p!$A:$G,$B$1),0)</f>
        <v>#N/A</v>
      </c>
      <c r="E34" s="368" t="s">
        <v>161</v>
      </c>
      <c r="F34" s="369" t="n">
        <f aca="false">SUM('HL KNIHA VYPOC'!G39)</f>
        <v>0</v>
      </c>
      <c r="I34" s="370" t="n">
        <f aca="false">SUM(F34:H34)</f>
        <v>0</v>
      </c>
      <c r="J34" s="373"/>
      <c r="K34" s="372" t="n">
        <f aca="false">SUM(J34)</f>
        <v>0</v>
      </c>
      <c r="L34" s="373" t="n">
        <f aca="false">SUM(ANALYTIKAVUJ!C43)*-1</f>
        <v>0</v>
      </c>
      <c r="M34" s="374" t="n">
        <f aca="false">SUM(L34)</f>
        <v>0</v>
      </c>
      <c r="N34" s="375" t="n">
        <f aca="false">SUM(I34-K34-M34)</f>
        <v>0</v>
      </c>
      <c r="P34" s="369" t="n">
        <f aca="false">SUM('HL KNIHA VYPOC'!K39)</f>
        <v>0</v>
      </c>
      <c r="S34" s="370" t="n">
        <f aca="false">SUM(P34:R34)</f>
        <v>0</v>
      </c>
      <c r="T34" s="373"/>
      <c r="U34" s="372" t="n">
        <f aca="false">SUM(T34)</f>
        <v>0</v>
      </c>
      <c r="V34" s="373" t="n">
        <f aca="false">SUM(ANALYTIKAVUJ!D43)*-1</f>
        <v>0</v>
      </c>
      <c r="W34" s="374" t="n">
        <f aca="false">SUM(V34)</f>
        <v>0</v>
      </c>
      <c r="X34" s="375" t="n">
        <f aca="false">SUM(S34-U34-W34)</f>
        <v>0</v>
      </c>
      <c r="Z34" s="376"/>
    </row>
    <row collapsed="false" customFormat="false" customHeight="true" hidden="false" ht="12.75" outlineLevel="0" r="35">
      <c r="B35" s="356" t="s">
        <v>264</v>
      </c>
      <c r="C35" s="344" t="s">
        <v>265</v>
      </c>
      <c r="D35" s="357" t="e">
        <f aca="false">IF(VLOOKUP($B35,suvaha_p!$A:$G,1)=$B35,VLOOKUP($B35,suvaha_p!$A:$G,$B$1),0)</f>
        <v>#N/A</v>
      </c>
      <c r="E35" s="358" t="s">
        <v>264</v>
      </c>
      <c r="F35" s="358"/>
      <c r="G35" s="360"/>
      <c r="H35" s="360"/>
      <c r="I35" s="359" t="n">
        <f aca="false">SUM(I36+I43+I55+I68+I73)</f>
        <v>0</v>
      </c>
      <c r="J35" s="360"/>
      <c r="K35" s="372" t="n">
        <f aca="false">SUM(J35)</f>
        <v>0</v>
      </c>
      <c r="L35" s="362"/>
      <c r="M35" s="363" t="n">
        <f aca="false">SUM(M36+M43+M55+M68+M73)</f>
        <v>0</v>
      </c>
      <c r="N35" s="375" t="n">
        <f aca="false">SUM(N36+N43+N55+N68+N73)</f>
        <v>0</v>
      </c>
      <c r="P35" s="358"/>
      <c r="Q35" s="360"/>
      <c r="R35" s="360"/>
      <c r="S35" s="359" t="n">
        <f aca="false">SUM(S36+S43+S55+S68+S73+S76)</f>
        <v>0</v>
      </c>
      <c r="T35" s="360"/>
      <c r="U35" s="372" t="n">
        <f aca="false">SUM(T35)</f>
        <v>0</v>
      </c>
      <c r="V35" s="362"/>
      <c r="W35" s="374" t="n">
        <f aca="false">SUM(V35)</f>
        <v>0</v>
      </c>
      <c r="X35" s="375" t="n">
        <f aca="false">SUM(X36+X43+X55+X68+X73)</f>
        <v>0</v>
      </c>
      <c r="Y35" s="371"/>
      <c r="Z35" s="365"/>
    </row>
    <row collapsed="false" customFormat="false" customHeight="true" hidden="false" ht="12.75" outlineLevel="1" r="36">
      <c r="B36" s="356" t="s">
        <v>266</v>
      </c>
      <c r="C36" s="344" t="s">
        <v>267</v>
      </c>
      <c r="D36" s="357" t="e">
        <f aca="false">IF(VLOOKUP($B36,suvaha_p!$A:$G,1)=$B36,VLOOKUP($B36,suvaha_p!$A:$G,$B$1),0)</f>
        <v>#N/A</v>
      </c>
      <c r="E36" s="358" t="s">
        <v>266</v>
      </c>
      <c r="F36" s="358"/>
      <c r="I36" s="359" t="n">
        <f aca="false">SUM(I37:I42)</f>
        <v>0</v>
      </c>
      <c r="J36" s="360"/>
      <c r="K36" s="361" t="n">
        <f aca="false">SUM(K37:K42)</f>
        <v>0</v>
      </c>
      <c r="L36" s="367"/>
      <c r="M36" s="363" t="n">
        <f aca="false">SUM(M37:M42)</f>
        <v>0</v>
      </c>
      <c r="N36" s="366" t="n">
        <f aca="false">SUM(N37:N42)</f>
        <v>0</v>
      </c>
      <c r="P36" s="358"/>
      <c r="S36" s="359" t="n">
        <f aca="false">SUM(S37:S42)</f>
        <v>0</v>
      </c>
      <c r="T36" s="360"/>
      <c r="U36" s="361" t="n">
        <f aca="false">SUM(U37:U42)</f>
        <v>0</v>
      </c>
      <c r="V36" s="367"/>
      <c r="W36" s="363" t="n">
        <f aca="false">SUM(W37:W42)</f>
        <v>0</v>
      </c>
      <c r="X36" s="366" t="n">
        <f aca="false">SUM(X37:X42)</f>
        <v>0</v>
      </c>
      <c r="Z36" s="365"/>
    </row>
    <row collapsed="false" customFormat="false" customHeight="true" hidden="false" ht="12.75" outlineLevel="1" r="37">
      <c r="B37" s="356" t="s">
        <v>268</v>
      </c>
      <c r="C37" s="344" t="s">
        <v>269</v>
      </c>
      <c r="D37" s="350" t="e">
        <f aca="false">IF(VLOOKUP($B37,suvaha_p!$A:$G,1)=$B37,VLOOKUP($B37,suvaha_p!$A:$G,$B$1),0)</f>
        <v>#N/A</v>
      </c>
      <c r="E37" s="368" t="s">
        <v>268</v>
      </c>
      <c r="F37" s="369" t="n">
        <f aca="false">SUM('HL KNIHA VYPOC'!G83+'HL KNIHA VYPOC'!G84)</f>
        <v>0</v>
      </c>
      <c r="I37" s="370" t="n">
        <f aca="false">SUM(F37:H37)</f>
        <v>0</v>
      </c>
      <c r="J37" s="371"/>
      <c r="K37" s="372" t="n">
        <f aca="false">SUM(J37)</f>
        <v>0</v>
      </c>
      <c r="L37" s="373" t="n">
        <f aca="false">SUM('HL KNIHA VYPOC'!G99)*-1</f>
        <v>-0</v>
      </c>
      <c r="M37" s="374" t="n">
        <f aca="false">SUM(L37)</f>
        <v>0</v>
      </c>
      <c r="N37" s="375" t="n">
        <f aca="false">SUM(I37-K37-M37)</f>
        <v>0</v>
      </c>
      <c r="P37" s="369" t="n">
        <f aca="false">SUM('HL KNIHA VYPOC'!K83+'HL KNIHA VYPOC'!K84)</f>
        <v>0</v>
      </c>
      <c r="S37" s="370" t="n">
        <f aca="false">SUM(P37:R37)</f>
        <v>0</v>
      </c>
      <c r="T37" s="371"/>
      <c r="U37" s="372" t="n">
        <f aca="false">SUM(T37)</f>
        <v>0</v>
      </c>
      <c r="V37" s="373" t="n">
        <f aca="false">SUM('HL KNIHA VYPOC'!K99)*-1</f>
        <v>-0</v>
      </c>
      <c r="W37" s="374" t="n">
        <f aca="false">SUM(V37)</f>
        <v>0</v>
      </c>
      <c r="X37" s="375" t="n">
        <f aca="false">SUM(S37-U37-W37)</f>
        <v>0</v>
      </c>
      <c r="Z37" s="376"/>
    </row>
    <row collapsed="false" customFormat="false" customHeight="true" hidden="false" ht="12.75" outlineLevel="1" r="38">
      <c r="B38" s="356" t="s">
        <v>270</v>
      </c>
      <c r="C38" s="344" t="s">
        <v>245</v>
      </c>
      <c r="D38" s="350" t="e">
        <f aca="false">IF(VLOOKUP($B38,suvaha_p!$A:$G,1)=$B38,VLOOKUP($B38,suvaha_p!$A:$G,$B$1),0)</f>
        <v>#N/A</v>
      </c>
      <c r="E38" s="368" t="s">
        <v>270</v>
      </c>
      <c r="F38" s="369" t="n">
        <f aca="false">SUM('HL KNIHA VYPOC'!G87+'HL KNIHA VYPOC'!G88)</f>
        <v>0</v>
      </c>
      <c r="I38" s="370" t="n">
        <f aca="false">SUM(F38:H38)</f>
        <v>0</v>
      </c>
      <c r="J38" s="371"/>
      <c r="K38" s="372" t="n">
        <f aca="false">SUM(J38)</f>
        <v>0</v>
      </c>
      <c r="L38" s="373" t="n">
        <f aca="false">SUM('HL KNIHA VYPOC'!G100+'HL KNIHA VYPOC'!G101)*-1</f>
        <v>-0</v>
      </c>
      <c r="M38" s="374" t="n">
        <f aca="false">SUM(L38)</f>
        <v>0</v>
      </c>
      <c r="N38" s="375" t="n">
        <f aca="false">SUM(I38-K38-M38)</f>
        <v>0</v>
      </c>
      <c r="P38" s="369" t="n">
        <f aca="false">SUM('HL KNIHA VYPOC'!K87+'HL KNIHA VYPOC'!K88)</f>
        <v>0</v>
      </c>
      <c r="S38" s="370" t="n">
        <f aca="false">SUM(P38:R38)</f>
        <v>0</v>
      </c>
      <c r="T38" s="371"/>
      <c r="U38" s="372" t="n">
        <f aca="false">SUM(T38)</f>
        <v>0</v>
      </c>
      <c r="V38" s="373" t="n">
        <f aca="false">SUM('HL KNIHA VYPOC'!K100+'HL KNIHA VYPOC'!K101)*-1</f>
        <v>-0</v>
      </c>
      <c r="W38" s="374" t="n">
        <f aca="false">SUM(V38)</f>
        <v>0</v>
      </c>
      <c r="X38" s="375" t="n">
        <f aca="false">SUM(S38-U38-W38)</f>
        <v>0</v>
      </c>
      <c r="Z38" s="376"/>
    </row>
    <row collapsed="false" customFormat="false" customHeight="true" hidden="false" ht="12.75" outlineLevel="1" r="39">
      <c r="B39" s="356" t="s">
        <v>271</v>
      </c>
      <c r="C39" s="344" t="s">
        <v>246</v>
      </c>
      <c r="D39" s="350" t="e">
        <f aca="false">IF(VLOOKUP($B39,suvaha_p!$A:$G,1)=$B39,VLOOKUP($B39,suvaha_p!$A:$G,$B$1),0)</f>
        <v>#N/A</v>
      </c>
      <c r="E39" s="368" t="s">
        <v>271</v>
      </c>
      <c r="F39" s="369" t="n">
        <f aca="false">SUM('HL KNIHA VYPOC'!G89)</f>
        <v>0</v>
      </c>
      <c r="I39" s="370" t="n">
        <f aca="false">SUM(F39:H39)</f>
        <v>0</v>
      </c>
      <c r="J39" s="371"/>
      <c r="K39" s="372" t="n">
        <f aca="false">SUM(J39)</f>
        <v>0</v>
      </c>
      <c r="L39" s="373" t="n">
        <f aca="false">SUM('HL KNIHA VYPOC'!G102)*-1</f>
        <v>-0</v>
      </c>
      <c r="M39" s="374" t="n">
        <f aca="false">SUM(L39)</f>
        <v>0</v>
      </c>
      <c r="N39" s="375" t="n">
        <f aca="false">SUM(I39-K39-M39)</f>
        <v>0</v>
      </c>
      <c r="P39" s="369" t="n">
        <f aca="false">SUM('HL KNIHA VYPOC'!K89)</f>
        <v>0</v>
      </c>
      <c r="S39" s="370" t="n">
        <f aca="false">SUM(P39:R39)</f>
        <v>0</v>
      </c>
      <c r="T39" s="371"/>
      <c r="U39" s="372" t="n">
        <f aca="false">SUM(T39)</f>
        <v>0</v>
      </c>
      <c r="V39" s="373" t="n">
        <f aca="false">SUM('HL KNIHA VYPOC'!K102)*-1</f>
        <v>-0</v>
      </c>
      <c r="W39" s="374" t="n">
        <f aca="false">SUM(V39)</f>
        <v>0</v>
      </c>
      <c r="X39" s="375" t="n">
        <f aca="false">SUM(S39-U39-W39)</f>
        <v>0</v>
      </c>
      <c r="Z39" s="376"/>
    </row>
    <row collapsed="false" customFormat="false" customHeight="true" hidden="false" ht="12.75" outlineLevel="1" r="40">
      <c r="B40" s="356" t="s">
        <v>272</v>
      </c>
      <c r="C40" s="344" t="s">
        <v>247</v>
      </c>
      <c r="D40" s="350" t="e">
        <f aca="false">IF(VLOOKUP($B40,suvaha_p!$A:$G,1)=$B40,VLOOKUP($B40,suvaha_p!$A:$G,$B$1),0)</f>
        <v>#N/A</v>
      </c>
      <c r="E40" s="368" t="s">
        <v>272</v>
      </c>
      <c r="F40" s="369" t="n">
        <f aca="false">SUM('HL KNIHA VYPOC'!G90)</f>
        <v>0</v>
      </c>
      <c r="I40" s="370" t="n">
        <f aca="false">SUM(F40:H40)</f>
        <v>0</v>
      </c>
      <c r="J40" s="371"/>
      <c r="K40" s="372" t="n">
        <f aca="false">SUM(J40)</f>
        <v>0</v>
      </c>
      <c r="L40" s="373" t="n">
        <f aca="false">SUM('HL KNIHA VYPOC'!G103)*-1</f>
        <v>-0</v>
      </c>
      <c r="M40" s="374" t="n">
        <f aca="false">SUM(L40)</f>
        <v>0</v>
      </c>
      <c r="N40" s="375" t="n">
        <f aca="false">SUM(I40-K40-M40)</f>
        <v>0</v>
      </c>
      <c r="P40" s="369" t="n">
        <f aca="false">SUM('HL KNIHA VYPOC'!K90)</f>
        <v>0</v>
      </c>
      <c r="S40" s="370" t="n">
        <f aca="false">SUM(P40:R40)</f>
        <v>0</v>
      </c>
      <c r="T40" s="371"/>
      <c r="U40" s="372" t="n">
        <f aca="false">SUM(T40)</f>
        <v>0</v>
      </c>
      <c r="V40" s="373" t="n">
        <f aca="false">SUM('HL KNIHA VYPOC'!K103)*-1</f>
        <v>-0</v>
      </c>
      <c r="W40" s="374" t="n">
        <f aca="false">SUM(V40)</f>
        <v>0</v>
      </c>
      <c r="X40" s="375" t="n">
        <f aca="false">SUM(S40-U40-W40)</f>
        <v>0</v>
      </c>
      <c r="Z40" s="376"/>
    </row>
    <row collapsed="false" customFormat="false" customHeight="true" hidden="false" ht="12.75" outlineLevel="1" r="41">
      <c r="B41" s="356" t="s">
        <v>273</v>
      </c>
      <c r="C41" s="344" t="s">
        <v>248</v>
      </c>
      <c r="D41" s="350" t="e">
        <f aca="false">IF(VLOOKUP($B41,suvaha_p!$A:$G,1)=$B41,VLOOKUP($B41,suvaha_p!$A:$G,$B$1),0)</f>
        <v>#N/A</v>
      </c>
      <c r="E41" s="368" t="s">
        <v>273</v>
      </c>
      <c r="F41" s="369" t="n">
        <f aca="false">SUM('HL KNIHA VYPOC'!G92)</f>
        <v>0</v>
      </c>
      <c r="I41" s="370" t="n">
        <f aca="false">SUM(F41:H41)</f>
        <v>0</v>
      </c>
      <c r="J41" s="371"/>
      <c r="K41" s="372" t="n">
        <f aca="false">SUM(J41)</f>
        <v>0</v>
      </c>
      <c r="L41" s="373" t="n">
        <f aca="false">SUM('HL KNIHA VYPOC'!G104)*-1</f>
        <v>-0</v>
      </c>
      <c r="M41" s="374" t="n">
        <f aca="false">SUM(L41)</f>
        <v>0</v>
      </c>
      <c r="N41" s="375" t="n">
        <f aca="false">SUM(I41-K41-M41)</f>
        <v>0</v>
      </c>
      <c r="P41" s="369" t="n">
        <f aca="false">SUM('HL KNIHA VYPOC'!K92)</f>
        <v>0</v>
      </c>
      <c r="S41" s="370" t="n">
        <f aca="false">SUM(P41:R41)</f>
        <v>0</v>
      </c>
      <c r="T41" s="371"/>
      <c r="U41" s="372" t="n">
        <f aca="false">SUM(T41)</f>
        <v>0</v>
      </c>
      <c r="V41" s="373" t="n">
        <f aca="false">SUM('HL KNIHA VYPOC'!K104)*-1</f>
        <v>-0</v>
      </c>
      <c r="W41" s="374" t="n">
        <f aca="false">SUM(V41)</f>
        <v>0</v>
      </c>
      <c r="X41" s="375" t="n">
        <f aca="false">SUM(S41-U41-W41)</f>
        <v>0</v>
      </c>
      <c r="Z41" s="376"/>
    </row>
    <row collapsed="false" customFormat="false" customHeight="true" hidden="false" ht="12.75" outlineLevel="1" r="42">
      <c r="B42" s="356" t="s">
        <v>171</v>
      </c>
      <c r="C42" s="344" t="s">
        <v>250</v>
      </c>
      <c r="D42" s="350" t="e">
        <f aca="false">IF(VLOOKUP($B42,suvaha_p!$A:$G,1)=$B42,VLOOKUP($B42,suvaha_p!$A:$G,$B$1),0)</f>
        <v>#N/A</v>
      </c>
      <c r="E42" s="368" t="s">
        <v>171</v>
      </c>
      <c r="G42" s="371" t="n">
        <f aca="false">SUM(ANALYTIKAVUJ!J87)</f>
        <v>0</v>
      </c>
      <c r="I42" s="370" t="n">
        <f aca="false">SUM(F42:H42)</f>
        <v>0</v>
      </c>
      <c r="K42" s="372" t="n">
        <f aca="false">SUM(J42)</f>
        <v>0</v>
      </c>
      <c r="L42" s="371" t="n">
        <f aca="false">SUM(ANALYTIKAVUJ!J60)*-1</f>
        <v>0</v>
      </c>
      <c r="M42" s="374" t="n">
        <f aca="false">SUM(L42)</f>
        <v>0</v>
      </c>
      <c r="N42" s="375" t="n">
        <f aca="false">SUM(I42-K42-M42)</f>
        <v>0</v>
      </c>
      <c r="Q42" s="371" t="n">
        <f aca="false">SUM(ANALYTIKAVUJ!K87)</f>
        <v>0</v>
      </c>
      <c r="S42" s="370" t="n">
        <f aca="false">SUM(P42:R42)</f>
        <v>0</v>
      </c>
      <c r="U42" s="372" t="n">
        <f aca="false">SUM(T42)</f>
        <v>0</v>
      </c>
      <c r="V42" s="371" t="n">
        <f aca="false">SUM(ANALYTIKAVUJ!K60)*-1</f>
        <v>0</v>
      </c>
      <c r="W42" s="374" t="n">
        <f aca="false">SUM(V42)</f>
        <v>0</v>
      </c>
      <c r="X42" s="375" t="n">
        <f aca="false">SUM(S42-U42-W42)</f>
        <v>0</v>
      </c>
      <c r="Z42" s="376"/>
    </row>
    <row collapsed="false" customFormat="false" customHeight="true" hidden="false" ht="12.75" outlineLevel="1" r="43">
      <c r="B43" s="356" t="s">
        <v>274</v>
      </c>
      <c r="C43" s="344" t="s">
        <v>275</v>
      </c>
      <c r="D43" s="357" t="e">
        <f aca="false">IF(VLOOKUP($B43,suvaha_p!$A:$G,1)=$B43,VLOOKUP($B43,suvaha_p!$A:$G,$B$1),0)</f>
        <v>#N/A</v>
      </c>
      <c r="E43" s="358" t="s">
        <v>274</v>
      </c>
      <c r="F43" s="358"/>
      <c r="I43" s="370" t="n">
        <f aca="false">SUM(I44+I48+I49+I50+I51+I52+I53+I54)</f>
        <v>0</v>
      </c>
      <c r="K43" s="377" t="n">
        <f aca="false">SUM(K44+K48+K49+K50+K51+K52+K53+K54)</f>
        <v>0</v>
      </c>
      <c r="M43" s="378" t="n">
        <f aca="false">SUM(M44+M48+M49+M50+M51+M52+M53+M54)</f>
        <v>0</v>
      </c>
      <c r="N43" s="375" t="n">
        <f aca="false">SUM(N44+N48+N49+N50+N51+N52+N53+N54)</f>
        <v>0</v>
      </c>
      <c r="P43" s="358"/>
      <c r="S43" s="370" t="n">
        <f aca="false">SUM(S44+S48+S49+S50+S51+S52+S53+S54)</f>
        <v>0</v>
      </c>
      <c r="U43" s="377" t="n">
        <f aca="false">SUM(U44+U48+U49+U50+U51+U52+U53+U54)</f>
        <v>0</v>
      </c>
      <c r="W43" s="378" t="n">
        <f aca="false">SUM(W44+W48+W49+W50+W51+W52+W53+W54)</f>
        <v>0</v>
      </c>
      <c r="X43" s="375" t="n">
        <f aca="false">SUM(X44+X48+X49+X50+X51+X52+X53+X54)</f>
        <v>0</v>
      </c>
      <c r="Z43" s="365"/>
    </row>
    <row collapsed="false" customFormat="false" customHeight="true" hidden="false" ht="12.75" outlineLevel="1" r="44">
      <c r="B44" s="356" t="s">
        <v>276</v>
      </c>
      <c r="C44" s="344" t="s">
        <v>277</v>
      </c>
      <c r="D44" s="357" t="e">
        <f aca="false">IF(VLOOKUP($B44,suvaha_p!$A:$G,1)=$B44,VLOOKUP($B44,suvaha_p!$A:$G,$B$1),0)</f>
        <v>#N/A</v>
      </c>
      <c r="E44" s="358" t="s">
        <v>276</v>
      </c>
      <c r="F44" s="358"/>
      <c r="I44" s="379" t="n">
        <f aca="false">SUM(I45:I47)</f>
        <v>0</v>
      </c>
      <c r="K44" s="380" t="n">
        <f aca="false">SUM(K45:K47)</f>
        <v>0</v>
      </c>
      <c r="L44" s="360"/>
      <c r="M44" s="381" t="n">
        <f aca="false">SUM(M45:M47)</f>
        <v>0</v>
      </c>
      <c r="N44" s="382" t="n">
        <f aca="false">SUM(N45:N47)</f>
        <v>0</v>
      </c>
      <c r="P44" s="358"/>
      <c r="S44" s="379" t="n">
        <f aca="false">SUM(S45:S47)</f>
        <v>0</v>
      </c>
      <c r="U44" s="380" t="n">
        <f aca="false">SUM(U45:U47)</f>
        <v>0</v>
      </c>
      <c r="V44" s="360"/>
      <c r="W44" s="381" t="n">
        <f aca="false">SUM(W45:W47)</f>
        <v>0</v>
      </c>
      <c r="X44" s="382" t="n">
        <f aca="false">SUM(X45:X47)</f>
        <v>0</v>
      </c>
      <c r="Z44" s="365"/>
    </row>
    <row collapsed="false" customFormat="false" customHeight="true" hidden="false" ht="12.75" outlineLevel="1" r="45">
      <c r="B45" s="356" t="s">
        <v>172</v>
      </c>
      <c r="C45" s="344" t="s">
        <v>278</v>
      </c>
      <c r="D45" s="350" t="e">
        <f aca="false">IF(VLOOKUP($B45,suvaha_p!$A:$G,1)=$B45,VLOOKUP($B45,suvaha_p!$A:$G,$B$1),0)</f>
        <v>#N/A</v>
      </c>
      <c r="E45" s="368" t="s">
        <v>172</v>
      </c>
      <c r="G45" s="371" t="n">
        <f aca="false">SUM(ANALYTIKAVUJ!C79+ANALYTIKAVUJ!C87+ANALYTIKAVUJ!J79+ANALYTIKAVUJ!J88+ANALYTIKAVUJ!J97)</f>
        <v>0</v>
      </c>
      <c r="I45" s="370" t="n">
        <f aca="false">SUM(F45:H45)</f>
        <v>0</v>
      </c>
      <c r="K45" s="372" t="n">
        <f aca="false">SUM(J45)</f>
        <v>0</v>
      </c>
      <c r="L45" s="371" t="n">
        <f aca="false">SUM(ANALYTIKAVUJ!J61)*-1</f>
        <v>0</v>
      </c>
      <c r="M45" s="374" t="n">
        <f aca="false">SUM(L45)</f>
        <v>0</v>
      </c>
      <c r="N45" s="375" t="n">
        <f aca="false">SUM(I45-K45-M45)</f>
        <v>0</v>
      </c>
      <c r="Q45" s="371" t="n">
        <f aca="false">SUM(ANALYTIKAVUJ!D79+ANALYTIKAVUJ!D87+ANALYTIKAVUJ!K79+ANALYTIKAVUJ!K88+ANALYTIKAVUJ!K97)</f>
        <v>0</v>
      </c>
      <c r="S45" s="370" t="n">
        <f aca="false">SUM(P45:R45)</f>
        <v>0</v>
      </c>
      <c r="U45" s="372" t="n">
        <f aca="false">SUM(T45)</f>
        <v>0</v>
      </c>
      <c r="V45" s="371" t="n">
        <f aca="false">SUM(ANALYTIKAVUJ!K61)*-1</f>
        <v>0</v>
      </c>
      <c r="W45" s="374" t="n">
        <f aca="false">SUM(V45)</f>
        <v>0</v>
      </c>
      <c r="X45" s="375" t="n">
        <f aca="false">SUM(S45-U45-W45)</f>
        <v>0</v>
      </c>
      <c r="Z45" s="376"/>
    </row>
    <row collapsed="false" customFormat="false" customHeight="true" hidden="false" ht="12.75" outlineLevel="1" r="46">
      <c r="B46" s="356" t="s">
        <v>173</v>
      </c>
      <c r="C46" s="344" t="s">
        <v>279</v>
      </c>
      <c r="D46" s="350" t="e">
        <f aca="false">IF(VLOOKUP($B46,suvaha_p!$A:$G,1)=$B46,VLOOKUP($B46,suvaha_p!$A:$G,$B$1),0)</f>
        <v>#N/A</v>
      </c>
      <c r="E46" s="368" t="s">
        <v>173</v>
      </c>
      <c r="G46" s="371" t="n">
        <f aca="false">SUM(ANALYTIKAVUJ!C80+ANALYTIKAVUJ!C88+ANALYTIKAVUJ!J80+ANALYTIKAVUJ!J89+ANALYTIKAVUJ!J98)</f>
        <v>0</v>
      </c>
      <c r="I46" s="370" t="n">
        <f aca="false">SUM(F46:H46)</f>
        <v>0</v>
      </c>
      <c r="K46" s="372" t="n">
        <f aca="false">SUM(J46)</f>
        <v>0</v>
      </c>
      <c r="L46" s="371" t="n">
        <f aca="false">SUM(ANALYTIKAVUJ!J62)*-1</f>
        <v>0</v>
      </c>
      <c r="M46" s="374" t="n">
        <f aca="false">SUM(L46)</f>
        <v>0</v>
      </c>
      <c r="N46" s="375" t="n">
        <f aca="false">SUM(I46-K46-M46)</f>
        <v>0</v>
      </c>
      <c r="Q46" s="371" t="n">
        <f aca="false">SUM(ANALYTIKAVUJ!D80+ANALYTIKAVUJ!D88+ANALYTIKAVUJ!K80+ANALYTIKAVUJ!K89+ANALYTIKAVUJ!K98)</f>
        <v>0</v>
      </c>
      <c r="S46" s="370" t="n">
        <f aca="false">SUM(P46:R46)</f>
        <v>0</v>
      </c>
      <c r="U46" s="372" t="n">
        <f aca="false">SUM(T46)</f>
        <v>0</v>
      </c>
      <c r="V46" s="371" t="n">
        <f aca="false">SUM(ANALYTIKAVUJ!K62)*-1</f>
        <v>0</v>
      </c>
      <c r="W46" s="374" t="n">
        <f aca="false">SUM(V46)</f>
        <v>0</v>
      </c>
      <c r="X46" s="375" t="n">
        <f aca="false">SUM(S46-U46-W46)</f>
        <v>0</v>
      </c>
      <c r="Z46" s="376"/>
    </row>
    <row collapsed="false" customFormat="false" customHeight="true" hidden="false" ht="12.75" outlineLevel="1" r="47">
      <c r="B47" s="356" t="s">
        <v>174</v>
      </c>
      <c r="C47" s="344" t="s">
        <v>280</v>
      </c>
      <c r="D47" s="350" t="e">
        <f aca="false">IF(VLOOKUP($B47,suvaha_p!$A:$G,1)=$B47,VLOOKUP($B47,suvaha_p!$A:$G,$B$1),0)</f>
        <v>#N/A</v>
      </c>
      <c r="E47" s="368" t="s">
        <v>174</v>
      </c>
      <c r="G47" s="371" t="n">
        <f aca="false">SUM(ANALYTIKAVUJ!C81+ANALYTIKAVUJ!C89+ANALYTIKAVUJ!J81+ANALYTIKAVUJ!J90+ANALYTIKAVUJ!J99)</f>
        <v>0</v>
      </c>
      <c r="I47" s="370" t="n">
        <f aca="false">SUM(F47:H47)</f>
        <v>0</v>
      </c>
      <c r="K47" s="372" t="n">
        <f aca="false">SUM(J47)</f>
        <v>0</v>
      </c>
      <c r="L47" s="371" t="n">
        <f aca="false">SUM(ANALYTIKAVUJ!J63)*-1</f>
        <v>0</v>
      </c>
      <c r="M47" s="374" t="n">
        <f aca="false">SUM(L47)</f>
        <v>0</v>
      </c>
      <c r="N47" s="375" t="n">
        <f aca="false">SUM(I47-K47-M47)</f>
        <v>0</v>
      </c>
      <c r="Q47" s="371" t="n">
        <f aca="false">SUM(ANALYTIKAVUJ!D81+ANALYTIKAVUJ!D89+ANALYTIKAVUJ!K81+ANALYTIKAVUJ!K90+ANALYTIKAVUJ!K99)</f>
        <v>0</v>
      </c>
      <c r="S47" s="370" t="n">
        <f aca="false">SUM(P47:R47)</f>
        <v>0</v>
      </c>
      <c r="U47" s="372" t="n">
        <f aca="false">SUM(T47)</f>
        <v>0</v>
      </c>
      <c r="V47" s="371" t="n">
        <f aca="false">SUM(ANALYTIKAVUJ!K63)*-1</f>
        <v>0</v>
      </c>
      <c r="W47" s="374" t="n">
        <f aca="false">SUM(V47)</f>
        <v>0</v>
      </c>
      <c r="X47" s="375" t="n">
        <f aca="false">SUM(S47-U47-W47)</f>
        <v>0</v>
      </c>
      <c r="Z47" s="376"/>
    </row>
    <row collapsed="false" customFormat="false" customHeight="true" hidden="false" ht="12.75" outlineLevel="1" r="48">
      <c r="B48" s="356" t="s">
        <v>195</v>
      </c>
      <c r="C48" s="344" t="s">
        <v>245</v>
      </c>
      <c r="D48" s="350" t="e">
        <f aca="false">IF(VLOOKUP($B48,suvaha_p!$A:$G,1)=$B48,VLOOKUP($B48,suvaha_p!$A:$G,$B$1),0)</f>
        <v>#N/A</v>
      </c>
      <c r="E48" s="368" t="s">
        <v>195</v>
      </c>
      <c r="G48" s="371" t="n">
        <f aca="false">SUM(ANALYTIKAVUJ!C114)</f>
        <v>0</v>
      </c>
      <c r="I48" s="370" t="n">
        <f aca="false">SUM(F48:H48)</f>
        <v>0</v>
      </c>
      <c r="K48" s="372" t="n">
        <f aca="false">SUM(J48)</f>
        <v>0</v>
      </c>
      <c r="L48" s="371"/>
      <c r="M48" s="374" t="n">
        <f aca="false">SUM(L48)</f>
        <v>0</v>
      </c>
      <c r="N48" s="375" t="n">
        <f aca="false">SUM(I48-K48-M48)</f>
        <v>0</v>
      </c>
      <c r="Q48" s="371" t="n">
        <f aca="false">SUM(ANALYTIKAVUJ!D114)</f>
        <v>0</v>
      </c>
      <c r="S48" s="370" t="n">
        <f aca="false">SUM(P48:R48)</f>
        <v>0</v>
      </c>
      <c r="U48" s="372" t="n">
        <f aca="false">SUM(T48)</f>
        <v>0</v>
      </c>
      <c r="V48" s="371"/>
      <c r="W48" s="374" t="n">
        <f aca="false">SUM(V48)</f>
        <v>0</v>
      </c>
      <c r="X48" s="375" t="n">
        <f aca="false">SUM(S48-U48-W48)</f>
        <v>0</v>
      </c>
      <c r="Z48" s="376"/>
    </row>
    <row collapsed="false" customFormat="false" customHeight="true" hidden="false" ht="14.25" outlineLevel="1" r="49">
      <c r="B49" s="356" t="s">
        <v>121</v>
      </c>
      <c r="C49" s="344" t="s">
        <v>246</v>
      </c>
      <c r="D49" s="350" t="e">
        <f aca="false">IF(VLOOKUP($B49,suvaha_p!$A:$G,1)=$B49,VLOOKUP($B49,suvaha_p!$A:$G,$B$1),0)</f>
        <v>#N/A</v>
      </c>
      <c r="E49" s="368" t="s">
        <v>121</v>
      </c>
      <c r="G49" s="371" t="n">
        <f aca="false">SUM(ANALYTIKAVUJ!J8)</f>
        <v>0</v>
      </c>
      <c r="I49" s="370" t="n">
        <f aca="false">SUM(F49:H49)</f>
        <v>0</v>
      </c>
      <c r="K49" s="372" t="n">
        <f aca="false">SUM(J49)</f>
        <v>0</v>
      </c>
      <c r="L49" s="371" t="n">
        <f aca="false">SUM(ANALYTIKAVUJ!J64)*-1</f>
        <v>0</v>
      </c>
      <c r="M49" s="374" t="n">
        <f aca="false">SUM(L49)</f>
        <v>0</v>
      </c>
      <c r="N49" s="375" t="n">
        <f aca="false">SUM(I49-K49-M49)</f>
        <v>0</v>
      </c>
      <c r="Q49" s="371" t="n">
        <f aca="false">SUM(ANALYTIKAVUJ!K8)</f>
        <v>0</v>
      </c>
      <c r="S49" s="370" t="n">
        <f aca="false">SUM(P49:R49)</f>
        <v>0</v>
      </c>
      <c r="U49" s="372" t="n">
        <f aca="false">SUM(T49)</f>
        <v>0</v>
      </c>
      <c r="V49" s="371" t="n">
        <f aca="false">SUM(ANALYTIKAVUJ!K64)*-1</f>
        <v>0</v>
      </c>
      <c r="W49" s="374" t="n">
        <f aca="false">SUM(V49)</f>
        <v>0</v>
      </c>
      <c r="X49" s="375" t="n">
        <f aca="false">SUM(S49-U49-W49)</f>
        <v>0</v>
      </c>
      <c r="Z49" s="376"/>
    </row>
    <row collapsed="false" customFormat="false" customHeight="true" hidden="false" ht="12.75" outlineLevel="1" r="50">
      <c r="B50" s="356" t="s">
        <v>122</v>
      </c>
      <c r="C50" s="344" t="s">
        <v>247</v>
      </c>
      <c r="D50" s="350" t="e">
        <f aca="false">IF(VLOOKUP($B50,suvaha_p!$A:$G,1)=$B50,VLOOKUP($B50,suvaha_p!$A:$G,$B$1),0)</f>
        <v>#N/A</v>
      </c>
      <c r="E50" s="368" t="s">
        <v>122</v>
      </c>
      <c r="G50" s="371" t="n">
        <f aca="false">SUM(ANALYTIKAVUJ!J9)</f>
        <v>0</v>
      </c>
      <c r="I50" s="370" t="n">
        <f aca="false">SUM(F50:H50)</f>
        <v>0</v>
      </c>
      <c r="K50" s="372" t="n">
        <f aca="false">SUM(J50)</f>
        <v>0</v>
      </c>
      <c r="L50" s="371" t="n">
        <f aca="false">SUM(ANALYTIKAVUJ!J65)*-1</f>
        <v>0</v>
      </c>
      <c r="M50" s="374" t="n">
        <f aca="false">SUM(L50)</f>
        <v>0</v>
      </c>
      <c r="N50" s="375" t="n">
        <f aca="false">SUM(I50-K50-M50)</f>
        <v>0</v>
      </c>
      <c r="Q50" s="371" t="n">
        <f aca="false">SUM(ANALYTIKAVUJ!K9)</f>
        <v>0</v>
      </c>
      <c r="S50" s="370" t="n">
        <f aca="false">SUM(P50:R50)</f>
        <v>0</v>
      </c>
      <c r="U50" s="372" t="n">
        <f aca="false">SUM(T50)</f>
        <v>0</v>
      </c>
      <c r="V50" s="371" t="n">
        <f aca="false">SUM(ANALYTIKAVUJ!K65)*-1</f>
        <v>0</v>
      </c>
      <c r="W50" s="374" t="n">
        <f aca="false">SUM(V50)</f>
        <v>0</v>
      </c>
      <c r="X50" s="375" t="n">
        <f aca="false">SUM(S50-U50-W50)</f>
        <v>0</v>
      </c>
      <c r="Z50" s="376"/>
    </row>
    <row collapsed="false" customFormat="false" customHeight="true" hidden="false" ht="12.75" outlineLevel="1" r="51">
      <c r="B51" s="356" t="s">
        <v>131</v>
      </c>
      <c r="C51" s="344" t="s">
        <v>248</v>
      </c>
      <c r="D51" s="350" t="e">
        <f aca="false">IF(VLOOKUP($B51,suvaha_p!$A:$G,1)=$B51,VLOOKUP($B51,suvaha_p!$A:$G,$B$1),0)</f>
        <v>#N/A</v>
      </c>
      <c r="E51" s="368" t="s">
        <v>131</v>
      </c>
      <c r="G51" s="371" t="n">
        <f aca="false">SUM(ANALYTIKAVUJ!J15+ANALYTIKAVUJ!J19+ANALYTIKAVUJ!J23)</f>
        <v>0</v>
      </c>
      <c r="I51" s="370" t="n">
        <f aca="false">SUM(F51:H51)</f>
        <v>0</v>
      </c>
      <c r="K51" s="372" t="n">
        <f aca="false">SUM(J51)</f>
        <v>0</v>
      </c>
      <c r="L51" s="371" t="n">
        <f aca="false">SUM(ANALYTIKAVUJ!J66)*-1</f>
        <v>0</v>
      </c>
      <c r="M51" s="374" t="n">
        <f aca="false">SUM(L51)</f>
        <v>0</v>
      </c>
      <c r="N51" s="375" t="n">
        <f aca="false">SUM(I51-K51-M51)</f>
        <v>0</v>
      </c>
      <c r="Q51" s="371" t="n">
        <f aca="false">SUM(ANALYTIKAVUJ!K15+ANALYTIKAVUJ!K19+ANALYTIKAVUJ!K23)</f>
        <v>0</v>
      </c>
      <c r="S51" s="370" t="n">
        <f aca="false">SUM(P51:R51)</f>
        <v>0</v>
      </c>
      <c r="U51" s="372" t="n">
        <f aca="false">SUM(T51)</f>
        <v>0</v>
      </c>
      <c r="V51" s="371" t="n">
        <f aca="false">SUM(ANALYTIKAVUJ!K66)*-1</f>
        <v>0</v>
      </c>
      <c r="W51" s="374" t="n">
        <f aca="false">SUM(V51)</f>
        <v>0</v>
      </c>
      <c r="X51" s="375" t="n">
        <f aca="false">SUM(S51-U51-W51)</f>
        <v>0</v>
      </c>
      <c r="Z51" s="376"/>
    </row>
    <row collapsed="false" customFormat="false" customHeight="true" hidden="false" ht="12.75" outlineLevel="1" r="52">
      <c r="B52" s="356" t="s">
        <v>156</v>
      </c>
      <c r="C52" s="344" t="s">
        <v>250</v>
      </c>
      <c r="D52" s="350" t="e">
        <f aca="false">IF(VLOOKUP($B52,suvaha_p!$A:$G,1)=$B52,VLOOKUP($B52,suvaha_p!$A:$G,$B$1),0)</f>
        <v>#N/A</v>
      </c>
      <c r="E52" s="368" t="s">
        <v>156</v>
      </c>
      <c r="G52" s="371" t="n">
        <f aca="false">SUM(ANALYTIKAVUJ!J132+ANALYTIKAVUJ!J39)</f>
        <v>0</v>
      </c>
      <c r="I52" s="370" t="n">
        <f aca="false">SUM(F52:H52)</f>
        <v>0</v>
      </c>
      <c r="K52" s="372" t="n">
        <f aca="false">SUM(J52)</f>
        <v>0</v>
      </c>
      <c r="M52" s="374" t="n">
        <f aca="false">SUM(L52)</f>
        <v>0</v>
      </c>
      <c r="N52" s="375" t="n">
        <f aca="false">SUM(I52-K52-M52)</f>
        <v>0</v>
      </c>
      <c r="Q52" s="371" t="n">
        <f aca="false">SUM(ANALYTIKAVUJ!K132+ANALYTIKAVUJ!K39)</f>
        <v>0</v>
      </c>
      <c r="S52" s="370" t="n">
        <f aca="false">SUM(P52:R52)</f>
        <v>0</v>
      </c>
      <c r="U52" s="372" t="n">
        <f aca="false">SUM(T52)</f>
        <v>0</v>
      </c>
      <c r="W52" s="374" t="n">
        <f aca="false">SUM(V52)</f>
        <v>0</v>
      </c>
      <c r="X52" s="375" t="n">
        <f aca="false">SUM(S52-U52-W52)</f>
        <v>0</v>
      </c>
      <c r="Z52" s="376"/>
    </row>
    <row collapsed="false" customFormat="false" customHeight="true" hidden="false" ht="12.75" outlineLevel="1" r="53">
      <c r="B53" s="356" t="s">
        <v>115</v>
      </c>
      <c r="C53" s="344" t="s">
        <v>251</v>
      </c>
      <c r="D53" s="350" t="e">
        <f aca="false">IF(VLOOKUP($B53,suvaha_p!$A:$G,1)=$B53,VLOOKUP($B53,suvaha_p!$A:$G,$B$1),0)</f>
        <v>#N/A</v>
      </c>
      <c r="E53" s="368" t="s">
        <v>115</v>
      </c>
      <c r="G53" s="371" t="n">
        <f aca="false">SUM(ANALYTIKAVUJ!J4+ANALYTIKAVUJ!C122+ANALYTIKAVUJ!J27+ANALYTIKAVUJ!J31+ANALYTIKAVUJ!J35+ANALYTIKAVUJ!J44)</f>
        <v>0</v>
      </c>
      <c r="I53" s="370" t="n">
        <f aca="false">SUM(F53:H53)</f>
        <v>0</v>
      </c>
      <c r="K53" s="372" t="n">
        <f aca="false">SUM(J53)</f>
        <v>0</v>
      </c>
      <c r="L53" s="371" t="n">
        <f aca="false">SUM(ANALYTIKAVUJ!J67)*-1</f>
        <v>0</v>
      </c>
      <c r="M53" s="374" t="n">
        <f aca="false">SUM(L53)</f>
        <v>0</v>
      </c>
      <c r="N53" s="375" t="n">
        <f aca="false">SUM(I53-K53-M53)</f>
        <v>0</v>
      </c>
      <c r="Q53" s="371" t="n">
        <f aca="false">SUM(ANALYTIKAVUJ!K4+ANALYTIKAVUJ!D122+ANALYTIKAVUJ!K27+ANALYTIKAVUJ!K31+ANALYTIKAVUJ!K35+ANALYTIKAVUJ!K44)</f>
        <v>0</v>
      </c>
      <c r="S53" s="370" t="n">
        <f aca="false">SUM(P53:R53)</f>
        <v>0</v>
      </c>
      <c r="U53" s="372" t="n">
        <f aca="false">SUM(T53)</f>
        <v>0</v>
      </c>
      <c r="V53" s="371" t="n">
        <f aca="false">SUM(ANALYTIKAVUJ!K67)*-1</f>
        <v>0</v>
      </c>
      <c r="W53" s="374" t="n">
        <f aca="false">SUM(V53)</f>
        <v>0</v>
      </c>
      <c r="X53" s="375" t="n">
        <f aca="false">SUM(S53-U53-W53)</f>
        <v>0</v>
      </c>
      <c r="Z53" s="376"/>
    </row>
    <row collapsed="false" customFormat="false" customHeight="true" hidden="false" ht="12.75" outlineLevel="1" r="54">
      <c r="B54" s="356" t="s">
        <v>207</v>
      </c>
      <c r="C54" s="344" t="s">
        <v>256</v>
      </c>
      <c r="D54" s="350" t="e">
        <f aca="false">IF(VLOOKUP($B54,suvaha_p!$A:$G,1)=$B54,VLOOKUP($B54,suvaha_p!$A:$G,$B$1),0)</f>
        <v>#N/A</v>
      </c>
      <c r="E54" s="368" t="s">
        <v>207</v>
      </c>
      <c r="G54" s="371" t="n">
        <f aca="false">SUM(ANALYTIKAVUJ!J140)</f>
        <v>0</v>
      </c>
      <c r="I54" s="370" t="n">
        <f aca="false">SUM(F54:H54)</f>
        <v>0</v>
      </c>
      <c r="K54" s="372" t="n">
        <f aca="false">SUM(J54)</f>
        <v>0</v>
      </c>
      <c r="M54" s="374" t="n">
        <f aca="false">SUM(L54)</f>
        <v>0</v>
      </c>
      <c r="N54" s="375" t="n">
        <f aca="false">SUM(I54-K54-M54)</f>
        <v>0</v>
      </c>
      <c r="Q54" s="371" t="n">
        <f aca="false">SUM(ANALYTIKAVUJ!K140)</f>
        <v>0</v>
      </c>
      <c r="S54" s="370" t="n">
        <f aca="false">SUM(P54:R54)</f>
        <v>0</v>
      </c>
      <c r="U54" s="372" t="n">
        <f aca="false">SUM(T54)</f>
        <v>0</v>
      </c>
      <c r="W54" s="374" t="n">
        <f aca="false">SUM(V54)</f>
        <v>0</v>
      </c>
      <c r="X54" s="375" t="n">
        <f aca="false">SUM(S54-U54-W54)</f>
        <v>0</v>
      </c>
      <c r="Z54" s="376"/>
    </row>
    <row collapsed="false" customFormat="false" customHeight="true" hidden="false" ht="12.75" outlineLevel="1" r="55">
      <c r="B55" s="356" t="s">
        <v>281</v>
      </c>
      <c r="C55" s="344" t="s">
        <v>282</v>
      </c>
      <c r="D55" s="357" t="e">
        <f aca="false">IF(VLOOKUP($B55,suvaha_p!$A:$G,1)=$B55,VLOOKUP($B55,suvaha_p!$A:$G,$B$1),0)</f>
        <v>#N/A</v>
      </c>
      <c r="E55" s="358" t="s">
        <v>281</v>
      </c>
      <c r="F55" s="358"/>
      <c r="I55" s="359" t="n">
        <f aca="false">SUM(I56+I60+I61+I62+I63+I64+I65+I66+I67)</f>
        <v>0</v>
      </c>
      <c r="K55" s="361" t="n">
        <f aca="false">SUM(K56+K60+K61+K62+K63+K64+K65+K66+K67)</f>
        <v>0</v>
      </c>
      <c r="L55" s="360"/>
      <c r="M55" s="363" t="n">
        <f aca="false">SUM(M56+M60+M61+M62+M63+M64+M65+M66+M67)</f>
        <v>0</v>
      </c>
      <c r="N55" s="366" t="n">
        <f aca="false">SUM(N56+N60+N61+N62+N63+N64+N65+N66+N67)</f>
        <v>0</v>
      </c>
      <c r="P55" s="358"/>
      <c r="S55" s="359" t="n">
        <f aca="false">SUM(S56+S60+S61+S62+S63+S64+S65+S66+S67)</f>
        <v>0</v>
      </c>
      <c r="U55" s="361" t="n">
        <f aca="false">SUM(U56+U60+U61+U62+U63+U64+U65+U66+U67)</f>
        <v>0</v>
      </c>
      <c r="V55" s="360"/>
      <c r="W55" s="363" t="n">
        <f aca="false">SUM(W56+W60+W61+W62+W63+W64+W65+W66+W67)</f>
        <v>0</v>
      </c>
      <c r="X55" s="366" t="n">
        <f aca="false">SUM(X56+X60+X61+X62+X63+X64+X65+X66+X67)</f>
        <v>0</v>
      </c>
      <c r="Z55" s="365"/>
    </row>
    <row collapsed="false" customFormat="false" customHeight="true" hidden="false" ht="12.75" outlineLevel="1" r="56">
      <c r="B56" s="356" t="s">
        <v>283</v>
      </c>
      <c r="C56" s="344" t="s">
        <v>284</v>
      </c>
      <c r="D56" s="357" t="e">
        <f aca="false">IF(VLOOKUP($B56,suvaha_p!$A:$G,1)=$B56,VLOOKUP($B56,suvaha_p!$A:$G,$B$1),0)</f>
        <v>#N/A</v>
      </c>
      <c r="E56" s="358" t="s">
        <v>283</v>
      </c>
      <c r="F56" s="358"/>
      <c r="I56" s="379" t="n">
        <f aca="false">SUM(I57:I59)</f>
        <v>0</v>
      </c>
      <c r="K56" s="380" t="n">
        <f aca="false">SUM(K57:K59)</f>
        <v>0</v>
      </c>
      <c r="L56" s="360"/>
      <c r="M56" s="381" t="n">
        <f aca="false">SUM(M57:M59)</f>
        <v>0</v>
      </c>
      <c r="N56" s="382" t="n">
        <f aca="false">SUM(N57:N59)</f>
        <v>0</v>
      </c>
      <c r="P56" s="358"/>
      <c r="S56" s="379" t="n">
        <f aca="false">SUM(S57:S59)</f>
        <v>0</v>
      </c>
      <c r="U56" s="380" t="n">
        <f aca="false">SUM(U57:U59)</f>
        <v>0</v>
      </c>
      <c r="V56" s="360"/>
      <c r="W56" s="381" t="n">
        <f aca="false">SUM(W57:W59)</f>
        <v>0</v>
      </c>
      <c r="X56" s="382" t="n">
        <f aca="false">SUM(X57:X59)</f>
        <v>0</v>
      </c>
      <c r="Z56" s="365"/>
    </row>
    <row collapsed="false" customFormat="false" customHeight="true" hidden="false" ht="12.75" outlineLevel="1" r="57">
      <c r="B57" s="356" t="s">
        <v>177</v>
      </c>
      <c r="C57" s="344" t="s">
        <v>278</v>
      </c>
      <c r="D57" s="350" t="e">
        <f aca="false">IF(VLOOKUP($B57,suvaha_p!$A:$G,1)=$B57,VLOOKUP($B57,suvaha_p!$A:$G,$B$1),0)</f>
        <v>#N/A</v>
      </c>
      <c r="E57" s="368" t="s">
        <v>177</v>
      </c>
      <c r="G57" s="371" t="n">
        <f aca="false">SUM(ANALYTIKAVUJ!C82+ANALYTIKAVUJ!C90+ANALYTIKAVUJ!J82+ANALYTIKAVUJ!J91+ANALYTIKAVUJ!J100)</f>
        <v>0</v>
      </c>
      <c r="I57" s="370" t="n">
        <f aca="false">SUM(F57:H57)</f>
        <v>0</v>
      </c>
      <c r="K57" s="372" t="n">
        <f aca="false">SUM(J57)</f>
        <v>0</v>
      </c>
      <c r="L57" s="371" t="n">
        <f aca="false">SUM(ANALYTIKAVUJ!J68)*-1</f>
        <v>-0</v>
      </c>
      <c r="M57" s="374" t="n">
        <f aca="false">SUM(L57)</f>
        <v>0</v>
      </c>
      <c r="N57" s="375" t="n">
        <f aca="false">SUM(I57-K57-M57)</f>
        <v>0</v>
      </c>
      <c r="Q57" s="371" t="n">
        <f aca="false">SUM(ANALYTIKAVUJ!D82+ANALYTIKAVUJ!D90+ANALYTIKAVUJ!K82+ANALYTIKAVUJ!K91+ANALYTIKAVUJ!K100)</f>
        <v>0</v>
      </c>
      <c r="S57" s="370" t="n">
        <f aca="false">SUM(P57:R57)</f>
        <v>0</v>
      </c>
      <c r="U57" s="372" t="n">
        <f aca="false">SUM(T57)</f>
        <v>0</v>
      </c>
      <c r="V57" s="371" t="n">
        <f aca="false">SUM(ANALYTIKAVUJ!K68)*-1</f>
        <v>-0</v>
      </c>
      <c r="W57" s="374" t="n">
        <f aca="false">SUM(V57)</f>
        <v>0</v>
      </c>
      <c r="X57" s="375" t="n">
        <f aca="false">SUM(S57-U57-W57)</f>
        <v>0</v>
      </c>
      <c r="Z57" s="376"/>
    </row>
    <row collapsed="false" customFormat="false" customHeight="true" hidden="false" ht="12.75" outlineLevel="1" r="58">
      <c r="B58" s="356" t="s">
        <v>178</v>
      </c>
      <c r="C58" s="344" t="s">
        <v>279</v>
      </c>
      <c r="D58" s="350" t="e">
        <f aca="false">IF(VLOOKUP($B58,suvaha_p!$A:$G,1)=$B58,VLOOKUP($B58,suvaha_p!$A:$G,$B$1),0)</f>
        <v>#N/A</v>
      </c>
      <c r="E58" s="368" t="s">
        <v>178</v>
      </c>
      <c r="G58" s="371" t="n">
        <f aca="false">SUM(ANALYTIKAVUJ!C83+ANALYTIKAVUJ!C91+ANALYTIKAVUJ!J83+ANALYTIKAVUJ!J92+ANALYTIKAVUJ!J101)</f>
        <v>0</v>
      </c>
      <c r="I58" s="370" t="n">
        <f aca="false">SUM(F58:H58)</f>
        <v>0</v>
      </c>
      <c r="K58" s="372" t="n">
        <f aca="false">SUM(J58)</f>
        <v>0</v>
      </c>
      <c r="L58" s="371" t="n">
        <f aca="false">SUM(ANALYTIKAVUJ!J69)*-1</f>
        <v>0</v>
      </c>
      <c r="M58" s="374" t="n">
        <f aca="false">SUM(L58)</f>
        <v>0</v>
      </c>
      <c r="N58" s="375" t="n">
        <f aca="false">SUM(I58-K58-M58)</f>
        <v>0</v>
      </c>
      <c r="Q58" s="371" t="n">
        <f aca="false">SUM(ANALYTIKAVUJ!D83+ANALYTIKAVUJ!D91+ANALYTIKAVUJ!K83+ANALYTIKAVUJ!K92+ANALYTIKAVUJ!K101)</f>
        <v>0</v>
      </c>
      <c r="S58" s="370" t="n">
        <f aca="false">SUM(P58:R58)</f>
        <v>0</v>
      </c>
      <c r="U58" s="372" t="n">
        <f aca="false">SUM(T58)</f>
        <v>0</v>
      </c>
      <c r="V58" s="371" t="n">
        <f aca="false">SUM(ANALYTIKAVUJ!K69)*-1</f>
        <v>0</v>
      </c>
      <c r="W58" s="374" t="n">
        <f aca="false">SUM(V58)</f>
        <v>0</v>
      </c>
      <c r="X58" s="375" t="n">
        <f aca="false">SUM(S58-U58-W58)</f>
        <v>0</v>
      </c>
      <c r="Z58" s="376"/>
    </row>
    <row collapsed="false" customFormat="false" customHeight="true" hidden="false" ht="12.75" outlineLevel="1" r="59">
      <c r="B59" s="356" t="s">
        <v>179</v>
      </c>
      <c r="C59" s="344" t="s">
        <v>280</v>
      </c>
      <c r="D59" s="350" t="e">
        <f aca="false">IF(VLOOKUP($B59,suvaha_p!$A:$G,1)=$B59,VLOOKUP($B59,suvaha_p!$A:$G,$B$1),0)</f>
        <v>#N/A</v>
      </c>
      <c r="E59" s="368" t="s">
        <v>179</v>
      </c>
      <c r="G59" s="371" t="n">
        <f aca="false">SUM(ANALYTIKAVUJ!C84+ANALYTIKAVUJ!C92+ANALYTIKAVUJ!J84+ANALYTIKAVUJ!J93+ANALYTIKAVUJ!J102)</f>
        <v>0</v>
      </c>
      <c r="I59" s="370" t="n">
        <f aca="false">SUM(F59:H59)</f>
        <v>0</v>
      </c>
      <c r="K59" s="372" t="n">
        <f aca="false">SUM(J59)</f>
        <v>0</v>
      </c>
      <c r="L59" s="371" t="n">
        <f aca="false">SUM(ANALYTIKAVUJ!J70)*-1</f>
        <v>0</v>
      </c>
      <c r="M59" s="374" t="n">
        <f aca="false">SUM(L59)</f>
        <v>0</v>
      </c>
      <c r="N59" s="375" t="n">
        <f aca="false">SUM(I59-K59-M59)</f>
        <v>0</v>
      </c>
      <c r="Q59" s="371" t="n">
        <f aca="false">SUM(ANALYTIKAVUJ!D84+ANALYTIKAVUJ!D92+ANALYTIKAVUJ!K84+ANALYTIKAVUJ!K93+ANALYTIKAVUJ!K102)</f>
        <v>0</v>
      </c>
      <c r="S59" s="370" t="n">
        <f aca="false">SUM(P59:R59)</f>
        <v>0</v>
      </c>
      <c r="U59" s="372" t="n">
        <f aca="false">SUM(T59)</f>
        <v>0</v>
      </c>
      <c r="V59" s="371" t="n">
        <f aca="false">SUM(ANALYTIKAVUJ!K70)*-1</f>
        <v>0</v>
      </c>
      <c r="W59" s="374" t="n">
        <f aca="false">SUM(V59)</f>
        <v>0</v>
      </c>
      <c r="X59" s="375" t="n">
        <f aca="false">SUM(S59-U59-W59)</f>
        <v>0</v>
      </c>
      <c r="Z59" s="376"/>
    </row>
    <row collapsed="false" customFormat="false" customHeight="true" hidden="false" ht="12.75" outlineLevel="1" r="60">
      <c r="B60" s="356" t="s">
        <v>197</v>
      </c>
      <c r="C60" s="344" t="s">
        <v>245</v>
      </c>
      <c r="D60" s="350" t="e">
        <f aca="false">IF(VLOOKUP($B60,suvaha_p!$A:$G,1)=$B60,VLOOKUP($B60,suvaha_p!$A:$G,$B$1),0)</f>
        <v>#N/A</v>
      </c>
      <c r="E60" s="368" t="s">
        <v>197</v>
      </c>
      <c r="G60" s="371" t="n">
        <f aca="false">SUM(ANALYTIKAVUJ!C115)</f>
        <v>0</v>
      </c>
      <c r="I60" s="370" t="n">
        <f aca="false">SUM(F60:H60)</f>
        <v>0</v>
      </c>
      <c r="K60" s="372" t="n">
        <f aca="false">SUM(J60)</f>
        <v>0</v>
      </c>
      <c r="M60" s="374" t="n">
        <f aca="false">SUM(L60)</f>
        <v>0</v>
      </c>
      <c r="N60" s="375" t="n">
        <f aca="false">SUM(I60-K60-M60)</f>
        <v>0</v>
      </c>
      <c r="Q60" s="371" t="n">
        <f aca="false">SUM(ANALYTIKAVUJ!D115)</f>
        <v>0</v>
      </c>
      <c r="S60" s="370" t="n">
        <f aca="false">SUM(P60:R60)</f>
        <v>0</v>
      </c>
      <c r="U60" s="372" t="n">
        <f aca="false">SUM(T60)</f>
        <v>0</v>
      </c>
      <c r="W60" s="374" t="n">
        <f aca="false">SUM(V60)</f>
        <v>0</v>
      </c>
      <c r="X60" s="375" t="n">
        <f aca="false">SUM(S60-U60-W60)</f>
        <v>0</v>
      </c>
      <c r="Z60" s="376"/>
    </row>
    <row collapsed="false" customFormat="false" customHeight="true" hidden="false" ht="13.5" outlineLevel="1" r="61">
      <c r="B61" s="356" t="s">
        <v>124</v>
      </c>
      <c r="C61" s="344" t="s">
        <v>246</v>
      </c>
      <c r="D61" s="350" t="e">
        <f aca="false">IF(VLOOKUP($B61,suvaha_p!$A:$G,1)=$B61,VLOOKUP($B61,suvaha_p!$A:$G,$B$1),0)</f>
        <v>#N/A</v>
      </c>
      <c r="E61" s="368" t="s">
        <v>124</v>
      </c>
      <c r="G61" s="371" t="n">
        <f aca="false">SUM(ANALYTIKAVUJ!J10)</f>
        <v>0</v>
      </c>
      <c r="I61" s="370" t="n">
        <f aca="false">SUM(F61:H61)</f>
        <v>0</v>
      </c>
      <c r="K61" s="372" t="n">
        <f aca="false">SUM(J61)</f>
        <v>0</v>
      </c>
      <c r="L61" s="371" t="n">
        <f aca="false">SUM(ANALYTIKAVUJ!J71)*-1</f>
        <v>0</v>
      </c>
      <c r="M61" s="374" t="n">
        <f aca="false">SUM(L61)</f>
        <v>0</v>
      </c>
      <c r="N61" s="375" t="n">
        <f aca="false">SUM(I61-K61-M61)</f>
        <v>0</v>
      </c>
      <c r="Q61" s="371" t="n">
        <f aca="false">SUM(ANALYTIKAVUJ!K10)</f>
        <v>0</v>
      </c>
      <c r="S61" s="370" t="n">
        <f aca="false">SUM(P61:R61)</f>
        <v>0</v>
      </c>
      <c r="U61" s="372" t="n">
        <f aca="false">SUM(T61)</f>
        <v>0</v>
      </c>
      <c r="V61" s="371" t="n">
        <f aca="false">SUM(ANALYTIKAVUJ!K71)*-1</f>
        <v>0</v>
      </c>
      <c r="W61" s="374" t="n">
        <f aca="false">SUM(V61)</f>
        <v>0</v>
      </c>
      <c r="X61" s="375" t="n">
        <f aca="false">SUM(S61-U61-W61)</f>
        <v>0</v>
      </c>
      <c r="Z61" s="376"/>
    </row>
    <row collapsed="false" customFormat="false" customHeight="true" hidden="false" ht="12.75" outlineLevel="1" r="62">
      <c r="B62" s="356" t="s">
        <v>125</v>
      </c>
      <c r="C62" s="344" t="s">
        <v>247</v>
      </c>
      <c r="D62" s="350" t="e">
        <f aca="false">IF(VLOOKUP($B62,suvaha_p!$A:$G,1)=$B62,VLOOKUP($B62,suvaha_p!$A:$G,$B$1),0)</f>
        <v>#N/A</v>
      </c>
      <c r="E62" s="368" t="s">
        <v>125</v>
      </c>
      <c r="G62" s="371" t="n">
        <f aca="false">SUM(ANALYTIKAVUJ!J11)</f>
        <v>0</v>
      </c>
      <c r="I62" s="370" t="n">
        <f aca="false">SUM(F62:H62)</f>
        <v>0</v>
      </c>
      <c r="K62" s="372" t="n">
        <f aca="false">SUM(J62)</f>
        <v>0</v>
      </c>
      <c r="L62" s="371" t="n">
        <f aca="false">SUM(ANALYTIKAVUJ!J72)*-1</f>
        <v>0</v>
      </c>
      <c r="M62" s="374" t="n">
        <f aca="false">SUM(L62)</f>
        <v>0</v>
      </c>
      <c r="N62" s="375" t="n">
        <f aca="false">SUM(I62-K62-M62)</f>
        <v>0</v>
      </c>
      <c r="Q62" s="371" t="n">
        <f aca="false">SUM(ANALYTIKAVUJ!K11)</f>
        <v>0</v>
      </c>
      <c r="S62" s="370" t="n">
        <f aca="false">SUM(P62:R62)</f>
        <v>0</v>
      </c>
      <c r="U62" s="372" t="n">
        <f aca="false">SUM(T62)</f>
        <v>0</v>
      </c>
      <c r="V62" s="371" t="n">
        <f aca="false">SUM(ANALYTIKAVUJ!K72)*-1</f>
        <v>0</v>
      </c>
      <c r="W62" s="374" t="n">
        <f aca="false">SUM(V62)</f>
        <v>0</v>
      </c>
      <c r="X62" s="375" t="n">
        <f aca="false">SUM(S62-U62-W62)</f>
        <v>0</v>
      </c>
      <c r="Z62" s="376"/>
    </row>
    <row collapsed="false" customFormat="false" customHeight="true" hidden="false" ht="12.75" outlineLevel="1" r="63">
      <c r="B63" s="356" t="s">
        <v>132</v>
      </c>
      <c r="C63" s="344" t="s">
        <v>248</v>
      </c>
      <c r="D63" s="350" t="e">
        <f aca="false">IF(VLOOKUP($B63,suvaha_p!$A:$G,1)=$B63,VLOOKUP($B63,suvaha_p!$A:$G,$B$1),0)</f>
        <v>#N/A</v>
      </c>
      <c r="E63" s="368" t="s">
        <v>132</v>
      </c>
      <c r="G63" s="371" t="n">
        <f aca="false">SUM(ANALYTIKAVUJ!J16+ANALYTIKAVUJ!J20+ANALYTIKAVUJ!J24)</f>
        <v>0</v>
      </c>
      <c r="I63" s="370" t="n">
        <f aca="false">SUM(F63:H63)</f>
        <v>0</v>
      </c>
      <c r="K63" s="372" t="n">
        <f aca="false">SUM(J63)</f>
        <v>0</v>
      </c>
      <c r="L63" s="371" t="n">
        <f aca="false">SUM(ANALYTIKAVUJ!J73)*-1</f>
        <v>0</v>
      </c>
      <c r="M63" s="374" t="n">
        <f aca="false">SUM(L63)</f>
        <v>0</v>
      </c>
      <c r="N63" s="375" t="n">
        <f aca="false">SUM(I63-K63-M63)</f>
        <v>0</v>
      </c>
      <c r="Q63" s="371" t="n">
        <f aca="false">SUM(ANALYTIKAVUJ!K16+ANALYTIKAVUJ!K20+ANALYTIKAVUJ!K24)</f>
        <v>0</v>
      </c>
      <c r="S63" s="370" t="n">
        <f aca="false">SUM(P63:R63)</f>
        <v>0</v>
      </c>
      <c r="U63" s="372" t="n">
        <f aca="false">SUM(T63)</f>
        <v>0</v>
      </c>
      <c r="V63" s="371" t="n">
        <f aca="false">SUM(ANALYTIKAVUJ!K73)*-1</f>
        <v>0</v>
      </c>
      <c r="W63" s="374" t="n">
        <f aca="false">SUM(V63)</f>
        <v>0</v>
      </c>
      <c r="X63" s="375" t="n">
        <f aca="false">SUM(S63-U63-W63)</f>
        <v>0</v>
      </c>
      <c r="Z63" s="376"/>
    </row>
    <row collapsed="false" customFormat="false" customHeight="true" hidden="false" ht="12.75" outlineLevel="1" r="64">
      <c r="B64" s="356" t="s">
        <v>181</v>
      </c>
      <c r="C64" s="344" t="s">
        <v>250</v>
      </c>
      <c r="D64" s="350" t="e">
        <f aca="false">IF(VLOOKUP($B64,suvaha_p!$A:$G,1)=$B64,VLOOKUP($B64,suvaha_p!$A:$G,$B$1),0)</f>
        <v>#N/A</v>
      </c>
      <c r="E64" s="368" t="s">
        <v>181</v>
      </c>
      <c r="G64" s="371" t="n">
        <f aca="false">SUM(ANALYTIKAVUJ!C123)</f>
        <v>0</v>
      </c>
      <c r="I64" s="370" t="n">
        <f aca="false">SUM(F64:H64)</f>
        <v>0</v>
      </c>
      <c r="K64" s="372" t="n">
        <f aca="false">SUM(J64)</f>
        <v>0</v>
      </c>
      <c r="L64" s="371" t="n">
        <f aca="false">SUM(ANALYTIKAVUJ!J74)*-1</f>
        <v>0</v>
      </c>
      <c r="M64" s="374" t="n">
        <f aca="false">SUM(L64)</f>
        <v>0</v>
      </c>
      <c r="N64" s="375" t="n">
        <f aca="false">SUM(I64-K64-M64)</f>
        <v>0</v>
      </c>
      <c r="Q64" s="371" t="n">
        <f aca="false">SUM(ANALYTIKAVUJ!D123)</f>
        <v>0</v>
      </c>
      <c r="S64" s="370" t="n">
        <f aca="false">SUM(P64:R64)</f>
        <v>0</v>
      </c>
      <c r="U64" s="372" t="n">
        <f aca="false">SUM(T64)</f>
        <v>0</v>
      </c>
      <c r="V64" s="371" t="n">
        <f aca="false">SUM(ANALYTIKAVUJ!K74)*-1</f>
        <v>0</v>
      </c>
      <c r="W64" s="374" t="n">
        <f aca="false">SUM(V64)</f>
        <v>0</v>
      </c>
      <c r="X64" s="375" t="n">
        <f aca="false">SUM(S64-U64-W64)</f>
        <v>0</v>
      </c>
      <c r="Z64" s="376"/>
    </row>
    <row collapsed="false" customFormat="false" customHeight="true" hidden="false" ht="12.75" outlineLevel="1" r="65">
      <c r="B65" s="356" t="s">
        <v>183</v>
      </c>
      <c r="C65" s="344" t="s">
        <v>251</v>
      </c>
      <c r="D65" s="350" t="e">
        <f aca="false">IF(VLOOKUP($B65,suvaha_p!$A:$G,1)=$B65,VLOOKUP($B65,suvaha_p!$A:$G,$B$1),0)</f>
        <v>#N/A</v>
      </c>
      <c r="E65" s="368" t="s">
        <v>183</v>
      </c>
      <c r="G65" s="371" t="n">
        <f aca="false">SUM(ANALYTIKAVUJ!J107+ANALYTIKAVUJ!J111+ANALYTIKAVUJ!J115+ANALYTIKAVUJ!J119+ANALYTIKAVUJ!J123+ANALYTIKAVUJ!J127)</f>
        <v>0</v>
      </c>
      <c r="I65" s="370" t="n">
        <f aca="false">SUM(F65:H65)</f>
        <v>0</v>
      </c>
      <c r="K65" s="372" t="n">
        <f aca="false">SUM(J65)</f>
        <v>0</v>
      </c>
      <c r="L65" s="371" t="n">
        <f aca="false">SUM(ANALYTIKAVUJ!J75)*-1</f>
        <v>0</v>
      </c>
      <c r="M65" s="374" t="n">
        <f aca="false">SUM(L65)</f>
        <v>0</v>
      </c>
      <c r="N65" s="375" t="n">
        <f aca="false">SUM(I65-K65-M65)</f>
        <v>0</v>
      </c>
      <c r="Q65" s="371" t="n">
        <f aca="false">SUM(ANALYTIKAVUJ!K107+ANALYTIKAVUJ!K111+ANALYTIKAVUJ!K115+ANALYTIKAVUJ!K119+ANALYTIKAVUJ!K123+ANALYTIKAVUJ!K127)</f>
        <v>0</v>
      </c>
      <c r="S65" s="370" t="n">
        <f aca="false">SUM(P65:R65)</f>
        <v>0</v>
      </c>
      <c r="U65" s="372" t="n">
        <f aca="false">SUM(T65)</f>
        <v>0</v>
      </c>
      <c r="V65" s="371" t="n">
        <f aca="false">SUM(ANALYTIKAVUJ!K75)*-1</f>
        <v>0</v>
      </c>
      <c r="W65" s="374" t="n">
        <f aca="false">SUM(V65)</f>
        <v>0</v>
      </c>
      <c r="X65" s="375" t="n">
        <f aca="false">SUM(S65-U65-W65)</f>
        <v>0</v>
      </c>
      <c r="Z65" s="376"/>
    </row>
    <row collapsed="false" customFormat="false" customHeight="true" hidden="false" ht="12.75" outlineLevel="1" r="66">
      <c r="B66" s="356" t="s">
        <v>158</v>
      </c>
      <c r="C66" s="344" t="s">
        <v>256</v>
      </c>
      <c r="D66" s="350" t="e">
        <f aca="false">IF(VLOOKUP($B66,suvaha_p!$A:$G,1)=$B66,VLOOKUP($B66,suvaha_p!$A:$G,$B$1),0)</f>
        <v>#N/A</v>
      </c>
      <c r="E66" s="368" t="s">
        <v>158</v>
      </c>
      <c r="G66" s="371" t="n">
        <f aca="false">SUM(ANALYTIKAVUJ!J133+ANALYTIKAVUJ!J40)</f>
        <v>0</v>
      </c>
      <c r="I66" s="370" t="n">
        <f aca="false">SUM(F66:H66)</f>
        <v>0</v>
      </c>
      <c r="K66" s="372" t="n">
        <f aca="false">SUM(J66)</f>
        <v>0</v>
      </c>
      <c r="M66" s="374" t="n">
        <f aca="false">SUM(L66)</f>
        <v>0</v>
      </c>
      <c r="N66" s="375" t="n">
        <f aca="false">SUM(I66-K66-M66)</f>
        <v>0</v>
      </c>
      <c r="Q66" s="371" t="n">
        <f aca="false">SUM(ANALYTIKAVUJ!K133+ANALYTIKAVUJ!K40)</f>
        <v>0</v>
      </c>
      <c r="S66" s="370" t="n">
        <f aca="false">SUM(P66:R66)</f>
        <v>0</v>
      </c>
      <c r="U66" s="372" t="n">
        <f aca="false">SUM(T66)</f>
        <v>0</v>
      </c>
      <c r="W66" s="374" t="n">
        <f aca="false">SUM(V66)</f>
        <v>0</v>
      </c>
      <c r="X66" s="375" t="n">
        <f aca="false">SUM(S66-U66-W66)</f>
        <v>0</v>
      </c>
      <c r="Z66" s="376"/>
    </row>
    <row collapsed="false" customFormat="false" customHeight="true" hidden="false" ht="12.75" outlineLevel="1" r="67">
      <c r="B67" s="356" t="s">
        <v>117</v>
      </c>
      <c r="C67" s="344" t="s">
        <v>257</v>
      </c>
      <c r="D67" s="350" t="e">
        <f aca="false">IF(VLOOKUP($B67,suvaha_p!$A:$G,1)=$B67,VLOOKUP($B67,suvaha_p!$A:$G,$B$1),0)</f>
        <v>#N/A</v>
      </c>
      <c r="E67" s="368" t="s">
        <v>117</v>
      </c>
      <c r="G67" s="371" t="n">
        <f aca="false">SUM(ANALYTIKAVUJ!J5+ANALYTIKAVUJ!J28+ANALYTIKAVUJ!J32+ANALYTIKAVUJ!J36+ANALYTIKAVUJ!J41+ANALYTIKAVUJ!J45+ANALYTIKAVUJ!J134)</f>
        <v>0</v>
      </c>
      <c r="I67" s="370" t="n">
        <f aca="false">SUM(F67:H67)</f>
        <v>0</v>
      </c>
      <c r="K67" s="372" t="n">
        <f aca="false">SUM(J67)</f>
        <v>0</v>
      </c>
      <c r="L67" s="371" t="n">
        <f aca="false">SUM(ANALYTIKAVUJ!J76)*-1</f>
        <v>0</v>
      </c>
      <c r="M67" s="374" t="n">
        <f aca="false">SUM(L67)</f>
        <v>0</v>
      </c>
      <c r="N67" s="375" t="n">
        <f aca="false">SUM(I67-K67-M67)</f>
        <v>0</v>
      </c>
      <c r="Q67" s="371" t="n">
        <f aca="false">SUM(ANALYTIKAVUJ!K5+ANALYTIKAVUJ!K28+ANALYTIKAVUJ!K32+ANALYTIKAVUJ!K36+ANALYTIKAVUJ!K41+ANALYTIKAVUJ!K45+ANALYTIKAVUJ!K134)</f>
        <v>0</v>
      </c>
      <c r="S67" s="370" t="n">
        <f aca="false">SUM(P67:R67)</f>
        <v>0</v>
      </c>
      <c r="U67" s="372" t="n">
        <f aca="false">SUM(T67)</f>
        <v>0</v>
      </c>
      <c r="V67" s="371" t="n">
        <f aca="false">SUM(ANALYTIKAVUJ!K76)*-1</f>
        <v>0</v>
      </c>
      <c r="W67" s="374" t="n">
        <f aca="false">SUM(V67)</f>
        <v>0</v>
      </c>
      <c r="X67" s="375" t="n">
        <f aca="false">SUM(S67-U67-W67)</f>
        <v>0</v>
      </c>
      <c r="Z67" s="376"/>
    </row>
    <row collapsed="false" customFormat="false" customHeight="true" hidden="false" ht="12.75" outlineLevel="1" r="68">
      <c r="B68" s="356" t="s">
        <v>285</v>
      </c>
      <c r="C68" s="344" t="s">
        <v>286</v>
      </c>
      <c r="D68" s="357" t="e">
        <f aca="false">IF(VLOOKUP($B68,suvaha_p!$A:$G,1)=$B68,VLOOKUP($B68,suvaha_p!$A:$G,$B$1),0)</f>
        <v>#N/A</v>
      </c>
      <c r="E68" s="358" t="s">
        <v>285</v>
      </c>
      <c r="F68" s="358"/>
      <c r="I68" s="359" t="n">
        <f aca="false">SUM(I69:I72)</f>
        <v>0</v>
      </c>
      <c r="J68" s="360"/>
      <c r="K68" s="361" t="n">
        <f aca="false">SUM(K69:K72)</f>
        <v>0</v>
      </c>
      <c r="L68" s="362"/>
      <c r="M68" s="363" t="n">
        <f aca="false">SUM(M69:M72)</f>
        <v>0</v>
      </c>
      <c r="N68" s="366" t="n">
        <f aca="false">SUM(N69:N72)</f>
        <v>0</v>
      </c>
      <c r="P68" s="358"/>
      <c r="S68" s="359" t="n">
        <f aca="false">SUM(S69:S72)</f>
        <v>0</v>
      </c>
      <c r="T68" s="360"/>
      <c r="U68" s="361" t="n">
        <f aca="false">SUM(U69:U72)</f>
        <v>0</v>
      </c>
      <c r="V68" s="362"/>
      <c r="W68" s="363" t="n">
        <f aca="false">SUM(W69:W72)</f>
        <v>0</v>
      </c>
      <c r="X68" s="366" t="n">
        <f aca="false">SUM(X69:X72)</f>
        <v>0</v>
      </c>
      <c r="Z68" s="365"/>
    </row>
    <row collapsed="false" customFormat="false" customHeight="true" hidden="false" ht="12.75" outlineLevel="1" r="69">
      <c r="B69" s="356" t="s">
        <v>287</v>
      </c>
      <c r="C69" s="344" t="s">
        <v>288</v>
      </c>
      <c r="D69" s="350" t="e">
        <f aca="false">IF(VLOOKUP($B69,suvaha_p!$A:$G,1)=$B69,VLOOKUP($B69,suvaha_p!$A:$G,$B$1),0)</f>
        <v>#N/A</v>
      </c>
      <c r="E69" s="368" t="s">
        <v>287</v>
      </c>
      <c r="G69" s="371" t="n">
        <f aca="false">SUM(ANALYTIKAVUJ!C57+ANALYTIKAVUJ!C61+ANALYTIKAVUJ!C65+ANALYTIKAVUJ!C69)</f>
        <v>0</v>
      </c>
      <c r="I69" s="370" t="n">
        <f aca="false">SUM(F69:H69)</f>
        <v>0</v>
      </c>
      <c r="K69" s="372" t="n">
        <f aca="false">SUM(J69)</f>
        <v>0</v>
      </c>
      <c r="L69" s="373" t="n">
        <f aca="false">SUM(ANALYTIKAVUJ!C73)*-1</f>
        <v>-0</v>
      </c>
      <c r="M69" s="374" t="n">
        <f aca="false">SUM(L69)</f>
        <v>0</v>
      </c>
      <c r="N69" s="375" t="n">
        <f aca="false">SUM(I69-K69-M69)</f>
        <v>0</v>
      </c>
      <c r="Q69" s="371" t="n">
        <f aca="false">SUM(ANALYTIKAVUJ!D57+ANALYTIKAVUJ!D61+ANALYTIKAVUJ!D65+ANALYTIKAVUJ!D69)</f>
        <v>0</v>
      </c>
      <c r="S69" s="370" t="n">
        <f aca="false">SUM(P69:R69)</f>
        <v>0</v>
      </c>
      <c r="U69" s="372" t="n">
        <f aca="false">SUM(T69)</f>
        <v>0</v>
      </c>
      <c r="V69" s="373" t="n">
        <f aca="false">SUM(ANALYTIKAVUJ!D73)*-1</f>
        <v>-0</v>
      </c>
      <c r="W69" s="374" t="n">
        <f aca="false">SUM(V69)</f>
        <v>0</v>
      </c>
      <c r="X69" s="375" t="n">
        <f aca="false">SUM(S69-U69-W69)</f>
        <v>0</v>
      </c>
      <c r="Z69" s="376"/>
    </row>
    <row collapsed="false" customFormat="false" customHeight="true" hidden="false" ht="12.75" outlineLevel="1" r="70">
      <c r="B70" s="356" t="s">
        <v>289</v>
      </c>
      <c r="C70" s="344" t="s">
        <v>245</v>
      </c>
      <c r="D70" s="350" t="e">
        <f aca="false">IF(VLOOKUP($B70,suvaha_p!$A:$G,1)=$B70,VLOOKUP($B70,suvaha_p!$A:$G,$B$1),0)</f>
        <v>#N/A</v>
      </c>
      <c r="E70" s="368" t="s">
        <v>289</v>
      </c>
      <c r="G70" s="371" t="n">
        <f aca="false">SUM(ANALYTIKAVUJ!C58+ANALYTIKAVUJ!C62+ANALYTIKAVUJ!C66+ANALYTIKAVUJ!C70)</f>
        <v>0</v>
      </c>
      <c r="I70" s="370" t="n">
        <f aca="false">SUM(F70:H70)</f>
        <v>0</v>
      </c>
      <c r="K70" s="372" t="n">
        <f aca="false">SUM(J70)</f>
        <v>0</v>
      </c>
      <c r="L70" s="373" t="n">
        <f aca="false">SUM(ANALYTIKAVUJ!C74)*-1</f>
        <v>0</v>
      </c>
      <c r="M70" s="374" t="n">
        <f aca="false">SUM(L70)</f>
        <v>0</v>
      </c>
      <c r="N70" s="375" t="n">
        <f aca="false">SUM(I70-K70-M70)</f>
        <v>0</v>
      </c>
      <c r="Q70" s="371" t="n">
        <f aca="false">SUM(ANALYTIKAVUJ!D58+ANALYTIKAVUJ!D62+ANALYTIKAVUJ!D66+ANALYTIKAVUJ!D70)</f>
        <v>0</v>
      </c>
      <c r="S70" s="370" t="n">
        <f aca="false">SUM(P70:R70)</f>
        <v>0</v>
      </c>
      <c r="U70" s="372" t="n">
        <f aca="false">SUM(T70)</f>
        <v>0</v>
      </c>
      <c r="V70" s="373" t="n">
        <f aca="false">SUM(ANALYTIKAVUJ!D74)*-1</f>
        <v>0</v>
      </c>
      <c r="W70" s="374" t="n">
        <f aca="false">SUM(V70)</f>
        <v>0</v>
      </c>
      <c r="X70" s="375" t="n">
        <f aca="false">SUM(S70-U70-W70)</f>
        <v>0</v>
      </c>
      <c r="Z70" s="376"/>
    </row>
    <row collapsed="false" customFormat="false" customHeight="true" hidden="false" ht="12.75" outlineLevel="1" r="71">
      <c r="B71" s="356" t="s">
        <v>290</v>
      </c>
      <c r="C71" s="344" t="s">
        <v>246</v>
      </c>
      <c r="D71" s="350" t="e">
        <f aca="false">IF(VLOOKUP($B71,suvaha_p!$A:$G,1)=$B71,VLOOKUP($B71,suvaha_p!$A:$G,$B$1),0)</f>
        <v>#N/A</v>
      </c>
      <c r="E71" s="368" t="s">
        <v>290</v>
      </c>
      <c r="F71" s="371" t="n">
        <f aca="false">SUM('HL KNIHA VYPOC'!G126)</f>
        <v>0</v>
      </c>
      <c r="I71" s="370" t="n">
        <f aca="false">SUM(F71:H71)</f>
        <v>0</v>
      </c>
      <c r="K71" s="372" t="n">
        <f aca="false">SUM(J71)</f>
        <v>0</v>
      </c>
      <c r="L71" s="373"/>
      <c r="M71" s="374" t="n">
        <f aca="false">SUM(L71)</f>
        <v>0</v>
      </c>
      <c r="N71" s="375" t="n">
        <f aca="false">SUM(I71-K71-M71)</f>
        <v>0</v>
      </c>
      <c r="P71" s="371" t="n">
        <f aca="false">SUM('HL KNIHA VYPOC'!K126)</f>
        <v>0</v>
      </c>
      <c r="S71" s="370" t="n">
        <f aca="false">SUM(P71:R71)</f>
        <v>0</v>
      </c>
      <c r="U71" s="372" t="n">
        <f aca="false">SUM(T71)</f>
        <v>0</v>
      </c>
      <c r="V71" s="373"/>
      <c r="W71" s="374" t="n">
        <f aca="false">SUM(V71)</f>
        <v>0</v>
      </c>
      <c r="X71" s="375" t="n">
        <f aca="false">SUM(S71-U71-W71)</f>
        <v>0</v>
      </c>
      <c r="Z71" s="376"/>
    </row>
    <row collapsed="false" customFormat="false" customHeight="true" hidden="false" ht="12.75" outlineLevel="1" r="72">
      <c r="B72" s="356" t="s">
        <v>182</v>
      </c>
      <c r="C72" s="344" t="s">
        <v>247</v>
      </c>
      <c r="D72" s="350" t="e">
        <f aca="false">IF(VLOOKUP($B72,suvaha_p!$A:$G,1)=$B72,VLOOKUP($B72,suvaha_p!$A:$G,$B$1),0)</f>
        <v>#N/A</v>
      </c>
      <c r="E72" s="368" t="s">
        <v>182</v>
      </c>
      <c r="F72" s="369" t="n">
        <f aca="false">SUM('HL KNIHA VYPOC'!G131)</f>
        <v>0</v>
      </c>
      <c r="G72" s="371" t="n">
        <f aca="false">SUM(ANALYTIKAVUJ!J94)</f>
        <v>0</v>
      </c>
      <c r="I72" s="370" t="n">
        <f aca="false">SUM(F72:H72)</f>
        <v>0</v>
      </c>
      <c r="K72" s="372" t="n">
        <f aca="false">SUM(J72)</f>
        <v>0</v>
      </c>
      <c r="L72" s="373" t="n">
        <f aca="false">SUM(ANALYTIKAVUJ!C75)*-1</f>
        <v>0</v>
      </c>
      <c r="M72" s="374" t="n">
        <f aca="false">SUM(L72)</f>
        <v>0</v>
      </c>
      <c r="N72" s="375" t="n">
        <f aca="false">SUM(I72-K72-M72)</f>
        <v>0</v>
      </c>
      <c r="P72" s="369" t="n">
        <f aca="false">SUM('HL KNIHA VYPOC'!K131)</f>
        <v>0</v>
      </c>
      <c r="Q72" s="371" t="n">
        <f aca="false">SUM(ANALYTIKAVUJ!K94)</f>
        <v>0</v>
      </c>
      <c r="S72" s="370" t="n">
        <f aca="false">SUM(P72:R72)</f>
        <v>0</v>
      </c>
      <c r="U72" s="372" t="n">
        <f aca="false">SUM(T72)</f>
        <v>0</v>
      </c>
      <c r="V72" s="373" t="n">
        <f aca="false">SUM(ANALYTIKAVUJ!D75)*-1</f>
        <v>0</v>
      </c>
      <c r="W72" s="374" t="n">
        <f aca="false">SUM(V72)</f>
        <v>0</v>
      </c>
      <c r="X72" s="375" t="n">
        <f aca="false">SUM(S72-U72-W72)</f>
        <v>0</v>
      </c>
      <c r="Z72" s="376"/>
    </row>
    <row collapsed="false" customFormat="false" customHeight="true" hidden="false" ht="12.75" outlineLevel="1" r="73">
      <c r="B73" s="356" t="s">
        <v>291</v>
      </c>
      <c r="C73" s="344" t="s">
        <v>292</v>
      </c>
      <c r="D73" s="357" t="e">
        <f aca="false">IF(VLOOKUP($B73,suvaha_p!$A:$G,1)=$B73,VLOOKUP($B73,suvaha_p!$A:$G,$B$1),0)</f>
        <v>#N/A</v>
      </c>
      <c r="E73" s="358" t="s">
        <v>291</v>
      </c>
      <c r="F73" s="358"/>
      <c r="I73" s="359" t="n">
        <f aca="false">SUM(I74:I75)</f>
        <v>0</v>
      </c>
      <c r="K73" s="361" t="n">
        <f aca="false">SUM(K74:K75)</f>
        <v>0</v>
      </c>
      <c r="L73" s="373"/>
      <c r="M73" s="363" t="n">
        <f aca="false">SUM(M74:M75)</f>
        <v>0</v>
      </c>
      <c r="N73" s="366" t="n">
        <f aca="false">SUM(N74:N75)</f>
        <v>0</v>
      </c>
      <c r="P73" s="358"/>
      <c r="S73" s="359" t="n">
        <f aca="false">SUM(S74:S75)</f>
        <v>0</v>
      </c>
      <c r="U73" s="361" t="n">
        <f aca="false">SUM(U74:U75)</f>
        <v>0</v>
      </c>
      <c r="V73" s="373"/>
      <c r="W73" s="363" t="n">
        <f aca="false">SUM(W74:W75)</f>
        <v>0</v>
      </c>
      <c r="X73" s="366" t="n">
        <f aca="false">SUM(X74:X75)</f>
        <v>0</v>
      </c>
      <c r="Z73" s="365"/>
    </row>
    <row collapsed="false" customFormat="false" customHeight="true" hidden="false" ht="12.75" outlineLevel="1" r="74">
      <c r="B74" s="356" t="s">
        <v>293</v>
      </c>
      <c r="C74" s="344" t="s">
        <v>294</v>
      </c>
      <c r="D74" s="350" t="e">
        <f aca="false">IF(VLOOKUP($B74,suvaha_p!$A:$G,1)=$B74,VLOOKUP($B74,suvaha_p!$A:$G,$B$1),0)</f>
        <v>#N/A</v>
      </c>
      <c r="E74" s="368" t="s">
        <v>293</v>
      </c>
      <c r="F74" s="369" t="n">
        <f aca="false">SUM('HL KNIHA VYPOC'!G110+'HL KNIHA VYPOC'!G111)</f>
        <v>0</v>
      </c>
      <c r="I74" s="370" t="n">
        <f aca="false">SUM(F74:H74)</f>
        <v>0</v>
      </c>
      <c r="K74" s="372" t="n">
        <f aca="false">SUM(J74)</f>
        <v>0</v>
      </c>
      <c r="L74" s="373"/>
      <c r="M74" s="374" t="n">
        <f aca="false">SUM(L74)</f>
        <v>0</v>
      </c>
      <c r="N74" s="375" t="n">
        <f aca="false">SUM(I74-K74-M74)</f>
        <v>0</v>
      </c>
      <c r="P74" s="369" t="n">
        <f aca="false">SUM('HL KNIHA VYPOC'!K110+'HL KNIHA VYPOC'!K111)</f>
        <v>0</v>
      </c>
      <c r="S74" s="370" t="n">
        <f aca="false">SUM(P74:R74)</f>
        <v>0</v>
      </c>
      <c r="U74" s="372" t="n">
        <f aca="false">SUM(T74)</f>
        <v>0</v>
      </c>
      <c r="V74" s="373"/>
      <c r="W74" s="374" t="n">
        <f aca="false">SUM(V74)</f>
        <v>0</v>
      </c>
      <c r="X74" s="375" t="n">
        <f aca="false">SUM(S74-U74-W74)</f>
        <v>0</v>
      </c>
      <c r="Z74" s="376"/>
    </row>
    <row collapsed="false" customFormat="false" customHeight="true" hidden="false" ht="12.75" outlineLevel="1" r="75">
      <c r="B75" s="356" t="s">
        <v>295</v>
      </c>
      <c r="C75" s="344" t="s">
        <v>245</v>
      </c>
      <c r="D75" s="350" t="e">
        <f aca="false">IF(VLOOKUP($B75,suvaha_p!$A:$G,1)=$B75,VLOOKUP($B75,suvaha_p!$A:$G,$B$1),0)</f>
        <v>#N/A</v>
      </c>
      <c r="E75" s="368" t="s">
        <v>295</v>
      </c>
      <c r="F75" s="369" t="n">
        <f aca="false">SUM('HL KNIHA VYPOC'!G134)</f>
        <v>0</v>
      </c>
      <c r="G75" s="371" t="n">
        <f aca="false">SUM(ANALYTIKAVUJ!C109)</f>
        <v>0</v>
      </c>
      <c r="I75" s="370" t="n">
        <f aca="false">SUM(F75:H75)</f>
        <v>0</v>
      </c>
      <c r="K75" s="372" t="n">
        <f aca="false">SUM(J75)</f>
        <v>0</v>
      </c>
      <c r="L75" s="373"/>
      <c r="M75" s="374" t="n">
        <f aca="false">SUM(L75)</f>
        <v>0</v>
      </c>
      <c r="N75" s="375" t="n">
        <f aca="false">SUM(I75-K75-M75)</f>
        <v>0</v>
      </c>
      <c r="P75" s="369" t="n">
        <f aca="false">SUM('HL KNIHA VYPOC'!K134)</f>
        <v>0</v>
      </c>
      <c r="Q75" s="371" t="n">
        <f aca="false">SUM(ANALYTIKAVUJ!D109)</f>
        <v>0</v>
      </c>
      <c r="S75" s="370" t="n">
        <f aca="false">SUM(P75:R75)</f>
        <v>0</v>
      </c>
      <c r="U75" s="372" t="n">
        <f aca="false">SUM(T75)</f>
        <v>0</v>
      </c>
      <c r="V75" s="373"/>
      <c r="W75" s="374" t="n">
        <f aca="false">SUM(V75)</f>
        <v>0</v>
      </c>
      <c r="X75" s="375" t="n">
        <f aca="false">SUM(S75-U75-W75)</f>
        <v>0</v>
      </c>
      <c r="Z75" s="376"/>
    </row>
    <row collapsed="false" customFormat="false" customHeight="true" hidden="false" ht="12.75" outlineLevel="0" r="76">
      <c r="B76" s="356" t="s">
        <v>296</v>
      </c>
      <c r="C76" s="344" t="s">
        <v>297</v>
      </c>
      <c r="D76" s="357" t="e">
        <f aca="false">IF(VLOOKUP($B76,suvaha_p!$A:$G,1)=$B76,VLOOKUP($B76,suvaha_p!$A:$G,$B$1),0)</f>
        <v>#N/A</v>
      </c>
      <c r="E76" s="358" t="s">
        <v>296</v>
      </c>
      <c r="F76" s="358"/>
      <c r="I76" s="359" t="n">
        <f aca="false">SUM(I77:I81)</f>
        <v>0</v>
      </c>
      <c r="J76" s="360"/>
      <c r="K76" s="361" t="n">
        <f aca="false">SUM(K77:K81)</f>
        <v>0</v>
      </c>
      <c r="L76" s="362"/>
      <c r="M76" s="363" t="n">
        <f aca="false">SUM(M77:M81)</f>
        <v>0</v>
      </c>
      <c r="N76" s="366" t="n">
        <f aca="false">SUM(N77:N80)</f>
        <v>0</v>
      </c>
      <c r="P76" s="358"/>
      <c r="S76" s="359" t="n">
        <f aca="false">SUM(S77:S81)</f>
        <v>0</v>
      </c>
      <c r="T76" s="360"/>
      <c r="U76" s="361" t="n">
        <f aca="false">SUM(U77:U81)</f>
        <v>0</v>
      </c>
      <c r="V76" s="362"/>
      <c r="W76" s="363" t="n">
        <f aca="false">SUM(W77:W81)</f>
        <v>0</v>
      </c>
      <c r="X76" s="366" t="n">
        <f aca="false">SUM(X77:X80)</f>
        <v>0</v>
      </c>
      <c r="Z76" s="365"/>
    </row>
    <row collapsed="false" customFormat="false" customHeight="true" hidden="false" ht="12.75" outlineLevel="1" r="77">
      <c r="B77" s="356" t="s">
        <v>298</v>
      </c>
      <c r="C77" s="344" t="s">
        <v>299</v>
      </c>
      <c r="D77" s="350" t="e">
        <f aca="false">IF(VLOOKUP($B77,suvaha_p!$A:$G,1)=$B77,VLOOKUP($B77,suvaha_p!$A:$G,$B$1),0)</f>
        <v>#N/A</v>
      </c>
      <c r="E77" s="368" t="s">
        <v>298</v>
      </c>
      <c r="G77" s="369" t="n">
        <f aca="false">SUM(ANALYTIKAVUJ!J48+ANALYTIKAVUJ!J52)</f>
        <v>0</v>
      </c>
      <c r="I77" s="370" t="n">
        <f aca="false">SUM(F77:H77)</f>
        <v>0</v>
      </c>
      <c r="K77" s="372" t="n">
        <f aca="false">SUM(J77)</f>
        <v>0</v>
      </c>
      <c r="L77" s="373"/>
      <c r="M77" s="374" t="n">
        <f aca="false">SUM(L77)</f>
        <v>0</v>
      </c>
      <c r="N77" s="375" t="n">
        <f aca="false">SUM(I77-K77-M77)</f>
        <v>0</v>
      </c>
      <c r="Q77" s="369" t="n">
        <f aca="false">SUM(ANALYTIKAVUJ!K48+ANALYTIKAVUJ!K52)</f>
        <v>0</v>
      </c>
      <c r="S77" s="370" t="n">
        <f aca="false">SUM(P77:R77)</f>
        <v>0</v>
      </c>
      <c r="U77" s="372" t="n">
        <f aca="false">SUM(T77)</f>
        <v>0</v>
      </c>
      <c r="V77" s="373"/>
      <c r="W77" s="374" t="n">
        <f aca="false">SUM(V77)</f>
        <v>0</v>
      </c>
      <c r="X77" s="375" t="n">
        <f aca="false">SUM(S77-U77-W77)</f>
        <v>0</v>
      </c>
      <c r="Z77" s="376"/>
    </row>
    <row collapsed="false" customFormat="false" customHeight="true" hidden="false" ht="12.75" outlineLevel="1" r="78">
      <c r="B78" s="356" t="s">
        <v>300</v>
      </c>
      <c r="C78" s="344" t="s">
        <v>245</v>
      </c>
      <c r="D78" s="350" t="e">
        <f aca="false">IF(VLOOKUP($B78,suvaha_p!$A:$G,1)=$B78,VLOOKUP($B78,suvaha_p!$A:$G,$B$1),0)</f>
        <v>#N/A</v>
      </c>
      <c r="E78" s="368" t="s">
        <v>300</v>
      </c>
      <c r="G78" s="371" t="n">
        <f aca="false">SUM(ANALYTIKAVUJ!J49+ANALYTIKAVUJ!J53)</f>
        <v>0</v>
      </c>
      <c r="I78" s="370" t="n">
        <f aca="false">SUM(F78:H78)</f>
        <v>0</v>
      </c>
      <c r="K78" s="372" t="n">
        <f aca="false">SUM(J78)</f>
        <v>0</v>
      </c>
      <c r="L78" s="373"/>
      <c r="M78" s="374" t="n">
        <f aca="false">SUM(L78)</f>
        <v>0</v>
      </c>
      <c r="N78" s="375" t="n">
        <f aca="false">SUM(I78-K78-M78)</f>
        <v>0</v>
      </c>
      <c r="Q78" s="371" t="n">
        <f aca="false">SUM(ANALYTIKAVUJ!K49+ANALYTIKAVUJ!K53)</f>
        <v>0</v>
      </c>
      <c r="S78" s="370" t="n">
        <f aca="false">SUM(P78:R78)</f>
        <v>0</v>
      </c>
      <c r="U78" s="372" t="n">
        <f aca="false">SUM(T78)</f>
        <v>0</v>
      </c>
      <c r="V78" s="373"/>
      <c r="W78" s="374" t="n">
        <f aca="false">SUM(V78)</f>
        <v>0</v>
      </c>
      <c r="X78" s="375" t="n">
        <f aca="false">SUM(S78-U78-W78)</f>
        <v>0</v>
      </c>
      <c r="Z78" s="376"/>
    </row>
    <row collapsed="false" customFormat="false" customHeight="true" hidden="false" ht="12.75" outlineLevel="1" r="79">
      <c r="B79" s="356" t="s">
        <v>301</v>
      </c>
      <c r="C79" s="344" t="s">
        <v>246</v>
      </c>
      <c r="D79" s="350" t="e">
        <f aca="false">IF(VLOOKUP($B79,suvaha_p!$A:$G,1)=$B79,VLOOKUP($B79,suvaha_p!$A:$G,$B$1),0)</f>
        <v>#N/A</v>
      </c>
      <c r="E79" s="368" t="s">
        <v>301</v>
      </c>
      <c r="G79" s="371" t="n">
        <f aca="false">SUM(ANALYTIKAVUJ!J56)</f>
        <v>0</v>
      </c>
      <c r="I79" s="370" t="n">
        <f aca="false">SUM(F79:H79)</f>
        <v>0</v>
      </c>
      <c r="K79" s="372" t="n">
        <f aca="false">SUM(J79)</f>
        <v>0</v>
      </c>
      <c r="L79" s="373"/>
      <c r="M79" s="374" t="n">
        <f aca="false">SUM(L79)</f>
        <v>0</v>
      </c>
      <c r="N79" s="375" t="n">
        <f aca="false">SUM(I79-K79-M79)</f>
        <v>0</v>
      </c>
      <c r="Q79" s="371" t="n">
        <f aca="false">SUM(ANALYTIKAVUJ!K56)</f>
        <v>0</v>
      </c>
      <c r="S79" s="370" t="n">
        <f aca="false">SUM(P79:R79)</f>
        <v>0</v>
      </c>
      <c r="U79" s="372" t="n">
        <f aca="false">SUM(T79)</f>
        <v>0</v>
      </c>
      <c r="V79" s="373"/>
      <c r="W79" s="374" t="n">
        <f aca="false">SUM(V79)</f>
        <v>0</v>
      </c>
      <c r="X79" s="375" t="n">
        <f aca="false">SUM(S79-U79-W79)</f>
        <v>0</v>
      </c>
      <c r="Z79" s="376"/>
    </row>
    <row collapsed="false" customFormat="false" customHeight="true" hidden="false" ht="12.75" outlineLevel="1" r="80">
      <c r="B80" s="356" t="s">
        <v>302</v>
      </c>
      <c r="C80" s="344" t="s">
        <v>247</v>
      </c>
      <c r="D80" s="350" t="e">
        <f aca="false">IF(VLOOKUP($B80,suvaha_p!$A:$G,1)=$B80,VLOOKUP($B80,suvaha_p!$A:$G,$B$1),0)</f>
        <v>#N/A</v>
      </c>
      <c r="E80" s="368" t="s">
        <v>302</v>
      </c>
      <c r="G80" s="371" t="n">
        <f aca="false">SUM(ANALYTIKAVUJ!J57)</f>
        <v>0</v>
      </c>
      <c r="I80" s="370" t="n">
        <f aca="false">SUM(F80:H80)</f>
        <v>0</v>
      </c>
      <c r="K80" s="372" t="n">
        <f aca="false">SUM(J80)</f>
        <v>0</v>
      </c>
      <c r="L80" s="373"/>
      <c r="M80" s="374" t="n">
        <f aca="false">SUM(L80)</f>
        <v>0</v>
      </c>
      <c r="N80" s="375" t="n">
        <f aca="false">SUM(I80-K80-M80)</f>
        <v>0</v>
      </c>
      <c r="Q80" s="371" t="n">
        <f aca="false">SUM(ANALYTIKAVUJ!K57)</f>
        <v>0</v>
      </c>
      <c r="S80" s="370" t="n">
        <f aca="false">SUM(P80:R80)</f>
        <v>0</v>
      </c>
      <c r="U80" s="372" t="n">
        <f aca="false">SUM(T80)</f>
        <v>0</v>
      </c>
      <c r="V80" s="373"/>
      <c r="W80" s="374" t="n">
        <f aca="false">SUM(V80)</f>
        <v>0</v>
      </c>
      <c r="X80" s="375" t="n">
        <f aca="false">SUM(S80-U80-W80)</f>
        <v>0</v>
      </c>
      <c r="Z80" s="376"/>
    </row>
    <row collapsed="false" customFormat="false" customHeight="true" hidden="false" ht="12.75" outlineLevel="0" r="81">
      <c r="B81" s="383" t="n">
        <v>79</v>
      </c>
      <c r="D81" s="357" t="str">
        <f aca="false">IF(VLOOKUP($B81,suvaha_p!$A:$G,1)=$B81,VLOOKUP($B81,suvaha_p!$A:$G,$B$1),0)</f>
        <v>Spolu vlastné imanie a záväzky r. 80 + r. 101 + r. 141</v>
      </c>
      <c r="E81" s="384" t="s">
        <v>303</v>
      </c>
      <c r="F81" s="358"/>
      <c r="G81" s="385"/>
      <c r="H81" s="385"/>
      <c r="I81" s="370" t="n">
        <f aca="false">SUM(F81:H81)</f>
        <v>0</v>
      </c>
      <c r="J81" s="385"/>
      <c r="K81" s="372" t="n">
        <f aca="false">SUM(J81)</f>
        <v>0</v>
      </c>
      <c r="L81" s="385"/>
      <c r="M81" s="374" t="n">
        <f aca="false">SUM(L81)</f>
        <v>0</v>
      </c>
      <c r="N81" s="375" t="n">
        <f aca="false">SUM(N82+N103+N143)</f>
        <v>8000</v>
      </c>
      <c r="P81" s="358"/>
      <c r="Q81" s="385"/>
      <c r="R81" s="385"/>
      <c r="S81" s="370" t="n">
        <f aca="false">SUM(P81:R81)</f>
        <v>0</v>
      </c>
      <c r="T81" s="385"/>
      <c r="U81" s="372" t="n">
        <f aca="false">SUM(T81)</f>
        <v>0</v>
      </c>
      <c r="V81" s="385"/>
      <c r="W81" s="374" t="n">
        <f aca="false">SUM(V81)</f>
        <v>0</v>
      </c>
      <c r="X81" s="375" t="n">
        <f aca="false">SUM(X82+X103+X143)</f>
        <v>10000</v>
      </c>
      <c r="Z81" s="365"/>
    </row>
    <row collapsed="false" customFormat="false" customHeight="true" hidden="false" ht="18.75" outlineLevel="0" r="82">
      <c r="B82" s="383" t="n">
        <v>80</v>
      </c>
      <c r="C82" s="344" t="s">
        <v>241</v>
      </c>
      <c r="D82" s="365" t="str">
        <f aca="false">IF(VLOOKUP($B82,suvaha_p!$A:$G,1)=$B82,VLOOKUP($B82,suvaha_p!$A:$G,$B$1),0)</f>
        <v>Vlastné imanie r. 81 + r. 85 + r. 86 + r. 87 + r. 90 + r. 93
+ r. 97 + r. 100</v>
      </c>
      <c r="E82" s="358" t="s">
        <v>304</v>
      </c>
      <c r="F82" s="358"/>
      <c r="I82" s="386"/>
      <c r="K82" s="387"/>
      <c r="M82" s="363"/>
      <c r="N82" s="364" t="n">
        <f aca="false">SUM(N83+N87+N88+N89+N92+N95+N99+N102)</f>
        <v>8000</v>
      </c>
      <c r="P82" s="358"/>
      <c r="S82" s="386"/>
      <c r="U82" s="387"/>
      <c r="W82" s="363"/>
      <c r="X82" s="364" t="n">
        <f aca="false">SUM(X83+X87+X88+X89+X92+X95+X99+X102)</f>
        <v>10000</v>
      </c>
      <c r="Z82" s="365"/>
    </row>
    <row collapsed="false" customFormat="false" customHeight="true" hidden="false" ht="12.75" outlineLevel="1" r="83">
      <c r="B83" s="383" t="n">
        <v>81</v>
      </c>
      <c r="C83" s="344" t="s">
        <v>243</v>
      </c>
      <c r="D83" s="357" t="str">
        <f aca="false">IF(VLOOKUP($B83,suvaha_p!$A:$G,1)=$B83,VLOOKUP($B83,suvaha_p!$A:$G,$B$1),0)</f>
        <v>Základné imanie súčet (r. 82 až r. 84)</v>
      </c>
      <c r="E83" s="358" t="s">
        <v>305</v>
      </c>
      <c r="F83" s="358"/>
      <c r="I83" s="386"/>
      <c r="K83" s="387"/>
      <c r="M83" s="363"/>
      <c r="N83" s="388" t="n">
        <f aca="false">SUM(N84:N86)</f>
        <v>0</v>
      </c>
      <c r="P83" s="358"/>
      <c r="S83" s="386"/>
      <c r="U83" s="387"/>
      <c r="W83" s="363"/>
      <c r="X83" s="388" t="n">
        <f aca="false">SUM(X84:X86)</f>
        <v>0</v>
      </c>
      <c r="Z83" s="365"/>
    </row>
    <row collapsed="false" customFormat="false" customHeight="true" hidden="false" ht="12.75" outlineLevel="1" r="84">
      <c r="B84" s="383" t="n">
        <v>82</v>
      </c>
      <c r="C84" s="344" t="s">
        <v>244</v>
      </c>
      <c r="D84" s="350" t="str">
        <f aca="false">IF(VLOOKUP($B84,suvaha_p!$A:$G,1)=$B84,VLOOKUP($B84,suvaha_p!$A:$G,$B$1),0)</f>
        <v>Základné imanie (411 alebo +/- 491)</v>
      </c>
      <c r="E84" s="368" t="s">
        <v>306</v>
      </c>
      <c r="F84" s="369" t="n">
        <f aca="false">SUM('HL KNIHA VYPOC'!G215+'HL KNIHA VYPOC'!G260)</f>
        <v>0</v>
      </c>
      <c r="I84" s="370" t="n">
        <f aca="false">SUM(F84:H84)</f>
        <v>0</v>
      </c>
      <c r="K84" s="387"/>
      <c r="M84" s="378"/>
      <c r="N84" s="375" t="n">
        <f aca="false">SUM(I84*-1)</f>
        <v>0</v>
      </c>
      <c r="P84" s="369" t="n">
        <f aca="false">SUM('HL KNIHA VYPOC'!K215+'HL KNIHA VYPOC'!K260)</f>
        <v>0</v>
      </c>
      <c r="S84" s="370" t="n">
        <f aca="false">SUM(P84:R84)</f>
        <v>0</v>
      </c>
      <c r="U84" s="387"/>
      <c r="W84" s="378"/>
      <c r="X84" s="375" t="n">
        <f aca="false">SUM(S84*-1)</f>
        <v>0</v>
      </c>
      <c r="Z84" s="376"/>
    </row>
    <row collapsed="false" customFormat="false" customHeight="true" hidden="false" ht="12.75" outlineLevel="1" r="85">
      <c r="B85" s="383" t="n">
        <v>83</v>
      </c>
      <c r="C85" s="344" t="s">
        <v>245</v>
      </c>
      <c r="D85" s="350" t="str">
        <f aca="false">IF(VLOOKUP($B85,suvaha_p!$A:$G,1)=$B85,VLOOKUP($B85,suvaha_p!$A:$G,$B$1),0)</f>
        <v>Zmena základného imania +/- 419</v>
      </c>
      <c r="E85" s="368" t="s">
        <v>307</v>
      </c>
      <c r="F85" s="369" t="n">
        <f aca="false">SUM('HL KNIHA VYPOC'!G223)</f>
        <v>0</v>
      </c>
      <c r="I85" s="370" t="n">
        <f aca="false">SUM(F85:H85)</f>
        <v>0</v>
      </c>
      <c r="K85" s="387"/>
      <c r="M85" s="378"/>
      <c r="N85" s="375" t="n">
        <f aca="false">SUM(I85*-1)</f>
        <v>0</v>
      </c>
      <c r="P85" s="369" t="n">
        <f aca="false">SUM('HL KNIHA VYPOC'!K223)</f>
        <v>0</v>
      </c>
      <c r="S85" s="370" t="n">
        <f aca="false">SUM(P85:R85)</f>
        <v>0</v>
      </c>
      <c r="U85" s="387"/>
      <c r="W85" s="378"/>
      <c r="X85" s="375" t="n">
        <f aca="false">SUM(S85*-1)</f>
        <v>0</v>
      </c>
      <c r="Z85" s="376"/>
    </row>
    <row collapsed="false" customFormat="false" customHeight="true" hidden="false" ht="12.75" outlineLevel="1" r="86">
      <c r="B86" s="383" t="n">
        <v>84</v>
      </c>
      <c r="C86" s="344" t="s">
        <v>246</v>
      </c>
      <c r="D86" s="350" t="str">
        <f aca="false">IF(VLOOKUP($B86,suvaha_p!$A:$G,1)=$B86,VLOOKUP($B86,suvaha_p!$A:$G,$B$1),0)</f>
        <v>Pohľadávky za upísané vlastné imanie (/-/353)</v>
      </c>
      <c r="E86" s="368" t="s">
        <v>308</v>
      </c>
      <c r="F86" s="369" t="n">
        <f aca="false">SUM('HL KNIHA VYPOC'!G172)</f>
        <v>0</v>
      </c>
      <c r="I86" s="370" t="n">
        <f aca="false">SUM(F86:H86)</f>
        <v>0</v>
      </c>
      <c r="K86" s="387"/>
      <c r="M86" s="378"/>
      <c r="N86" s="375" t="n">
        <f aca="false">SUM(I86*-1)</f>
        <v>0</v>
      </c>
      <c r="P86" s="369" t="n">
        <f aca="false">SUM('HL KNIHA VYPOC'!K172)</f>
        <v>0</v>
      </c>
      <c r="S86" s="370" t="n">
        <f aca="false">SUM(P86:R86)</f>
        <v>0</v>
      </c>
      <c r="U86" s="387"/>
      <c r="W86" s="378"/>
      <c r="X86" s="375" t="n">
        <f aca="false">SUM(S86*-1)</f>
        <v>0</v>
      </c>
      <c r="Z86" s="376"/>
    </row>
    <row collapsed="false" customFormat="false" customHeight="true" hidden="false" ht="12.75" outlineLevel="1" r="87">
      <c r="B87" s="383" t="n">
        <v>85</v>
      </c>
      <c r="C87" s="344" t="s">
        <v>252</v>
      </c>
      <c r="D87" s="357" t="str">
        <f aca="false">IF(VLOOKUP($B87,suvaha_p!$A:$G,1)=$B87,VLOOKUP($B87,suvaha_p!$A:$G,$B$1),0)</f>
        <v>Emisné ážio (412)</v>
      </c>
      <c r="E87" s="358" t="s">
        <v>309</v>
      </c>
      <c r="F87" s="389" t="n">
        <f aca="false">SUM('HL KNIHA VYPOC'!G216)</f>
        <v>0</v>
      </c>
      <c r="I87" s="370" t="n">
        <f aca="false">SUM(F87:H87)</f>
        <v>0</v>
      </c>
      <c r="K87" s="387"/>
      <c r="M87" s="378"/>
      <c r="N87" s="375" t="n">
        <f aca="false">SUM(I87*-1)</f>
        <v>0</v>
      </c>
      <c r="P87" s="389" t="n">
        <f aca="false">SUM('HL KNIHA VYPOC'!K216)</f>
        <v>0</v>
      </c>
      <c r="S87" s="370" t="n">
        <f aca="false">SUM(P87:R87)</f>
        <v>0</v>
      </c>
      <c r="U87" s="387"/>
      <c r="W87" s="378"/>
      <c r="X87" s="375" t="n">
        <f aca="false">SUM(S87*-1)</f>
        <v>0</v>
      </c>
      <c r="Z87" s="365"/>
    </row>
    <row collapsed="false" customFormat="false" customHeight="true" hidden="false" ht="12.75" outlineLevel="1" r="88">
      <c r="B88" s="383" t="n">
        <v>86</v>
      </c>
      <c r="C88" s="344" t="s">
        <v>259</v>
      </c>
      <c r="D88" s="357" t="str">
        <f aca="false">IF(VLOOKUP($B88,suvaha_p!$A:$G,1)=$B88,VLOOKUP($B88,suvaha_p!$A:$G,$B$1),0)</f>
        <v>Ostatné kapitálové fondy (413)</v>
      </c>
      <c r="E88" s="358" t="s">
        <v>310</v>
      </c>
      <c r="F88" s="389" t="n">
        <f aca="false">SUM('HL KNIHA VYPOC'!G217)</f>
        <v>0</v>
      </c>
      <c r="I88" s="370" t="n">
        <f aca="false">SUM(F88:H88)</f>
        <v>0</v>
      </c>
      <c r="K88" s="387"/>
      <c r="M88" s="378"/>
      <c r="N88" s="375" t="n">
        <f aca="false">SUM(I88*-1)</f>
        <v>0</v>
      </c>
      <c r="P88" s="389" t="n">
        <f aca="false">SUM('HL KNIHA VYPOC'!K217)</f>
        <v>0</v>
      </c>
      <c r="S88" s="370" t="n">
        <f aca="false">SUM(P88:R88)</f>
        <v>0</v>
      </c>
      <c r="U88" s="387"/>
      <c r="W88" s="378"/>
      <c r="X88" s="375" t="n">
        <f aca="false">SUM(S88*-1)</f>
        <v>0</v>
      </c>
      <c r="Z88" s="365"/>
    </row>
    <row collapsed="false" customFormat="false" customHeight="true" hidden="false" ht="12.75" outlineLevel="1" r="89">
      <c r="B89" s="383" t="n">
        <v>87</v>
      </c>
      <c r="C89" s="344" t="s">
        <v>311</v>
      </c>
      <c r="D89" s="357" t="str">
        <f aca="false">IF(VLOOKUP($B89,suvaha_p!$A:$G,1)=$B89,VLOOKUP($B89,suvaha_p!$A:$G,$B$1),0)</f>
        <v>Zákonné rezervné fondy r. 88 + r. 89</v>
      </c>
      <c r="E89" s="358" t="s">
        <v>312</v>
      </c>
      <c r="F89" s="358"/>
      <c r="I89" s="370" t="n">
        <f aca="false">SUM(F89:H89)</f>
        <v>0</v>
      </c>
      <c r="K89" s="387"/>
      <c r="M89" s="363"/>
      <c r="N89" s="388" t="n">
        <f aca="false">SUM(N90:N91)</f>
        <v>0</v>
      </c>
      <c r="P89" s="358"/>
      <c r="S89" s="370" t="n">
        <f aca="false">SUM(P89:R89)</f>
        <v>0</v>
      </c>
      <c r="U89" s="387"/>
      <c r="W89" s="363"/>
      <c r="X89" s="388" t="n">
        <f aca="false">SUM(X90:X91)</f>
        <v>0</v>
      </c>
      <c r="Z89" s="365"/>
    </row>
    <row collapsed="false" customFormat="false" customHeight="true" hidden="false" ht="12.75" outlineLevel="1" r="90">
      <c r="B90" s="383" t="n">
        <v>88</v>
      </c>
      <c r="C90" s="344" t="s">
        <v>313</v>
      </c>
      <c r="D90" s="350" t="str">
        <f aca="false">IF(VLOOKUP($B90,suvaha_p!$A:$G,1)=$B90,VLOOKUP($B90,suvaha_p!$A:$G,$B$1),0)</f>
        <v>Zákonný rezervný fond a nedeliteľný fond (417A, 418, 421A, 422)</v>
      </c>
      <c r="E90" s="368" t="s">
        <v>314</v>
      </c>
      <c r="F90" s="369" t="n">
        <f aca="false">SUM('HL KNIHA VYPOC'!G222+'HL KNIHA VYPOC'!G227)</f>
        <v>0</v>
      </c>
      <c r="G90" s="371" t="n">
        <f aca="false">SUM(ANALYTIKAVUJ!J146+ANALYTIKAVUJ!J150)</f>
        <v>0</v>
      </c>
      <c r="I90" s="370" t="n">
        <f aca="false">SUM(F90:H90)</f>
        <v>0</v>
      </c>
      <c r="K90" s="387"/>
      <c r="M90" s="378"/>
      <c r="N90" s="375" t="n">
        <f aca="false">SUM(I90*-1)</f>
        <v>0</v>
      </c>
      <c r="P90" s="369" t="n">
        <f aca="false">SUM('HL KNIHA VYPOC'!K222+'HL KNIHA VYPOC'!K227)</f>
        <v>0</v>
      </c>
      <c r="Q90" s="371" t="n">
        <f aca="false">SUM(ANALYTIKAVUJ!K146+ANALYTIKAVUJ!K150)</f>
        <v>0</v>
      </c>
      <c r="S90" s="370" t="n">
        <f aca="false">SUM(P90:R90)</f>
        <v>0</v>
      </c>
      <c r="U90" s="387"/>
      <c r="W90" s="378"/>
      <c r="X90" s="375" t="n">
        <f aca="false">SUM(S90*-1)</f>
        <v>0</v>
      </c>
      <c r="Z90" s="376"/>
    </row>
    <row collapsed="false" customFormat="false" customHeight="true" hidden="false" ht="12.75" outlineLevel="1" r="91">
      <c r="B91" s="383" t="n">
        <v>89</v>
      </c>
      <c r="C91" s="344" t="s">
        <v>245</v>
      </c>
      <c r="D91" s="350" t="str">
        <f aca="false">IF(VLOOKUP($B91,suvaha_p!$A:$G,1)=$B91,VLOOKUP($B91,suvaha_p!$A:$G,$B$1),0)</f>
        <v>Rezervný fond na vlastné akcie a vlastné podiely (417A, 421A)</v>
      </c>
      <c r="E91" s="368" t="s">
        <v>315</v>
      </c>
      <c r="G91" s="371" t="n">
        <f aca="false">SUM(ANALYTIKAVUJ!J147+ANALYTIKAVUJ!J151)</f>
        <v>0</v>
      </c>
      <c r="I91" s="370" t="n">
        <f aca="false">SUM(F91:H91)</f>
        <v>0</v>
      </c>
      <c r="K91" s="387"/>
      <c r="M91" s="378"/>
      <c r="N91" s="375" t="n">
        <f aca="false">SUM(I91*-1)</f>
        <v>0</v>
      </c>
      <c r="Q91" s="371" t="n">
        <f aca="false">SUM(ANALYTIKAVUJ!K147+ANALYTIKAVUJ!K151)</f>
        <v>0</v>
      </c>
      <c r="S91" s="370" t="n">
        <f aca="false">SUM(P91:R91)</f>
        <v>0</v>
      </c>
      <c r="U91" s="387"/>
      <c r="W91" s="378"/>
      <c r="X91" s="375" t="n">
        <f aca="false">SUM(S91*-1)</f>
        <v>0</v>
      </c>
      <c r="Z91" s="376"/>
    </row>
    <row collapsed="false" customFormat="false" customHeight="true" hidden="false" ht="12.75" outlineLevel="1" r="92">
      <c r="B92" s="383" t="n">
        <v>90</v>
      </c>
      <c r="C92" s="344" t="s">
        <v>316</v>
      </c>
      <c r="D92" s="357" t="str">
        <f aca="false">IF(VLOOKUP($B92,suvaha_p!$A:$G,1)=$B92,VLOOKUP($B92,suvaha_p!$A:$G,$B$1),0)</f>
        <v>Ostatné fondy zo zisku r. 91 + r. 92</v>
      </c>
      <c r="E92" s="358" t="s">
        <v>317</v>
      </c>
      <c r="F92" s="358"/>
      <c r="I92" s="370" t="n">
        <f aca="false">SUM(F92:H92)</f>
        <v>0</v>
      </c>
      <c r="K92" s="387"/>
      <c r="M92" s="378"/>
      <c r="N92" s="388" t="n">
        <f aca="false">SUM(N93:N94)</f>
        <v>0</v>
      </c>
      <c r="P92" s="358"/>
      <c r="S92" s="370" t="n">
        <f aca="false">SUM(P92:R92)</f>
        <v>0</v>
      </c>
      <c r="U92" s="387"/>
      <c r="W92" s="378"/>
      <c r="X92" s="388" t="n">
        <f aca="false">SUM(X93:X94)</f>
        <v>0</v>
      </c>
      <c r="Z92" s="365"/>
    </row>
    <row collapsed="false" customFormat="false" customHeight="true" hidden="false" ht="12.75" outlineLevel="1" r="93">
      <c r="B93" s="383" t="n">
        <v>91</v>
      </c>
      <c r="C93" s="344" t="s">
        <v>318</v>
      </c>
      <c r="D93" s="350" t="str">
        <f aca="false">IF(VLOOKUP($B93,suvaha_p!$A:$G,1)=$B93,VLOOKUP($B93,suvaha_p!$A:$G,$B$1),0)</f>
        <v>Štatutárne fondy (423, 42X)</v>
      </c>
      <c r="E93" s="368" t="s">
        <v>319</v>
      </c>
      <c r="F93" s="369" t="n">
        <f aca="false">SUM('HL KNIHA VYPOC'!G228)</f>
        <v>0</v>
      </c>
      <c r="I93" s="370" t="n">
        <f aca="false">SUM(F93:H93)</f>
        <v>0</v>
      </c>
      <c r="K93" s="387"/>
      <c r="M93" s="378"/>
      <c r="N93" s="375" t="n">
        <f aca="false">SUM(I93*-1)</f>
        <v>0</v>
      </c>
      <c r="P93" s="369" t="n">
        <f aca="false">SUM('HL KNIHA VYPOC'!K228)</f>
        <v>0</v>
      </c>
      <c r="S93" s="370" t="n">
        <f aca="false">SUM(P93:R93)</f>
        <v>0</v>
      </c>
      <c r="U93" s="387"/>
      <c r="W93" s="378"/>
      <c r="X93" s="375" t="n">
        <f aca="false">SUM(S93*-1)</f>
        <v>0</v>
      </c>
      <c r="Z93" s="376"/>
    </row>
    <row collapsed="false" customFormat="false" customHeight="true" hidden="false" ht="12.75" outlineLevel="1" r="94">
      <c r="B94" s="383" t="n">
        <v>92</v>
      </c>
      <c r="C94" s="344" t="s">
        <v>245</v>
      </c>
      <c r="D94" s="350" t="str">
        <f aca="false">IF(VLOOKUP($B94,suvaha_p!$A:$G,1)=$B94,VLOOKUP($B94,suvaha_p!$A:$G,$B$1),0)</f>
        <v>Ostatné fondy (427, 42X)</v>
      </c>
      <c r="E94" s="368" t="s">
        <v>320</v>
      </c>
      <c r="F94" s="369" t="n">
        <f aca="false">SUM('HL KNIHA VYPOC'!G229)</f>
        <v>0</v>
      </c>
      <c r="I94" s="370" t="n">
        <f aca="false">SUM(F94:H94)</f>
        <v>0</v>
      </c>
      <c r="K94" s="387"/>
      <c r="M94" s="378"/>
      <c r="N94" s="375" t="n">
        <f aca="false">SUM(I94*-1)</f>
        <v>0</v>
      </c>
      <c r="P94" s="369" t="n">
        <f aca="false">SUM('HL KNIHA VYPOC'!K229)</f>
        <v>0</v>
      </c>
      <c r="S94" s="370" t="n">
        <f aca="false">SUM(P94:R94)</f>
        <v>0</v>
      </c>
      <c r="U94" s="387"/>
      <c r="W94" s="378"/>
      <c r="X94" s="375" t="n">
        <f aca="false">SUM(S94*-1)</f>
        <v>0</v>
      </c>
      <c r="Z94" s="376"/>
    </row>
    <row collapsed="false" customFormat="false" customHeight="true" hidden="false" ht="12.75" outlineLevel="1" r="95">
      <c r="B95" s="383" t="n">
        <v>93</v>
      </c>
      <c r="C95" s="344" t="s">
        <v>321</v>
      </c>
      <c r="D95" s="357" t="str">
        <f aca="false">IF(VLOOKUP($B95,suvaha_p!$A:$G,1)=$B95,VLOOKUP($B95,suvaha_p!$A:$G,$B$1),0)</f>
        <v>Oceňovacie rozdiely z precenenia súčet (r. 94 až r. 96)</v>
      </c>
      <c r="E95" s="358" t="s">
        <v>322</v>
      </c>
      <c r="F95" s="358"/>
      <c r="I95" s="370" t="n">
        <f aca="false">SUM(F95:H95)</f>
        <v>0</v>
      </c>
      <c r="K95" s="387"/>
      <c r="M95" s="378"/>
      <c r="N95" s="388" t="n">
        <f aca="false">SUM(N96:N98)</f>
        <v>0</v>
      </c>
      <c r="P95" s="358"/>
      <c r="S95" s="370" t="n">
        <f aca="false">SUM(P95:R95)</f>
        <v>0</v>
      </c>
      <c r="U95" s="387"/>
      <c r="W95" s="378"/>
      <c r="X95" s="388" t="n">
        <f aca="false">SUM(X96:X98)</f>
        <v>0</v>
      </c>
      <c r="Z95" s="365"/>
    </row>
    <row collapsed="false" customFormat="false" customHeight="true" hidden="false" ht="12.75" outlineLevel="1" r="96">
      <c r="B96" s="383" t="n">
        <v>94</v>
      </c>
      <c r="C96" s="344" t="s">
        <v>323</v>
      </c>
      <c r="D96" s="350" t="str">
        <f aca="false">IF(VLOOKUP($B96,suvaha_p!$A:$G,1)=$B96,VLOOKUP($B96,suvaha_p!$A:$G,$B$1),0)</f>
        <v>Oceňovacie rozdiely z precenenia majetku a záväzkov (+/- 414)</v>
      </c>
      <c r="E96" s="368" t="s">
        <v>324</v>
      </c>
      <c r="F96" s="369" t="n">
        <f aca="false">SUM('HL KNIHA VYPOC'!G218)</f>
        <v>0</v>
      </c>
      <c r="I96" s="370" t="n">
        <f aca="false">SUM(F96:H96)</f>
        <v>0</v>
      </c>
      <c r="K96" s="387"/>
      <c r="M96" s="378"/>
      <c r="N96" s="375" t="n">
        <f aca="false">SUM(I96*-1)</f>
        <v>0</v>
      </c>
      <c r="P96" s="369" t="n">
        <f aca="false">SUM('HL KNIHA VYPOC'!K218)</f>
        <v>0</v>
      </c>
      <c r="S96" s="370" t="n">
        <f aca="false">SUM(P96:R96)</f>
        <v>0</v>
      </c>
      <c r="U96" s="387"/>
      <c r="W96" s="378"/>
      <c r="X96" s="375" t="n">
        <f aca="false">SUM(S96*-1)</f>
        <v>0</v>
      </c>
      <c r="Z96" s="376"/>
    </row>
    <row collapsed="false" customFormat="false" customHeight="true" hidden="false" ht="12.75" outlineLevel="1" r="97">
      <c r="B97" s="383" t="n">
        <v>95</v>
      </c>
      <c r="C97" s="344" t="s">
        <v>245</v>
      </c>
      <c r="D97" s="376" t="str">
        <f aca="false">IF(VLOOKUP($B97,suvaha_p!$A:$G,1)=$B97,VLOOKUP($B97,suvaha_p!$A:$G,$B$1),0)</f>
        <v>Oceňovacie rozdiely z kapitálových účastín
(+/- 415)</v>
      </c>
      <c r="E97" s="368" t="s">
        <v>325</v>
      </c>
      <c r="F97" s="369" t="n">
        <f aca="false">SUM('HL KNIHA VYPOC'!G219)</f>
        <v>0</v>
      </c>
      <c r="I97" s="370" t="n">
        <f aca="false">SUM(F97:H97)</f>
        <v>0</v>
      </c>
      <c r="K97" s="387"/>
      <c r="M97" s="378"/>
      <c r="N97" s="375" t="n">
        <f aca="false">SUM(I97*-1)</f>
        <v>0</v>
      </c>
      <c r="P97" s="369" t="n">
        <f aca="false">SUM('HL KNIHA VYPOC'!K219)</f>
        <v>0</v>
      </c>
      <c r="S97" s="370" t="n">
        <f aca="false">SUM(P97:R97)</f>
        <v>0</v>
      </c>
      <c r="U97" s="387"/>
      <c r="W97" s="378"/>
      <c r="X97" s="375" t="n">
        <f aca="false">SUM(S97*-1)</f>
        <v>0</v>
      </c>
      <c r="Z97" s="376"/>
    </row>
    <row collapsed="false" customFormat="false" customHeight="true" hidden="false" ht="12" outlineLevel="1" r="98">
      <c r="B98" s="383" t="n">
        <v>96</v>
      </c>
      <c r="C98" s="344" t="s">
        <v>246</v>
      </c>
      <c r="D98" s="350" t="str">
        <f aca="false">IF(VLOOKUP($B98,suvaha_p!$A:$G,1)=$B98,VLOOKUP($B98,suvaha_p!$A:$G,$B$1),0)</f>
        <v>Oceňovacie rozdiely z precenenia pri zlúčení, splynutí a rozdelení (+/- 416)</v>
      </c>
      <c r="E98" s="368" t="s">
        <v>326</v>
      </c>
      <c r="F98" s="369" t="n">
        <f aca="false">SUM('HL KNIHA VYPOC'!G220)</f>
        <v>0</v>
      </c>
      <c r="I98" s="370" t="n">
        <f aca="false">SUM(F98:H98)</f>
        <v>0</v>
      </c>
      <c r="K98" s="387"/>
      <c r="M98" s="378"/>
      <c r="N98" s="375" t="n">
        <f aca="false">SUM(I98*-1)</f>
        <v>0</v>
      </c>
      <c r="P98" s="369" t="n">
        <f aca="false">SUM('HL KNIHA VYPOC'!K220)</f>
        <v>0</v>
      </c>
      <c r="S98" s="370" t="n">
        <f aca="false">SUM(P98:R98)</f>
        <v>0</v>
      </c>
      <c r="U98" s="387"/>
      <c r="W98" s="378"/>
      <c r="X98" s="375" t="n">
        <f aca="false">SUM(S98*-1)</f>
        <v>0</v>
      </c>
      <c r="Z98" s="376"/>
    </row>
    <row collapsed="false" customFormat="false" customHeight="true" hidden="false" ht="12.75" outlineLevel="1" r="99">
      <c r="B99" s="383" t="n">
        <v>97</v>
      </c>
      <c r="C99" s="344" t="s">
        <v>327</v>
      </c>
      <c r="D99" s="357" t="str">
        <f aca="false">IF(VLOOKUP($B99,suvaha_p!$A:$G,1)=$B99,VLOOKUP($B99,suvaha_p!$A:$G,$B$1),0)</f>
        <v>Výsledok hospodárenia minulých rokov r. 98 + r. 99</v>
      </c>
      <c r="E99" s="358" t="s">
        <v>328</v>
      </c>
      <c r="F99" s="358"/>
      <c r="I99" s="370" t="n">
        <f aca="false">SUM(F99:H99)</f>
        <v>0</v>
      </c>
      <c r="K99" s="387"/>
      <c r="M99" s="363"/>
      <c r="N99" s="388" t="n">
        <f aca="false">SUM(N100:N101)</f>
        <v>0</v>
      </c>
      <c r="P99" s="358"/>
      <c r="S99" s="370" t="n">
        <f aca="false">SUM(P99:R99)</f>
        <v>0</v>
      </c>
      <c r="U99" s="387"/>
      <c r="W99" s="363"/>
      <c r="X99" s="388" t="n">
        <f aca="false">SUM(X100:X101)</f>
        <v>0</v>
      </c>
      <c r="Z99" s="365"/>
    </row>
    <row collapsed="false" customFormat="false" customHeight="true" hidden="false" ht="12.75" outlineLevel="1" r="100">
      <c r="B100" s="383" t="n">
        <v>98</v>
      </c>
      <c r="C100" s="344" t="s">
        <v>329</v>
      </c>
      <c r="D100" s="350" t="str">
        <f aca="false">IF(VLOOKUP($B100,suvaha_p!$A:$G,1)=$B100,VLOOKUP($B100,suvaha_p!$A:$G,$B$1),0)</f>
        <v>Nerozdelený zisk minulých rokov (428)</v>
      </c>
      <c r="E100" s="368" t="s">
        <v>330</v>
      </c>
      <c r="F100" s="369" t="n">
        <f aca="false">SUM('HL KNIHA VYPOC'!G230)</f>
        <v>0</v>
      </c>
      <c r="I100" s="370" t="n">
        <f aca="false">SUM(F100:H100)</f>
        <v>0</v>
      </c>
      <c r="K100" s="387"/>
      <c r="M100" s="378"/>
      <c r="N100" s="375" t="n">
        <f aca="false">SUM(I100*-1)</f>
        <v>0</v>
      </c>
      <c r="P100" s="369" t="n">
        <f aca="false">SUM('HL KNIHA VYPOC'!K230)</f>
        <v>0</v>
      </c>
      <c r="S100" s="370" t="n">
        <f aca="false">SUM(P100:R100)</f>
        <v>0</v>
      </c>
      <c r="U100" s="387"/>
      <c r="W100" s="378"/>
      <c r="X100" s="375" t="n">
        <f aca="false">SUM(S100*-1)</f>
        <v>0</v>
      </c>
      <c r="Z100" s="376"/>
    </row>
    <row collapsed="false" customFormat="false" customHeight="true" hidden="false" ht="12.75" outlineLevel="1" r="101">
      <c r="B101" s="383" t="n">
        <v>99</v>
      </c>
      <c r="C101" s="344" t="s">
        <v>245</v>
      </c>
      <c r="D101" s="350" t="str">
        <f aca="false">IF(VLOOKUP($B101,suvaha_p!$A:$G,1)=$B101,VLOOKUP($B101,suvaha_p!$A:$G,$B$1),0)</f>
        <v>Neuhradená strata minulých rokov (/-/429)</v>
      </c>
      <c r="E101" s="368" t="s">
        <v>331</v>
      </c>
      <c r="F101" s="369" t="n">
        <f aca="false">SUM('HL KNIHA VYPOC'!G231)</f>
        <v>0</v>
      </c>
      <c r="I101" s="370" t="n">
        <f aca="false">SUM(F101:H101)</f>
        <v>0</v>
      </c>
      <c r="K101" s="387"/>
      <c r="M101" s="378"/>
      <c r="N101" s="375" t="n">
        <f aca="false">SUM(I101*-1)</f>
        <v>0</v>
      </c>
      <c r="P101" s="369" t="n">
        <f aca="false">SUM('HL KNIHA VYPOC'!K231)</f>
        <v>0</v>
      </c>
      <c r="S101" s="370" t="n">
        <f aca="false">SUM(P101:R101)</f>
        <v>0</v>
      </c>
      <c r="U101" s="387"/>
      <c r="W101" s="378"/>
      <c r="X101" s="375" t="n">
        <f aca="false">SUM(S101*-1)</f>
        <v>0</v>
      </c>
      <c r="Z101" s="376"/>
    </row>
    <row collapsed="false" customFormat="false" customHeight="true" hidden="false" ht="12.75" outlineLevel="0" r="102">
      <c r="B102" s="383" t="n">
        <v>100</v>
      </c>
      <c r="C102" s="344" t="s">
        <v>332</v>
      </c>
      <c r="D102" s="365" t="str">
        <f aca="false">IF(VLOOKUP($B102,suvaha_p!$A:$G,1)=$B102,VLOOKUP($B102,suvaha_p!$A:$G,$B$1),0)</f>
        <v>Výsledok hospodárenia za účtovné obdobie po zdanení /+-/  r. 01 - (r. 81 + r. 85 + r. 86 + r. 87 + r. 90 + r. 93 + r. 97
+ r. 101 + r. 141)</v>
      </c>
      <c r="E102" s="358" t="s">
        <v>333</v>
      </c>
      <c r="F102" s="358"/>
      <c r="I102" s="370" t="n">
        <f aca="false">SUM(F102:H102)</f>
        <v>0</v>
      </c>
      <c r="K102" s="387"/>
      <c r="M102" s="390"/>
      <c r="N102" s="391" t="n">
        <f aca="false">SUM(N3-N83-N87-N88-N89-N92-N95-N99-N103-N143)</f>
        <v>8000</v>
      </c>
      <c r="P102" s="358"/>
      <c r="S102" s="370" t="n">
        <f aca="false">SUM(P102:R102)</f>
        <v>0</v>
      </c>
      <c r="U102" s="387"/>
      <c r="W102" s="390"/>
      <c r="X102" s="391" t="n">
        <f aca="false">SUM(X3-X83-X87-X88-X89-X92-X95-X99-X103-X143)</f>
        <v>10000</v>
      </c>
      <c r="Z102" s="365"/>
    </row>
    <row collapsed="false" customFormat="false" customHeight="true" hidden="false" ht="12.75" outlineLevel="0" r="103">
      <c r="B103" s="383" t="n">
        <v>101</v>
      </c>
      <c r="C103" s="344" t="s">
        <v>265</v>
      </c>
      <c r="D103" s="365" t="str">
        <f aca="false">IF(VLOOKUP($B103,suvaha_p!$A:$G,1)=$B103,VLOOKUP($B103,suvaha_p!$A:$G,$B$1),0)</f>
        <v>Záväzky r. 102 + r. 118 + r. 121 + r. 122 + r. 136 + r. 139
 + r. 140</v>
      </c>
      <c r="E103" s="358" t="s">
        <v>334</v>
      </c>
      <c r="F103" s="358"/>
      <c r="I103" s="370" t="n">
        <f aca="false">SUM(F103:H103)</f>
        <v>0</v>
      </c>
      <c r="K103" s="387"/>
      <c r="M103" s="363"/>
      <c r="N103" s="388" t="n">
        <f aca="false">SUM(N104+N120+N123+N124+N138+N141+N142)</f>
        <v>0</v>
      </c>
      <c r="P103" s="358"/>
      <c r="S103" s="370" t="n">
        <f aca="false">SUM(P103:R103)</f>
        <v>0</v>
      </c>
      <c r="U103" s="387"/>
      <c r="W103" s="363"/>
      <c r="X103" s="388" t="n">
        <f aca="false">SUM(X104+X120+X123+X124+X138+X141+X142)</f>
        <v>0</v>
      </c>
      <c r="Z103" s="365"/>
    </row>
    <row collapsed="false" customFormat="false" customHeight="true" hidden="false" ht="12.75" outlineLevel="1" r="104">
      <c r="B104" s="383" t="n">
        <v>102</v>
      </c>
      <c r="C104" s="344" t="s">
        <v>267</v>
      </c>
      <c r="D104" s="357" t="str">
        <f aca="false">IF(VLOOKUP($B104,suvaha_p!$A:$G,1)=$B104,VLOOKUP($B104,suvaha_p!$A:$G,$B$1),0)</f>
        <v>Dlhodobé záväzky súčet (r. 103 + r. 107 až r. 117)</v>
      </c>
      <c r="E104" s="358" t="s">
        <v>335</v>
      </c>
      <c r="F104" s="358"/>
      <c r="I104" s="370" t="n">
        <f aca="false">SUM(F104:H104)</f>
        <v>0</v>
      </c>
      <c r="K104" s="387"/>
      <c r="M104" s="363"/>
      <c r="N104" s="388" t="n">
        <f aca="false">SUM(N105+N109+N110+N111+N112+N113+N114+N115+N116+N117+N118+N119)</f>
        <v>0</v>
      </c>
      <c r="P104" s="358"/>
      <c r="S104" s="370" t="n">
        <f aca="false">SUM(P104:R104)</f>
        <v>0</v>
      </c>
      <c r="U104" s="377"/>
      <c r="W104" s="363"/>
      <c r="X104" s="388" t="n">
        <f aca="false">SUM(X105+X109+X110+X111+X112+X113+X114+X115+X116+X117+X118+X119)</f>
        <v>0</v>
      </c>
      <c r="Z104" s="365"/>
    </row>
    <row collapsed="false" customFormat="false" customHeight="true" hidden="false" ht="12.75" outlineLevel="1" r="105">
      <c r="B105" s="383" t="n">
        <v>103</v>
      </c>
      <c r="C105" s="344" t="s">
        <v>269</v>
      </c>
      <c r="D105" s="365" t="str">
        <f aca="false">IF(VLOOKUP($B105,suvaha_p!$A:$G,1)=$B105,VLOOKUP($B105,suvaha_p!$A:$G,$B$1),0)</f>
        <v>Dlhodobé záväzky z obchodného styku súčet
(r. 104 až r. 106)</v>
      </c>
      <c r="E105" s="358" t="s">
        <v>336</v>
      </c>
      <c r="F105" s="358"/>
      <c r="I105" s="370" t="n">
        <f aca="false">SUM(F105:H105)</f>
        <v>0</v>
      </c>
      <c r="K105" s="387"/>
      <c r="M105" s="363"/>
      <c r="N105" s="388" t="n">
        <f aca="false">SUM(N106:N108)</f>
        <v>0</v>
      </c>
      <c r="P105" s="358"/>
      <c r="S105" s="370" t="n">
        <f aca="false">SUM(P105:R105)</f>
        <v>0</v>
      </c>
      <c r="U105" s="387"/>
      <c r="W105" s="363"/>
      <c r="X105" s="388" t="n">
        <f aca="false">SUM(X106:X108)</f>
        <v>0</v>
      </c>
      <c r="Z105" s="365"/>
    </row>
    <row collapsed="false" customFormat="false" customHeight="true" hidden="false" ht="12.75" outlineLevel="1" r="106">
      <c r="B106" s="383" t="n">
        <v>104</v>
      </c>
      <c r="C106" s="344" t="s">
        <v>278</v>
      </c>
      <c r="D106" s="350" t="str">
        <f aca="false">IF(VLOOKUP($B106,suvaha_p!$A:$G,1)=$B106,VLOOKUP($B106,suvaha_p!$A:$G,$B$1),0)</f>
        <v>Záväzky z obchodného styku voči prepojeným účtovným jednotkám (321A, 475A, 476A)</v>
      </c>
      <c r="E106" s="368" t="s">
        <v>337</v>
      </c>
      <c r="G106" s="371" t="n">
        <f aca="false">SUM(ANALYTIKAVUJ!C150+ANALYTIKAVUJ!J180+ANALYTIKAVUJ!J190)</f>
        <v>0</v>
      </c>
      <c r="I106" s="370" t="n">
        <f aca="false">SUM(F106:H106)</f>
        <v>0</v>
      </c>
      <c r="K106" s="387"/>
      <c r="M106" s="378"/>
      <c r="N106" s="375" t="n">
        <f aca="false">SUM(I106*-1)</f>
        <v>0</v>
      </c>
      <c r="Q106" s="371" t="n">
        <f aca="false">SUM(ANALYTIKAVUJ!D150+ANALYTIKAVUJ!K180+ANALYTIKAVUJ!K190)</f>
        <v>0</v>
      </c>
      <c r="S106" s="370" t="n">
        <f aca="false">SUM(P106:R106)</f>
        <v>0</v>
      </c>
      <c r="U106" s="387"/>
      <c r="W106" s="378"/>
      <c r="X106" s="375" t="n">
        <f aca="false">SUM(S106*-1)</f>
        <v>0</v>
      </c>
      <c r="Z106" s="376"/>
    </row>
    <row collapsed="false" customFormat="false" customHeight="true" hidden="false" ht="12.75" outlineLevel="1" r="107">
      <c r="B107" s="383" t="n">
        <v>105</v>
      </c>
      <c r="C107" s="344" t="s">
        <v>279</v>
      </c>
      <c r="D107" s="350" t="str">
        <f aca="false">IF(VLOOKUP($B107,suvaha_p!$A:$G,1)=$B107,VLOOKUP($B107,suvaha_p!$A:$G,$B$1),0)</f>
        <v>Záväzky z obchodného styku v rámci podielovej účasti okrem záväzkov voči prepojeným účtovným jednotkám (321A, 475A, 476A)</v>
      </c>
      <c r="E107" s="368" t="s">
        <v>338</v>
      </c>
      <c r="G107" s="371" t="n">
        <f aca="false">SUM(ANALYTIKAVUJ!J191+ANALYTIKAVUJ!J181+ANALYTIKAVUJ!C151)</f>
        <v>0</v>
      </c>
      <c r="I107" s="370" t="n">
        <f aca="false">SUM(F107:H107)</f>
        <v>0</v>
      </c>
      <c r="K107" s="387"/>
      <c r="M107" s="378"/>
      <c r="N107" s="375" t="n">
        <f aca="false">SUM(I107*-1)</f>
        <v>0</v>
      </c>
      <c r="Q107" s="371" t="n">
        <f aca="false">SUM(ANALYTIKAVUJ!K191+ANALYTIKAVUJ!K181+ANALYTIKAVUJ!D151)</f>
        <v>0</v>
      </c>
      <c r="S107" s="370" t="n">
        <f aca="false">SUM(P107:R107)</f>
        <v>0</v>
      </c>
      <c r="U107" s="387"/>
      <c r="W107" s="378"/>
      <c r="X107" s="375" t="n">
        <f aca="false">SUM(S107*-1)</f>
        <v>0</v>
      </c>
      <c r="Z107" s="376"/>
    </row>
    <row collapsed="false" customFormat="false" customHeight="true" hidden="false" ht="12.75" outlineLevel="1" r="108">
      <c r="B108" s="383" t="n">
        <v>106</v>
      </c>
      <c r="C108" s="344" t="s">
        <v>280</v>
      </c>
      <c r="D108" s="350" t="str">
        <f aca="false">IF(VLOOKUP($B108,suvaha_p!$A:$G,1)=$B108,VLOOKUP($B108,suvaha_p!$A:$G,$B$1),0)</f>
        <v>Ostatné záväzky z obchodného styku (321A, 475A, 476A)</v>
      </c>
      <c r="E108" s="368" t="s">
        <v>339</v>
      </c>
      <c r="G108" s="371" t="n">
        <f aca="false">SUM(ANALYTIKAVUJ!C152+ANALYTIKAVUJ!J182+ANALYTIKAVUJ!J192)</f>
        <v>0</v>
      </c>
      <c r="I108" s="370" t="n">
        <f aca="false">SUM(F108:H108)</f>
        <v>0</v>
      </c>
      <c r="K108" s="387"/>
      <c r="M108" s="378"/>
      <c r="N108" s="375" t="n">
        <f aca="false">SUM(I108*-1)</f>
        <v>0</v>
      </c>
      <c r="Q108" s="371" t="n">
        <f aca="false">SUM(ANALYTIKAVUJ!D152+ANALYTIKAVUJ!K182+ANALYTIKAVUJ!K192)</f>
        <v>0</v>
      </c>
      <c r="S108" s="370" t="n">
        <f aca="false">SUM(P108:R108)</f>
        <v>0</v>
      </c>
      <c r="U108" s="387"/>
      <c r="W108" s="378"/>
      <c r="X108" s="375" t="n">
        <f aca="false">SUM(S108*-1)</f>
        <v>0</v>
      </c>
      <c r="Z108" s="376"/>
    </row>
    <row collapsed="false" customFormat="false" customHeight="true" hidden="false" ht="12.75" outlineLevel="1" r="109">
      <c r="B109" s="383" t="n">
        <v>107</v>
      </c>
      <c r="C109" s="344" t="s">
        <v>245</v>
      </c>
      <c r="D109" s="350" t="str">
        <f aca="false">IF(VLOOKUP($B109,suvaha_p!$A:$G,1)=$B109,VLOOKUP($B109,suvaha_p!$A:$G,$B$1),0)</f>
        <v>Čistá hodnota zákazky (316A)</v>
      </c>
      <c r="E109" s="368" t="s">
        <v>198</v>
      </c>
      <c r="G109" s="371" t="n">
        <f aca="false">SUM(ANALYTIKAVUJ!C117)</f>
        <v>0</v>
      </c>
      <c r="I109" s="370" t="n">
        <f aca="false">SUM(F109:H109)</f>
        <v>0</v>
      </c>
      <c r="K109" s="387"/>
      <c r="M109" s="378"/>
      <c r="N109" s="375" t="n">
        <f aca="false">SUM(I109*-1)</f>
        <v>0</v>
      </c>
      <c r="Q109" s="371" t="n">
        <f aca="false">SUM(ANALYTIKAVUJ!D117)</f>
        <v>0</v>
      </c>
      <c r="S109" s="370" t="n">
        <f aca="false">SUM(P109:R109)</f>
        <v>0</v>
      </c>
      <c r="U109" s="387"/>
      <c r="W109" s="378"/>
      <c r="X109" s="375" t="n">
        <f aca="false">SUM(S109*-1)</f>
        <v>0</v>
      </c>
      <c r="Z109" s="376"/>
    </row>
    <row collapsed="false" customFormat="false" customHeight="true" hidden="false" ht="12.75" outlineLevel="1" r="110">
      <c r="B110" s="383" t="n">
        <v>108</v>
      </c>
      <c r="C110" s="344" t="s">
        <v>246</v>
      </c>
      <c r="D110" s="350" t="str">
        <f aca="false">IF(VLOOKUP($B110,suvaha_p!$A:$G,1)=$B110,VLOOKUP($B110,suvaha_p!$A:$G,$B$1),0)</f>
        <v>Ostatné záväzky voči prepojeným účtovným jednotkám (471A, 47XA)</v>
      </c>
      <c r="E110" s="368" t="s">
        <v>340</v>
      </c>
      <c r="G110" s="371" t="n">
        <f aca="false">SUM(ANALYTIKAVUJ!J166)</f>
        <v>0</v>
      </c>
      <c r="I110" s="370" t="n">
        <f aca="false">SUM(F110:H110)</f>
        <v>0</v>
      </c>
      <c r="K110" s="387"/>
      <c r="M110" s="378"/>
      <c r="N110" s="375" t="n">
        <f aca="false">SUM(I110*-1)</f>
        <v>0</v>
      </c>
      <c r="Q110" s="371" t="n">
        <f aca="false">SUM(ANALYTIKAVUJ!K166)</f>
        <v>0</v>
      </c>
      <c r="S110" s="370" t="n">
        <f aca="false">SUM(P110:R110)</f>
        <v>0</v>
      </c>
      <c r="U110" s="387"/>
      <c r="W110" s="378"/>
      <c r="X110" s="375" t="n">
        <f aca="false">SUM(S110*-1)</f>
        <v>0</v>
      </c>
      <c r="Z110" s="376"/>
    </row>
    <row collapsed="false" customFormat="false" customHeight="true" hidden="false" ht="12.75" outlineLevel="1" r="111">
      <c r="B111" s="383" t="n">
        <v>109</v>
      </c>
      <c r="C111" s="344" t="s">
        <v>247</v>
      </c>
      <c r="D111" s="350" t="str">
        <f aca="false">IF(VLOOKUP($B111,suvaha_p!$A:$G,1)=$B111,VLOOKUP($B111,suvaha_p!$A:$G,$B$1),0)</f>
        <v>Ostatné záväzky v rámci podielovej účasti okrem záväzkov voči prepojeným účtovným jednotkám (471A, 47XA)</v>
      </c>
      <c r="E111" s="368" t="s">
        <v>341</v>
      </c>
      <c r="G111" s="371" t="n">
        <f aca="false">SUM(ANALYTIKAVUJ!J167)</f>
        <v>0</v>
      </c>
      <c r="I111" s="370" t="n">
        <f aca="false">SUM(F111:H111)</f>
        <v>0</v>
      </c>
      <c r="K111" s="387"/>
      <c r="M111" s="378"/>
      <c r="N111" s="375" t="n">
        <f aca="false">SUM(I111*-1)</f>
        <v>0</v>
      </c>
      <c r="Q111" s="371" t="n">
        <f aca="false">SUM(ANALYTIKAVUJ!K167)</f>
        <v>0</v>
      </c>
      <c r="S111" s="370" t="n">
        <f aca="false">SUM(P111:R111)</f>
        <v>0</v>
      </c>
      <c r="U111" s="387"/>
      <c r="W111" s="378"/>
      <c r="X111" s="375" t="n">
        <f aca="false">SUM(S111*-1)</f>
        <v>0</v>
      </c>
      <c r="Z111" s="376"/>
    </row>
    <row collapsed="false" customFormat="false" customHeight="true" hidden="false" ht="12.75" outlineLevel="1" r="112">
      <c r="B112" s="383" t="n">
        <v>110</v>
      </c>
      <c r="C112" s="344" t="s">
        <v>248</v>
      </c>
      <c r="D112" s="350" t="str">
        <f aca="false">IF(VLOOKUP($B112,suvaha_p!$A:$G,1)=$B112,VLOOKUP($B112,suvaha_p!$A:$G,$B$1),0)</f>
        <v>Ostatné dlhodobé záväzky (479A, 47XA)</v>
      </c>
      <c r="E112" s="368" t="s">
        <v>342</v>
      </c>
      <c r="G112" s="371" t="n">
        <f aca="false">SUM(ANALYTIKAVUJ!J205)</f>
        <v>0</v>
      </c>
      <c r="I112" s="370" t="n">
        <f aca="false">SUM(F112:H112)</f>
        <v>0</v>
      </c>
      <c r="K112" s="387"/>
      <c r="M112" s="378"/>
      <c r="N112" s="375" t="n">
        <f aca="false">SUM(I112*-1)</f>
        <v>0</v>
      </c>
      <c r="Q112" s="371" t="n">
        <f aca="false">SUM(ANALYTIKAVUJ!K205)</f>
        <v>0</v>
      </c>
      <c r="S112" s="370" t="n">
        <f aca="false">SUM(P112:R112)</f>
        <v>0</v>
      </c>
      <c r="U112" s="387"/>
      <c r="W112" s="378"/>
      <c r="X112" s="375" t="n">
        <f aca="false">SUM(S112*-1)</f>
        <v>0</v>
      </c>
      <c r="Z112" s="376"/>
    </row>
    <row collapsed="false" customFormat="false" customHeight="true" hidden="false" ht="12.75" outlineLevel="1" r="113">
      <c r="B113" s="383" t="n">
        <v>111</v>
      </c>
      <c r="C113" s="344" t="s">
        <v>250</v>
      </c>
      <c r="D113" s="350" t="str">
        <f aca="false">IF(VLOOKUP($B113,suvaha_p!$A:$G,1)=$B113,VLOOKUP($B113,suvaha_p!$A:$G,$B$1),0)</f>
        <v>Dlhodobé prijaté preddavky (475A)</v>
      </c>
      <c r="E113" s="368" t="s">
        <v>343</v>
      </c>
      <c r="G113" s="371" t="n">
        <f aca="false">SUM(ANALYTIKAVUJ!J183)</f>
        <v>0</v>
      </c>
      <c r="I113" s="370" t="n">
        <f aca="false">SUM(F113:H113)</f>
        <v>0</v>
      </c>
      <c r="K113" s="387"/>
      <c r="M113" s="378"/>
      <c r="N113" s="375" t="n">
        <f aca="false">SUM(I113*-1)</f>
        <v>0</v>
      </c>
      <c r="Q113" s="371" t="n">
        <f aca="false">SUM(ANALYTIKAVUJ!K183)</f>
        <v>0</v>
      </c>
      <c r="S113" s="370" t="n">
        <f aca="false">SUM(P113:R113)</f>
        <v>0</v>
      </c>
      <c r="U113" s="387"/>
      <c r="W113" s="378"/>
      <c r="X113" s="375" t="n">
        <f aca="false">SUM(S113*-1)</f>
        <v>0</v>
      </c>
      <c r="Z113" s="376"/>
    </row>
    <row collapsed="false" customFormat="false" customHeight="true" hidden="false" ht="12.75" outlineLevel="1" r="114">
      <c r="B114" s="383" t="n">
        <v>112</v>
      </c>
      <c r="C114" s="344" t="s">
        <v>251</v>
      </c>
      <c r="D114" s="350" t="str">
        <f aca="false">IF(VLOOKUP($B114,suvaha_p!$A:$G,1)=$B114,VLOOKUP($B114,suvaha_p!$A:$G,$B$1),0)</f>
        <v>Dlhodobé zmenky na úhradu (478A)</v>
      </c>
      <c r="E114" s="368" t="s">
        <v>344</v>
      </c>
      <c r="G114" s="371" t="n">
        <f aca="false">SUM(ANALYTIKAVUJ!J198)</f>
        <v>0</v>
      </c>
      <c r="I114" s="370" t="n">
        <f aca="false">SUM(F114:H114)</f>
        <v>0</v>
      </c>
      <c r="K114" s="387"/>
      <c r="M114" s="378"/>
      <c r="N114" s="375" t="n">
        <f aca="false">SUM(I114*-1)</f>
        <v>0</v>
      </c>
      <c r="Q114" s="371" t="n">
        <f aca="false">SUM(ANALYTIKAVUJ!K198)</f>
        <v>0</v>
      </c>
      <c r="S114" s="370" t="n">
        <f aca="false">SUM(P114:R114)</f>
        <v>0</v>
      </c>
      <c r="U114" s="387"/>
      <c r="W114" s="378"/>
      <c r="X114" s="375" t="n">
        <f aca="false">SUM(S114*-1)</f>
        <v>0</v>
      </c>
      <c r="Z114" s="376"/>
    </row>
    <row collapsed="false" customFormat="false" customHeight="true" hidden="false" ht="12.75" outlineLevel="1" r="115">
      <c r="B115" s="383" t="n">
        <v>113</v>
      </c>
      <c r="C115" s="344" t="s">
        <v>256</v>
      </c>
      <c r="D115" s="350" t="str">
        <f aca="false">IF(VLOOKUP($B115,suvaha_p!$A:$G,1)=$B115,VLOOKUP($B115,suvaha_p!$A:$G,$B$1),0)</f>
        <v>Vydané dlhopisy (473A/-/255A)</v>
      </c>
      <c r="E115" s="368" t="s">
        <v>345</v>
      </c>
      <c r="G115" s="371" t="n">
        <f aca="false">SUM(ANALYTIKAVUJ!J172+ANALYTIKAVUJ!C146)</f>
        <v>0</v>
      </c>
      <c r="I115" s="370" t="n">
        <f aca="false">SUM(F115:H115)</f>
        <v>0</v>
      </c>
      <c r="K115" s="387"/>
      <c r="M115" s="378"/>
      <c r="N115" s="375" t="n">
        <f aca="false">SUM(I115*-1)</f>
        <v>0</v>
      </c>
      <c r="Q115" s="371" t="n">
        <f aca="false">SUM(ANALYTIKAVUJ!K172+ANALYTIKAVUJ!D146)</f>
        <v>0</v>
      </c>
      <c r="S115" s="370" t="n">
        <f aca="false">SUM(P115:R115)</f>
        <v>0</v>
      </c>
      <c r="U115" s="387"/>
      <c r="W115" s="378"/>
      <c r="X115" s="375" t="n">
        <f aca="false">SUM(S115*-1)</f>
        <v>0</v>
      </c>
      <c r="Z115" s="376"/>
    </row>
    <row collapsed="false" customFormat="false" customHeight="true" hidden="false" ht="12.75" outlineLevel="1" r="116">
      <c r="B116" s="383" t="n">
        <v>114</v>
      </c>
      <c r="C116" s="344" t="s">
        <v>257</v>
      </c>
      <c r="D116" s="350" t="str">
        <f aca="false">IF(VLOOKUP($B116,suvaha_p!$A:$G,1)=$B116,VLOOKUP($B116,suvaha_p!$A:$G,$B$1),0)</f>
        <v>Záväzky zo sociálneho fondu (472)</v>
      </c>
      <c r="E116" s="368" t="s">
        <v>346</v>
      </c>
      <c r="F116" s="371" t="n">
        <f aca="false">SUM('HL KNIHA VYPOC'!G248)</f>
        <v>0</v>
      </c>
      <c r="I116" s="370" t="n">
        <f aca="false">SUM(F116:H116)</f>
        <v>0</v>
      </c>
      <c r="K116" s="387"/>
      <c r="M116" s="378"/>
      <c r="N116" s="375" t="n">
        <f aca="false">SUM(I116*-1)</f>
        <v>0</v>
      </c>
      <c r="P116" s="371" t="n">
        <f aca="false">SUM('HL KNIHA VYPOC'!K248)</f>
        <v>0</v>
      </c>
      <c r="S116" s="370" t="n">
        <f aca="false">SUM(P116:R116)</f>
        <v>0</v>
      </c>
      <c r="U116" s="387"/>
      <c r="W116" s="378"/>
      <c r="X116" s="375" t="n">
        <f aca="false">SUM(S116*-1)</f>
        <v>0</v>
      </c>
      <c r="Z116" s="376"/>
    </row>
    <row collapsed="false" customFormat="false" customHeight="true" hidden="false" ht="12.75" outlineLevel="1" r="117">
      <c r="B117" s="383" t="n">
        <v>115</v>
      </c>
      <c r="C117" s="344" t="s">
        <v>262</v>
      </c>
      <c r="D117" s="350" t="str">
        <f aca="false">IF(VLOOKUP($B117,suvaha_p!$A:$G,1)=$B117,VLOOKUP($B117,suvaha_p!$A:$G,$B$1),0)</f>
        <v>Iné dlhodobé záväzky (336A, 372A, 474A, 47XA)</v>
      </c>
      <c r="E117" s="368" t="s">
        <v>202</v>
      </c>
      <c r="G117" s="371" t="n">
        <f aca="false">SUM(ANALYTIKAVUJ!C125+ANALYTIKAVUJ!C182+ANALYTIKAVUJ!J176)</f>
        <v>0</v>
      </c>
      <c r="I117" s="370" t="n">
        <f aca="false">SUM(F117:H117)</f>
        <v>0</v>
      </c>
      <c r="K117" s="387"/>
      <c r="M117" s="378"/>
      <c r="N117" s="375" t="n">
        <f aca="false">SUM(I117*-1)</f>
        <v>0</v>
      </c>
      <c r="Q117" s="371" t="n">
        <f aca="false">SUM(ANALYTIKAVUJ!D125+ANALYTIKAVUJ!D182+ANALYTIKAVUJ!K176)</f>
        <v>0</v>
      </c>
      <c r="S117" s="370" t="n">
        <f aca="false">SUM(P117:R117)</f>
        <v>0</v>
      </c>
      <c r="U117" s="387"/>
      <c r="W117" s="378"/>
      <c r="X117" s="375" t="n">
        <f aca="false">SUM(S117*-1)</f>
        <v>0</v>
      </c>
      <c r="Z117" s="376"/>
    </row>
    <row collapsed="false" customFormat="false" customHeight="true" hidden="false" ht="12.75" outlineLevel="1" r="118">
      <c r="B118" s="383" t="n">
        <v>116</v>
      </c>
      <c r="C118" s="344" t="s">
        <v>263</v>
      </c>
      <c r="D118" s="350" t="str">
        <f aca="false">IF(VLOOKUP($B118,suvaha_p!$A:$G,1)=$B118,VLOOKUP($B118,suvaha_p!$A:$G,$B$1),0)</f>
        <v>Dlhodobé záväzky z derivátových operácií (373A, 377A)</v>
      </c>
      <c r="E118" s="368" t="s">
        <v>205</v>
      </c>
      <c r="G118" s="371" t="n">
        <f aca="false">SUM(ANALYTIKAVUJ!J136+ANALYTIKAVUJ!C186)</f>
        <v>0</v>
      </c>
      <c r="I118" s="370" t="n">
        <f aca="false">SUM(F118:H118)</f>
        <v>0</v>
      </c>
      <c r="K118" s="387"/>
      <c r="M118" s="378"/>
      <c r="N118" s="375" t="n">
        <f aca="false">SUM(I118*-1)</f>
        <v>0</v>
      </c>
      <c r="Q118" s="371" t="n">
        <f aca="false">SUM(ANALYTIKAVUJ!K136+ANALYTIKAVUJ!D186)</f>
        <v>0</v>
      </c>
      <c r="S118" s="370" t="n">
        <f aca="false">SUM(P118:R118)</f>
        <v>0</v>
      </c>
      <c r="U118" s="387"/>
      <c r="W118" s="378"/>
      <c r="X118" s="375" t="n">
        <f aca="false">SUM(S118*-1)</f>
        <v>0</v>
      </c>
      <c r="Z118" s="376"/>
    </row>
    <row collapsed="false" customFormat="false" customHeight="true" hidden="false" ht="12.75" outlineLevel="1" r="119">
      <c r="B119" s="383" t="n">
        <v>117</v>
      </c>
      <c r="C119" s="344" t="s">
        <v>347</v>
      </c>
      <c r="D119" s="350" t="str">
        <f aca="false">IF(VLOOKUP($B119,suvaha_p!$A:$G,1)=$B119,VLOOKUP($B119,suvaha_p!$A:$G,$B$1),0)</f>
        <v>Odložený daňový záväzok (481A)</v>
      </c>
      <c r="E119" s="368" t="s">
        <v>208</v>
      </c>
      <c r="G119" s="371" t="n">
        <f aca="false">SUM(ANALYTIKAVUJ!J141)</f>
        <v>0</v>
      </c>
      <c r="I119" s="370" t="n">
        <f aca="false">SUM(F119:H119)</f>
        <v>0</v>
      </c>
      <c r="K119" s="387"/>
      <c r="M119" s="378"/>
      <c r="N119" s="375" t="n">
        <f aca="false">SUM(I119*-1)</f>
        <v>0</v>
      </c>
      <c r="Q119" s="371" t="n">
        <f aca="false">SUM(ANALYTIKAVUJ!K141)</f>
        <v>0</v>
      </c>
      <c r="S119" s="370" t="n">
        <f aca="false">SUM(P119:R119)</f>
        <v>0</v>
      </c>
      <c r="U119" s="387"/>
      <c r="W119" s="378"/>
      <c r="X119" s="375" t="n">
        <f aca="false">SUM(S119*-1)</f>
        <v>0</v>
      </c>
      <c r="Z119" s="376"/>
    </row>
    <row collapsed="false" customFormat="false" customHeight="true" hidden="false" ht="12.75" outlineLevel="1" r="120">
      <c r="B120" s="383" t="n">
        <v>118</v>
      </c>
      <c r="C120" s="344" t="s">
        <v>275</v>
      </c>
      <c r="D120" s="357" t="str">
        <f aca="false">IF(VLOOKUP($B120,suvaha_p!$A:$G,1)=$B120,VLOOKUP($B120,suvaha_p!$A:$G,$B$1),0)</f>
        <v>Dlhodobé rezervy r. 119 + r. 120</v>
      </c>
      <c r="E120" s="358" t="s">
        <v>348</v>
      </c>
      <c r="F120" s="358"/>
      <c r="I120" s="370" t="n">
        <f aca="false">SUM(F120:H120)</f>
        <v>0</v>
      </c>
      <c r="K120" s="387"/>
      <c r="M120" s="378"/>
      <c r="N120" s="388" t="n">
        <f aca="false">SUM(N121:N122)</f>
        <v>0</v>
      </c>
      <c r="P120" s="358"/>
      <c r="S120" s="370" t="n">
        <f aca="false">SUM(P120:R120)</f>
        <v>0</v>
      </c>
      <c r="U120" s="387"/>
      <c r="W120" s="378"/>
      <c r="X120" s="388" t="n">
        <f aca="false">SUM(X121:X122)</f>
        <v>0</v>
      </c>
      <c r="Z120" s="365"/>
    </row>
    <row collapsed="false" customFormat="false" customHeight="true" hidden="false" ht="12.75" outlineLevel="1" r="121">
      <c r="B121" s="383" t="n">
        <v>119</v>
      </c>
      <c r="C121" s="344" t="s">
        <v>277</v>
      </c>
      <c r="D121" s="350" t="str">
        <f aca="false">IF(VLOOKUP($B121,suvaha_p!$A:$G,1)=$B121,VLOOKUP($B121,suvaha_p!$A:$G,$B$1),0)</f>
        <v>Zákonné rezervy  (451A)</v>
      </c>
      <c r="E121" s="368" t="s">
        <v>349</v>
      </c>
      <c r="G121" s="371" t="n">
        <f aca="false">SUM(ANALYTIKAVUJ!J154)</f>
        <v>0</v>
      </c>
      <c r="I121" s="370" t="n">
        <f aca="false">SUM(F121:H121)</f>
        <v>0</v>
      </c>
      <c r="K121" s="387"/>
      <c r="M121" s="378"/>
      <c r="N121" s="375" t="n">
        <f aca="false">SUM(I121*-1)</f>
        <v>0</v>
      </c>
      <c r="Q121" s="371" t="n">
        <f aca="false">SUM(ANALYTIKAVUJ!K154)</f>
        <v>0</v>
      </c>
      <c r="S121" s="370" t="n">
        <f aca="false">SUM(P121:R121)</f>
        <v>0</v>
      </c>
      <c r="U121" s="387"/>
      <c r="W121" s="378"/>
      <c r="X121" s="375" t="n">
        <f aca="false">SUM(S121*-1)</f>
        <v>0</v>
      </c>
      <c r="Z121" s="376"/>
    </row>
    <row collapsed="false" customFormat="false" customHeight="true" hidden="false" ht="12.75" outlineLevel="1" r="122">
      <c r="B122" s="383" t="n">
        <v>120</v>
      </c>
      <c r="C122" s="344" t="s">
        <v>245</v>
      </c>
      <c r="D122" s="350" t="str">
        <f aca="false">IF(VLOOKUP($B122,suvaha_p!$A:$G,1)=$B122,VLOOKUP($B122,suvaha_p!$A:$G,$B$1),0)</f>
        <v>Ostatné rezervy (459A, 45XA)</v>
      </c>
      <c r="E122" s="368" t="s">
        <v>350</v>
      </c>
      <c r="G122" s="371" t="n">
        <f aca="false">SUM(ANALYTIKAVUJ!J158)</f>
        <v>0</v>
      </c>
      <c r="I122" s="370" t="n">
        <f aca="false">SUM(F122:H122)</f>
        <v>0</v>
      </c>
      <c r="K122" s="387"/>
      <c r="M122" s="378"/>
      <c r="N122" s="375" t="n">
        <f aca="false">SUM(I122*-1)</f>
        <v>0</v>
      </c>
      <c r="Q122" s="371" t="n">
        <f aca="false">SUM(ANALYTIKAVUJ!K158)</f>
        <v>0</v>
      </c>
      <c r="S122" s="370" t="n">
        <f aca="false">SUM(P122:R122)</f>
        <v>0</v>
      </c>
      <c r="U122" s="387"/>
      <c r="W122" s="378"/>
      <c r="X122" s="375" t="n">
        <f aca="false">SUM(S122*-1)</f>
        <v>0</v>
      </c>
      <c r="Z122" s="376"/>
    </row>
    <row collapsed="false" customFormat="false" customHeight="true" hidden="false" ht="12.75" outlineLevel="1" r="123">
      <c r="B123" s="383" t="n">
        <v>121</v>
      </c>
      <c r="C123" s="344" t="s">
        <v>282</v>
      </c>
      <c r="D123" s="357" t="str">
        <f aca="false">IF(VLOOKUP($B123,suvaha_p!$A:$G,1)=$B123,VLOOKUP($B123,suvaha_p!$A:$G,$B$1),0)</f>
        <v>Dlhodobé bankové úvery (461A, 46XA)</v>
      </c>
      <c r="E123" s="392" t="s">
        <v>351</v>
      </c>
      <c r="F123" s="358"/>
      <c r="G123" s="371" t="n">
        <f aca="false">SUM(ANALYTIKAVUJ!J162)</f>
        <v>0</v>
      </c>
      <c r="I123" s="370" t="n">
        <f aca="false">SUM(F123:H123)</f>
        <v>0</v>
      </c>
      <c r="K123" s="387"/>
      <c r="M123" s="378"/>
      <c r="N123" s="388" t="n">
        <f aca="false">SUM(I123*-1)</f>
        <v>0</v>
      </c>
      <c r="P123" s="358"/>
      <c r="Q123" s="371" t="n">
        <f aca="false">SUM(ANALYTIKAVUJ!K162)</f>
        <v>0</v>
      </c>
      <c r="S123" s="370" t="n">
        <f aca="false">SUM(P123:R123)</f>
        <v>0</v>
      </c>
      <c r="U123" s="387"/>
      <c r="W123" s="378"/>
      <c r="X123" s="388" t="n">
        <f aca="false">SUM(S123*-1)</f>
        <v>0</v>
      </c>
      <c r="Z123" s="365"/>
    </row>
    <row collapsed="false" customFormat="false" customHeight="true" hidden="false" ht="12.75" outlineLevel="1" r="124">
      <c r="B124" s="383" t="n">
        <v>122</v>
      </c>
      <c r="C124" s="344" t="s">
        <v>286</v>
      </c>
      <c r="D124" s="357" t="str">
        <f aca="false">IF(VLOOKUP($B124,suvaha_p!$A:$G,1)=$B124,VLOOKUP($B124,suvaha_p!$A:$G,$B$1),0)</f>
        <v>Krátkodobé záväzky súčet (r. 123 + r. 127 až r. 135)</v>
      </c>
      <c r="E124" s="358" t="s">
        <v>352</v>
      </c>
      <c r="F124" s="358"/>
      <c r="I124" s="370" t="n">
        <f aca="false">SUM(F124:H124)</f>
        <v>0</v>
      </c>
      <c r="K124" s="387"/>
      <c r="M124" s="363"/>
      <c r="N124" s="388" t="n">
        <f aca="false">SUM(N129:N137)+N125</f>
        <v>0</v>
      </c>
      <c r="P124" s="358"/>
      <c r="S124" s="370" t="n">
        <f aca="false">SUM(P124:R124)</f>
        <v>0</v>
      </c>
      <c r="U124" s="387"/>
      <c r="W124" s="363"/>
      <c r="X124" s="388" t="n">
        <f aca="false">SUM(X129:X137)+X125</f>
        <v>0</v>
      </c>
      <c r="Z124" s="365"/>
    </row>
    <row collapsed="false" customFormat="false" customHeight="true" hidden="false" ht="12.75" outlineLevel="1" r="125">
      <c r="B125" s="383" t="n">
        <v>123</v>
      </c>
      <c r="C125" s="344" t="s">
        <v>288</v>
      </c>
      <c r="D125" s="357" t="str">
        <f aca="false">IF(VLOOKUP($B125,suvaha_p!$A:$G,1)=$B125,VLOOKUP($B125,suvaha_p!$A:$G,$B$1),0)</f>
        <v>Záväzky z obchodného styku súčet (r.124 až r. 126)</v>
      </c>
      <c r="E125" s="358" t="s">
        <v>353</v>
      </c>
      <c r="F125" s="358"/>
      <c r="I125" s="370" t="n">
        <f aca="false">SUM(F125:H125)</f>
        <v>0</v>
      </c>
      <c r="K125" s="387"/>
      <c r="M125" s="363"/>
      <c r="N125" s="388" t="n">
        <f aca="false">SUM(N126:N128)</f>
        <v>0</v>
      </c>
      <c r="P125" s="358"/>
      <c r="S125" s="370" t="n">
        <f aca="false">SUM(P125:R125)</f>
        <v>0</v>
      </c>
      <c r="U125" s="387"/>
      <c r="W125" s="363"/>
      <c r="X125" s="388" t="n">
        <f aca="false">SUM(X126:X128)</f>
        <v>0</v>
      </c>
      <c r="Z125" s="365"/>
    </row>
    <row collapsed="false" customFormat="false" customHeight="true" hidden="false" ht="12.75" outlineLevel="1" r="126">
      <c r="B126" s="383" t="n">
        <v>124</v>
      </c>
      <c r="C126" s="344" t="s">
        <v>278</v>
      </c>
      <c r="D126" s="350" t="str">
        <f aca="false">IF(VLOOKUP($B126,suvaha_p!$A:$G,1)=$B126,VLOOKUP($B126,suvaha_p!$A:$G,$B$1),0)</f>
        <v>Záväzky z obchodného styku voči prepojeným účtovným jednotkám (321A, 322A, 324A, 325A, 326A, 32XA, 475A, 476A, 478A, 47XA)</v>
      </c>
      <c r="E126" s="368" t="s">
        <v>354</v>
      </c>
      <c r="G126" s="371" t="n">
        <f aca="false">SUM(ANALYTIKAVUJ!C153+ANALYTIKAVUJ!J184+ANALYTIKAVUJ!J193+ANALYTIKAVUJ!C158+ANALYTIKAVUJ!C167+ANALYTIKAVUJ!C172+ANALYTIKAVUJ!C177+ANALYTIKAVUJ!J199)</f>
        <v>0</v>
      </c>
      <c r="I126" s="370" t="n">
        <f aca="false">SUM(F126:H126)</f>
        <v>0</v>
      </c>
      <c r="K126" s="387"/>
      <c r="M126" s="378"/>
      <c r="N126" s="375" t="n">
        <f aca="false">SUM(I126*-1)</f>
        <v>0</v>
      </c>
      <c r="Q126" s="371" t="n">
        <f aca="false">SUM(ANALYTIKAVUJ!D153+ANALYTIKAVUJ!K184+ANALYTIKAVUJ!K193+ANALYTIKAVUJ!D158+ANALYTIKAVUJ!D167+ANALYTIKAVUJ!D172+ANALYTIKAVUJ!D177+ANALYTIKAVUJ!K199)</f>
        <v>0</v>
      </c>
      <c r="S126" s="370" t="n">
        <f aca="false">SUM(P126:R126)</f>
        <v>0</v>
      </c>
      <c r="U126" s="387"/>
      <c r="W126" s="378"/>
      <c r="X126" s="375" t="n">
        <f aca="false">SUM(S126*-1)</f>
        <v>0</v>
      </c>
      <c r="Z126" s="376"/>
    </row>
    <row collapsed="false" customFormat="false" customHeight="true" hidden="false" ht="12.75" outlineLevel="1" r="127">
      <c r="B127" s="383" t="n">
        <v>125</v>
      </c>
      <c r="C127" s="344" t="s">
        <v>279</v>
      </c>
      <c r="D127" s="350" t="str">
        <f aca="false">IF(VLOOKUP($B127,suvaha_p!$A:$G,1)=$B127,VLOOKUP($B127,suvaha_p!$A:$G,$B$1),0)</f>
        <v>Záväzky z obchodného styku v rámci podielovej účasti okrem záväzkov voči prepojeným účtovným jednotkám (321A, 322A, 324A, 325A, 326A, 32XA, 475A, 476A, 478A, 47XA)</v>
      </c>
      <c r="E127" s="368" t="s">
        <v>355</v>
      </c>
      <c r="G127" s="371" t="n">
        <f aca="false">SUM(ANALYTIKAVUJ!J194+ANALYTIKAVUJ!J185+ANALYTIKAVUJ!C154+ANALYTIKAVUJ!J200+ANALYTIKAVUJ!C159+ANALYTIKAVUJ!C168+ANALYTIKAVUJ!C173+ANALYTIKAVUJ!C178)</f>
        <v>0</v>
      </c>
      <c r="I127" s="370" t="n">
        <f aca="false">SUM(F127:H127)</f>
        <v>0</v>
      </c>
      <c r="K127" s="387"/>
      <c r="M127" s="378"/>
      <c r="N127" s="375" t="n">
        <f aca="false">SUM(I127*-1)</f>
        <v>0</v>
      </c>
      <c r="Q127" s="371" t="n">
        <f aca="false">SUM(ANALYTIKAVUJ!K194+ANALYTIKAVUJ!K185+ANALYTIKAVUJ!D154+ANALYTIKAVUJ!K200+ANALYTIKAVUJ!D159+ANALYTIKAVUJ!D168+ANALYTIKAVUJ!D173+ANALYTIKAVUJ!D178)</f>
        <v>0</v>
      </c>
      <c r="S127" s="370" t="n">
        <f aca="false">SUM(P127:R127)</f>
        <v>0</v>
      </c>
      <c r="U127" s="387"/>
      <c r="W127" s="378"/>
      <c r="X127" s="375" t="n">
        <f aca="false">SUM(S127*-1)</f>
        <v>0</v>
      </c>
      <c r="Z127" s="376"/>
    </row>
    <row collapsed="false" customFormat="false" customHeight="true" hidden="false" ht="12.75" outlineLevel="1" r="128">
      <c r="B128" s="383" t="n">
        <v>126</v>
      </c>
      <c r="C128" s="344" t="s">
        <v>280</v>
      </c>
      <c r="D128" s="350" t="str">
        <f aca="false">IF(VLOOKUP($B128,suvaha_p!$A:$G,1)=$B128,VLOOKUP($B128,suvaha_p!$A:$G,$B$1),0)</f>
        <v>Ostatné záväzky z obchodného styku (321A, 322A, 324A, 325A, 326A, 32XA, 475A, 476A, 478A, 47XA)</v>
      </c>
      <c r="E128" s="368" t="s">
        <v>356</v>
      </c>
      <c r="G128" s="371" t="n">
        <f aca="false">SUM(ANALYTIKAVUJ!C155+ANALYTIKAVUJ!J186+ANALYTIKAVUJ!J195+ANALYTIKAVUJ!C160+ANALYTIKAVUJ!C169+ANALYTIKAVUJ!C174+ANALYTIKAVUJ!C179+ANALYTIKAVUJ!J201)</f>
        <v>0</v>
      </c>
      <c r="I128" s="370" t="n">
        <f aca="false">SUM(F128:H128)</f>
        <v>0</v>
      </c>
      <c r="K128" s="387"/>
      <c r="M128" s="378"/>
      <c r="N128" s="375" t="n">
        <f aca="false">SUM(I128*-1)</f>
        <v>0</v>
      </c>
      <c r="Q128" s="371" t="n">
        <f aca="false">SUM(ANALYTIKAVUJ!D155+ANALYTIKAVUJ!K186+ANALYTIKAVUJ!K195+ANALYTIKAVUJ!D160+ANALYTIKAVUJ!D169+ANALYTIKAVUJ!D174+ANALYTIKAVUJ!D179+ANALYTIKAVUJ!K201)</f>
        <v>0</v>
      </c>
      <c r="S128" s="370" t="n">
        <f aca="false">SUM(P128:R128)</f>
        <v>0</v>
      </c>
      <c r="U128" s="387"/>
      <c r="W128" s="378"/>
      <c r="X128" s="375" t="n">
        <f aca="false">SUM(S128*-1)</f>
        <v>0</v>
      </c>
      <c r="Z128" s="376"/>
    </row>
    <row collapsed="false" customFormat="false" customHeight="true" hidden="false" ht="12.75" outlineLevel="1" r="129">
      <c r="B129" s="383" t="n">
        <v>127</v>
      </c>
      <c r="C129" s="344" t="s">
        <v>245</v>
      </c>
      <c r="D129" s="350" t="str">
        <f aca="false">IF(VLOOKUP($B129,suvaha_p!$A:$G,1)=$B129,VLOOKUP($B129,suvaha_p!$A:$G,$B$1),0)</f>
        <v>Čistá hodnota zákazky (316A)</v>
      </c>
      <c r="E129" s="368" t="s">
        <v>357</v>
      </c>
      <c r="G129" s="371" t="n">
        <f aca="false">SUM(ANALYTIKAVUJ!C118)</f>
        <v>0</v>
      </c>
      <c r="I129" s="370" t="n">
        <f aca="false">SUM(F129:H129)</f>
        <v>0</v>
      </c>
      <c r="K129" s="387"/>
      <c r="M129" s="378"/>
      <c r="N129" s="375" t="n">
        <f aca="false">SUM(I129*-1)</f>
        <v>0</v>
      </c>
      <c r="Q129" s="371" t="n">
        <f aca="false">SUM(ANALYTIKAVUJ!D118)</f>
        <v>0</v>
      </c>
      <c r="S129" s="370" t="n">
        <f aca="false">SUM(P129:R129)</f>
        <v>0</v>
      </c>
      <c r="U129" s="387"/>
      <c r="W129" s="378"/>
      <c r="X129" s="375" t="n">
        <f aca="false">SUM(S129*-1)</f>
        <v>0</v>
      </c>
      <c r="Z129" s="376"/>
    </row>
    <row collapsed="false" customFormat="false" customHeight="true" hidden="false" ht="12.75" outlineLevel="1" r="130">
      <c r="B130" s="383" t="n">
        <v>128</v>
      </c>
      <c r="C130" s="344" t="s">
        <v>246</v>
      </c>
      <c r="D130" s="350" t="str">
        <f aca="false">IF(VLOOKUP($B130,suvaha_p!$A:$G,1)=$B130,VLOOKUP($B130,suvaha_p!$A:$G,$B$1),0)</f>
        <v>Ostatné záväzky voči prepojeným účtovným jednotkám (361A, 36XA, 471A, 47XA)</v>
      </c>
      <c r="E130" s="368" t="s">
        <v>358</v>
      </c>
      <c r="G130" s="371" t="n">
        <f aca="false">SUM(ANALYTIKAVUJ!J168)</f>
        <v>0</v>
      </c>
      <c r="I130" s="370" t="n">
        <f aca="false">SUM(F130:H130)</f>
        <v>0</v>
      </c>
      <c r="K130" s="387"/>
      <c r="M130" s="378"/>
      <c r="N130" s="375" t="n">
        <f aca="false">SUM(I130*-1)</f>
        <v>0</v>
      </c>
      <c r="Q130" s="371" t="n">
        <f aca="false">SUM(ANALYTIKAVUJ!K168)</f>
        <v>0</v>
      </c>
      <c r="S130" s="370" t="n">
        <f aca="false">SUM(P130:R130)</f>
        <v>0</v>
      </c>
      <c r="U130" s="387"/>
      <c r="W130" s="378"/>
      <c r="X130" s="375" t="n">
        <f aca="false">SUM(S130*-1)</f>
        <v>0</v>
      </c>
      <c r="Z130" s="376"/>
    </row>
    <row collapsed="false" customFormat="false" customHeight="true" hidden="false" ht="12.75" outlineLevel="1" r="131">
      <c r="B131" s="383" t="n">
        <v>129</v>
      </c>
      <c r="C131" s="344" t="s">
        <v>247</v>
      </c>
      <c r="D131" s="350" t="str">
        <f aca="false">IF(VLOOKUP($B131,suvaha_p!$A:$G,1)=$B131,VLOOKUP($B131,suvaha_p!$A:$G,$B$1),0)</f>
        <v>Ostatné záväzky v rámci podielovej účasti okrem záväzkov voči prepojeným účtovným jednotkám (361A, 36XA, 471A, 47XA)</v>
      </c>
      <c r="E131" s="368" t="s">
        <v>359</v>
      </c>
      <c r="G131" s="371" t="n">
        <f aca="false">SUM(ANALYTIKAVUJ!J169)</f>
        <v>0</v>
      </c>
      <c r="I131" s="370" t="n">
        <f aca="false">SUM(F131:H131)</f>
        <v>0</v>
      </c>
      <c r="K131" s="387"/>
      <c r="M131" s="378"/>
      <c r="N131" s="375" t="n">
        <f aca="false">SUM(I131*-1)</f>
        <v>0</v>
      </c>
      <c r="Q131" s="371" t="n">
        <f aca="false">SUM(ANALYTIKAVUJ!K169)</f>
        <v>0</v>
      </c>
      <c r="S131" s="370" t="n">
        <f aca="false">SUM(P131:R131)</f>
        <v>0</v>
      </c>
      <c r="U131" s="387"/>
      <c r="W131" s="378"/>
      <c r="X131" s="375" t="n">
        <f aca="false">SUM(S131*-1)</f>
        <v>0</v>
      </c>
      <c r="Z131" s="376"/>
    </row>
    <row collapsed="false" customFormat="false" customHeight="true" hidden="false" ht="12.75" outlineLevel="1" r="132">
      <c r="B132" s="383" t="n">
        <v>130</v>
      </c>
      <c r="C132" s="344" t="s">
        <v>248</v>
      </c>
      <c r="D132" s="350" t="str">
        <f aca="false">IF(VLOOKUP($B132,suvaha_p!$A:$G,1)=$B132,VLOOKUP($B132,suvaha_p!$A:$G,$B$1),0)</f>
        <v>Záväzky voči spoločníkom a združeniu (364, 365, 366, 367, 368, 398A, 478A, 479A)</v>
      </c>
      <c r="E132" s="368" t="s">
        <v>360</v>
      </c>
      <c r="F132" s="371" t="n">
        <f aca="false">SUM('HL KNIHA VYPOC'!G179:G183)+'HL KNIHA VYPOC'!G210</f>
        <v>0</v>
      </c>
      <c r="G132" s="371" t="n">
        <f aca="false">SUM(ANALYTIKAVUJ!J202+ANALYTIKAVUJ!J206)</f>
        <v>0</v>
      </c>
      <c r="I132" s="370" t="n">
        <f aca="false">SUM(F132:H132)</f>
        <v>0</v>
      </c>
      <c r="K132" s="387"/>
      <c r="M132" s="378"/>
      <c r="N132" s="375" t="n">
        <f aca="false">SUM(I132*-1)</f>
        <v>0</v>
      </c>
      <c r="P132" s="371" t="n">
        <f aca="false">SUM('HL KNIHA VYPOC'!K179:Q183)+'HL KNIHA VYPOC'!K210</f>
        <v>0</v>
      </c>
      <c r="Q132" s="371" t="n">
        <f aca="false">SUM(ANALYTIKAVUJ!K202+ANALYTIKAVUJ!K206)</f>
        <v>0</v>
      </c>
      <c r="S132" s="370" t="n">
        <f aca="false">SUM(P132:R132)</f>
        <v>0</v>
      </c>
      <c r="U132" s="387"/>
      <c r="W132" s="378"/>
      <c r="X132" s="375" t="n">
        <f aca="false">SUM(S132*-1)</f>
        <v>0</v>
      </c>
      <c r="Z132" s="376"/>
    </row>
    <row collapsed="false" customFormat="false" customHeight="true" hidden="false" ht="12.75" outlineLevel="1" r="133">
      <c r="B133" s="383" t="n">
        <v>131</v>
      </c>
      <c r="C133" s="344" t="s">
        <v>250</v>
      </c>
      <c r="D133" s="350" t="str">
        <f aca="false">IF(VLOOKUP($B133,suvaha_p!$A:$G,1)=$B133,VLOOKUP($B133,suvaha_p!$A:$G,$B$1),0)</f>
        <v>Záväzky voči zamestnancom (331, 333, 33X, 479A)</v>
      </c>
      <c r="E133" s="368" t="s">
        <v>361</v>
      </c>
      <c r="F133" s="369" t="n">
        <f aca="false">SUM('HL KNIHA VYPOC'!G157+'HL KNIHA VYPOC'!G158)</f>
        <v>0</v>
      </c>
      <c r="G133" s="371" t="n">
        <f aca="false">SUM(ANALYTIKAVUJ!J207)</f>
        <v>0</v>
      </c>
      <c r="I133" s="370" t="n">
        <f aca="false">SUM(F133:H133)</f>
        <v>0</v>
      </c>
      <c r="K133" s="387"/>
      <c r="M133" s="378"/>
      <c r="N133" s="375" t="n">
        <f aca="false">SUM(I133*-1)</f>
        <v>0</v>
      </c>
      <c r="P133" s="369" t="n">
        <f aca="false">SUM('HL KNIHA VYPOC'!K157+'HL KNIHA VYPOC'!K158)</f>
        <v>0</v>
      </c>
      <c r="Q133" s="371" t="n">
        <f aca="false">SUM(ANALYTIKAVUJ!K207)</f>
        <v>0</v>
      </c>
      <c r="S133" s="370" t="n">
        <f aca="false">SUM(P133:R133)</f>
        <v>0</v>
      </c>
      <c r="U133" s="387"/>
      <c r="W133" s="378"/>
      <c r="X133" s="375" t="n">
        <f aca="false">SUM(S133*-1)</f>
        <v>0</v>
      </c>
      <c r="Z133" s="376"/>
    </row>
    <row collapsed="false" customFormat="false" customHeight="true" hidden="false" ht="12.75" outlineLevel="1" r="134">
      <c r="B134" s="383" t="n">
        <v>132</v>
      </c>
      <c r="C134" s="344" t="s">
        <v>251</v>
      </c>
      <c r="D134" s="350" t="str">
        <f aca="false">IF(VLOOKUP($B134,suvaha_p!$A:$G,1)=$B134,VLOOKUP($B134,suvaha_p!$A:$G,$B$1),0)</f>
        <v>Záväzky zo sociálneho poistenia (336A)</v>
      </c>
      <c r="E134" s="368" t="s">
        <v>362</v>
      </c>
      <c r="G134" s="371" t="n">
        <f aca="false">SUM(ANALYTIKAVUJ!C126)</f>
        <v>0</v>
      </c>
      <c r="I134" s="370" t="n">
        <f aca="false">SUM(F134:H134)</f>
        <v>0</v>
      </c>
      <c r="K134" s="387"/>
      <c r="M134" s="378"/>
      <c r="N134" s="375" t="n">
        <f aca="false">SUM(I134*-1)</f>
        <v>0</v>
      </c>
      <c r="Q134" s="371" t="n">
        <f aca="false">SUM(ANALYTIKAVUJ!D126)</f>
        <v>0</v>
      </c>
      <c r="S134" s="370" t="n">
        <f aca="false">SUM(P134:R134)</f>
        <v>0</v>
      </c>
      <c r="U134" s="387"/>
      <c r="W134" s="378"/>
      <c r="X134" s="375" t="n">
        <f aca="false">SUM(S134*-1)</f>
        <v>0</v>
      </c>
      <c r="Z134" s="376"/>
    </row>
    <row collapsed="false" customFormat="false" customHeight="true" hidden="false" ht="12.75" outlineLevel="1" r="135">
      <c r="B135" s="383" t="n">
        <v>133</v>
      </c>
      <c r="C135" s="344" t="s">
        <v>256</v>
      </c>
      <c r="D135" s="350" t="str">
        <f aca="false">IF(VLOOKUP($B135,suvaha_p!$A:$G,1)=$B135,VLOOKUP($B135,suvaha_p!$A:$G,$B$1),0)</f>
        <v>Daňové záväzky a dotácie (341, 342, 343, 345, 346, 347, 34X)</v>
      </c>
      <c r="E135" s="368" t="s">
        <v>363</v>
      </c>
      <c r="G135" s="371" t="n">
        <f aca="false">SUM(ANALYTIKAVUJ!J108+ANALYTIKAVUJ!J112+ANALYTIKAVUJ!J116+ANALYTIKAVUJ!J120+ANALYTIKAVUJ!J124+ANALYTIKAVUJ!J128)</f>
        <v>0</v>
      </c>
      <c r="I135" s="370" t="n">
        <f aca="false">SUM(F135:H135)</f>
        <v>0</v>
      </c>
      <c r="K135" s="387"/>
      <c r="M135" s="378"/>
      <c r="N135" s="375" t="n">
        <f aca="false">SUM(I135*-1)</f>
        <v>0</v>
      </c>
      <c r="Q135" s="371" t="n">
        <f aca="false">SUM(ANALYTIKAVUJ!K108+ANALYTIKAVUJ!K112+ANALYTIKAVUJ!K116+ANALYTIKAVUJ!K120+ANALYTIKAVUJ!K124+ANALYTIKAVUJ!K128)</f>
        <v>0</v>
      </c>
      <c r="S135" s="370" t="n">
        <f aca="false">SUM(P135:R135)</f>
        <v>0</v>
      </c>
      <c r="U135" s="387"/>
      <c r="W135" s="378"/>
      <c r="X135" s="375" t="n">
        <f aca="false">SUM(S135*-1)</f>
        <v>0</v>
      </c>
      <c r="Z135" s="344"/>
    </row>
    <row collapsed="false" customFormat="false" customHeight="true" hidden="false" ht="12.75" outlineLevel="1" r="136">
      <c r="B136" s="383" t="n">
        <v>134</v>
      </c>
      <c r="C136" s="344" t="s">
        <v>257</v>
      </c>
      <c r="D136" s="350" t="str">
        <f aca="false">IF(VLOOKUP($B136,suvaha_p!$A:$G,1)=$B136,VLOOKUP($B136,suvaha_p!$A:$G,$B$1),0)</f>
        <v>Záväzky z derivátových operácií (373A, 377A)</v>
      </c>
      <c r="E136" s="368" t="s">
        <v>364</v>
      </c>
      <c r="G136" s="371" t="n">
        <f aca="false">SUM(ANALYTIKAVUJ!J137+ANALYTIKAVUJ!C187)</f>
        <v>0</v>
      </c>
      <c r="I136" s="370" t="n">
        <f aca="false">SUM(F136:H136)</f>
        <v>0</v>
      </c>
      <c r="K136" s="387"/>
      <c r="M136" s="378"/>
      <c r="N136" s="375" t="n">
        <f aca="false">SUM(I136*-1)</f>
        <v>0</v>
      </c>
      <c r="Q136" s="371" t="n">
        <f aca="false">SUM(ANALYTIKAVUJ!K137+ANALYTIKAVUJ!D187)</f>
        <v>0</v>
      </c>
      <c r="S136" s="370" t="n">
        <f aca="false">SUM(P136:R136)</f>
        <v>0</v>
      </c>
      <c r="U136" s="387"/>
      <c r="W136" s="378"/>
      <c r="X136" s="375" t="n">
        <f aca="false">SUM(S136*-1)</f>
        <v>0</v>
      </c>
      <c r="Z136" s="376"/>
    </row>
    <row collapsed="false" customFormat="false" customHeight="true" hidden="false" ht="12.75" outlineLevel="1" r="137">
      <c r="B137" s="383" t="n">
        <v>135</v>
      </c>
      <c r="C137" s="344" t="s">
        <v>262</v>
      </c>
      <c r="D137" s="350" t="str">
        <f aca="false">IF(VLOOKUP($B137,suvaha_p!$A:$G,1)=$B137,VLOOKUP($B137,suvaha_p!$A:$G,$B$1),0)</f>
        <v>Iné záväzky (372A, 379A, 474A, 475A, 479A, 47XA)</v>
      </c>
      <c r="E137" s="368" t="s">
        <v>365</v>
      </c>
      <c r="F137" s="369" t="n">
        <f aca="false">SUM('HL KNIHA VYPOC'!G194)</f>
        <v>0</v>
      </c>
      <c r="G137" s="371" t="n">
        <f aca="false">SUM(ANALYTIKAVUJ!C183+ANALYTIKAVUJ!J177+ANALYTIKAVUJ!J187+ANALYTIKAVUJ!J208)</f>
        <v>0</v>
      </c>
      <c r="I137" s="370" t="n">
        <f aca="false">SUM(F137:H137)</f>
        <v>0</v>
      </c>
      <c r="K137" s="387"/>
      <c r="M137" s="378"/>
      <c r="N137" s="375" t="n">
        <f aca="false">SUM(I137*-1)</f>
        <v>0</v>
      </c>
      <c r="P137" s="369" t="n">
        <f aca="false">SUM('HL KNIHA VYPOC'!K194)</f>
        <v>0</v>
      </c>
      <c r="Q137" s="371" t="n">
        <f aca="false">SUM(ANALYTIKAVUJ!D183+ANALYTIKAVUJ!K177+ANALYTIKAVUJ!K187+ANALYTIKAVUJ!K208)</f>
        <v>0</v>
      </c>
      <c r="S137" s="370" t="n">
        <f aca="false">SUM(P137:R137)</f>
        <v>0</v>
      </c>
      <c r="U137" s="387"/>
      <c r="W137" s="378"/>
      <c r="X137" s="375" t="n">
        <f aca="false">SUM(S137*-1)</f>
        <v>0</v>
      </c>
      <c r="Z137" s="344"/>
    </row>
    <row collapsed="false" customFormat="false" customHeight="true" hidden="false" ht="12.75" outlineLevel="1" r="138">
      <c r="B138" s="383" t="n">
        <v>136</v>
      </c>
      <c r="C138" s="344" t="s">
        <v>292</v>
      </c>
      <c r="D138" s="357" t="str">
        <f aca="false">IF(VLOOKUP($B138,suvaha_p!$A:$G,1)=$B138,VLOOKUP($B138,suvaha_p!$A:$G,$B$1),0)</f>
        <v>Krátkodobé rezervy r. 137 + r. 138</v>
      </c>
      <c r="E138" s="368" t="s">
        <v>366</v>
      </c>
      <c r="I138" s="370" t="n">
        <f aca="false">SUM(F138:H138)</f>
        <v>0</v>
      </c>
      <c r="K138" s="387"/>
      <c r="M138" s="363"/>
      <c r="N138" s="388" t="n">
        <f aca="false">SUM(N139:N140)</f>
        <v>0</v>
      </c>
      <c r="S138" s="370" t="n">
        <f aca="false">SUM(P138:R138)</f>
        <v>0</v>
      </c>
      <c r="U138" s="387"/>
      <c r="W138" s="363"/>
      <c r="X138" s="388" t="n">
        <f aca="false">SUM(X139:X140)</f>
        <v>0</v>
      </c>
      <c r="Z138" s="365"/>
    </row>
    <row collapsed="false" customFormat="false" customHeight="true" hidden="false" ht="12.75" outlineLevel="1" r="139">
      <c r="B139" s="383" t="n">
        <v>137</v>
      </c>
      <c r="C139" s="344" t="s">
        <v>294</v>
      </c>
      <c r="D139" s="350" t="str">
        <f aca="false">IF(VLOOKUP($B139,suvaha_p!$A:$G,1)=$B139,VLOOKUP($B139,suvaha_p!$A:$G,$B$1),0)</f>
        <v>Zákonné rezervy (323A, 451A)</v>
      </c>
      <c r="E139" s="368" t="s">
        <v>367</v>
      </c>
      <c r="G139" s="371" t="n">
        <f aca="false">SUM(ANALYTIKAVUJ!J155+ANALYTIKAVUJ!C163)</f>
        <v>0</v>
      </c>
      <c r="I139" s="370" t="n">
        <f aca="false">SUM(F139:H139)</f>
        <v>0</v>
      </c>
      <c r="K139" s="387"/>
      <c r="M139" s="363"/>
      <c r="N139" s="375" t="n">
        <f aca="false">SUM(I139*-1)</f>
        <v>0</v>
      </c>
      <c r="Q139" s="371" t="n">
        <f aca="false">SUM(ANALYTIKAVUJ!K155+ANALYTIKAVUJ!D163)</f>
        <v>0</v>
      </c>
      <c r="S139" s="370" t="n">
        <f aca="false">SUM(P139:R139)</f>
        <v>0</v>
      </c>
      <c r="U139" s="387"/>
      <c r="W139" s="363"/>
      <c r="X139" s="375" t="n">
        <f aca="false">SUM(S139*-1)</f>
        <v>0</v>
      </c>
      <c r="Z139" s="344"/>
    </row>
    <row collapsed="false" customFormat="false" customHeight="true" hidden="false" ht="12.75" outlineLevel="1" r="140">
      <c r="B140" s="383" t="n">
        <v>138</v>
      </c>
      <c r="C140" s="344" t="s">
        <v>245</v>
      </c>
      <c r="D140" s="350" t="str">
        <f aca="false">IF(VLOOKUP($B140,suvaha_p!$A:$G,1)=$B140,VLOOKUP($B140,suvaha_p!$A:$G,$B$1),0)</f>
        <v>Ostatné rezervy (323A, 32X, 459A, 45XA)</v>
      </c>
      <c r="E140" s="368" t="s">
        <v>368</v>
      </c>
      <c r="G140" s="371" t="n">
        <f aca="false">SUM(ANALYTIKAVUJ!C164+ANALYTIKAVUJ!J159)</f>
        <v>0</v>
      </c>
      <c r="I140" s="370" t="n">
        <f aca="false">SUM(F140:H140)</f>
        <v>0</v>
      </c>
      <c r="K140" s="387"/>
      <c r="M140" s="378"/>
      <c r="N140" s="375" t="n">
        <f aca="false">SUM(I140*-1)</f>
        <v>0</v>
      </c>
      <c r="Q140" s="371" t="n">
        <f aca="false">SUM(ANALYTIKAVUJ!D164+ANALYTIKAVUJ!K159)</f>
        <v>0</v>
      </c>
      <c r="S140" s="370" t="n">
        <f aca="false">SUM(P140:R140)</f>
        <v>0</v>
      </c>
      <c r="U140" s="387"/>
      <c r="W140" s="378"/>
      <c r="X140" s="375" t="n">
        <f aca="false">SUM(S140*-1)</f>
        <v>0</v>
      </c>
      <c r="Z140" s="344"/>
    </row>
    <row collapsed="false" customFormat="false" customHeight="true" hidden="false" ht="12.75" outlineLevel="1" r="141">
      <c r="B141" s="383" t="n">
        <v>139</v>
      </c>
      <c r="C141" s="344" t="s">
        <v>369</v>
      </c>
      <c r="D141" s="357" t="str">
        <f aca="false">IF(VLOOKUP($B141,suvaha_p!$A:$G,1)=$B141,VLOOKUP($B141,suvaha_p!$A:$G,$B$1),0)</f>
        <v>Bežné bankové úvery (221A, 231, 232, 23X, 461A, 46XA)</v>
      </c>
      <c r="E141" s="392" t="s">
        <v>370</v>
      </c>
      <c r="F141" s="371" t="n">
        <f aca="false">SUM('HL KNIHA VYPOC'!G117+'HL KNIHA VYPOC'!G118)</f>
        <v>0</v>
      </c>
      <c r="G141" s="393" t="n">
        <f aca="false">SUM(ANALYTIKAVUJ!C110+ANALYTIKAVUJ!J163)</f>
        <v>0</v>
      </c>
      <c r="I141" s="370" t="n">
        <f aca="false">SUM(F141:H141)</f>
        <v>0</v>
      </c>
      <c r="K141" s="387"/>
      <c r="M141" s="378"/>
      <c r="N141" s="388" t="n">
        <f aca="false">SUM(I141*-1)</f>
        <v>0</v>
      </c>
      <c r="P141" s="371" t="n">
        <f aca="false">SUM('HL KNIHA VYPOC'!K117+'HL KNIHA VYPOC'!K118)</f>
        <v>0</v>
      </c>
      <c r="Q141" s="393" t="n">
        <f aca="false">SUM(ANALYTIKAVUJ!D110+ANALYTIKAVUJ!K163)</f>
        <v>0</v>
      </c>
      <c r="S141" s="370" t="n">
        <f aca="false">SUM(P141:R141)</f>
        <v>0</v>
      </c>
      <c r="U141" s="387"/>
      <c r="W141" s="378"/>
      <c r="X141" s="388" t="n">
        <f aca="false">SUM(S141*-1)</f>
        <v>0</v>
      </c>
      <c r="Z141" s="365"/>
    </row>
    <row collapsed="false" customFormat="false" customHeight="true" hidden="false" ht="12.75" outlineLevel="0" r="142">
      <c r="B142" s="383" t="n">
        <v>140</v>
      </c>
      <c r="C142" s="344" t="s">
        <v>371</v>
      </c>
      <c r="D142" s="365" t="str">
        <f aca="false">IF(VLOOKUP($B142,suvaha_p!$A:$G,1)=$B142,VLOOKUP($B142,suvaha_p!$A:$G,$B$1),0)</f>
        <v>Krátkodobé finančné výpomoci (241, 249, 24X, 473A,
 /-/255A)</v>
      </c>
      <c r="E142" s="392" t="s">
        <v>372</v>
      </c>
      <c r="F142" s="393" t="n">
        <f aca="false">SUM(ANALYTIKAVUJ!J173+ANALYTIKAVUJ!C147)</f>
        <v>0</v>
      </c>
      <c r="G142" s="371" t="n">
        <f aca="false">SUM('HL KNIHA VYPOC'!G121+'HL KNIHA VYPOC'!G122)</f>
        <v>0</v>
      </c>
      <c r="I142" s="370" t="n">
        <f aca="false">SUM(F142:H142)</f>
        <v>0</v>
      </c>
      <c r="K142" s="387"/>
      <c r="M142" s="378"/>
      <c r="N142" s="388" t="n">
        <f aca="false">SUM(I142*-1)</f>
        <v>0</v>
      </c>
      <c r="P142" s="393" t="n">
        <f aca="false">SUM(ANALYTIKAVUJ!K173+ANALYTIKAVUJ!D147)</f>
        <v>0</v>
      </c>
      <c r="Q142" s="371" t="n">
        <f aca="false">SUM('HL KNIHA VYPOC'!K121+'HL KNIHA VYPOC'!K122)</f>
        <v>0</v>
      </c>
      <c r="S142" s="370" t="n">
        <f aca="false">SUM(P142:R142)</f>
        <v>0</v>
      </c>
      <c r="U142" s="387"/>
      <c r="W142" s="378"/>
      <c r="X142" s="388" t="n">
        <f aca="false">SUM(S142*-1)</f>
        <v>0</v>
      </c>
      <c r="Z142" s="365"/>
    </row>
    <row collapsed="false" customFormat="false" customHeight="true" hidden="false" ht="12.75" outlineLevel="0" r="143">
      <c r="B143" s="383" t="n">
        <v>141</v>
      </c>
      <c r="C143" s="344" t="s">
        <v>297</v>
      </c>
      <c r="D143" s="357" t="str">
        <f aca="false">IF(VLOOKUP($B143,suvaha_p!$A:$G,1)=$B143,VLOOKUP($B143,suvaha_p!$A:$G,$B$1),0)</f>
        <v>Časové rozlíšenie súčet (r. 142 až r. 145)</v>
      </c>
      <c r="E143" s="394" t="s">
        <v>373</v>
      </c>
      <c r="F143" s="395"/>
      <c r="I143" s="370" t="n">
        <f aca="false">SUM(F143:H143)</f>
        <v>0</v>
      </c>
      <c r="K143" s="387"/>
      <c r="M143" s="363"/>
      <c r="N143" s="388" t="n">
        <f aca="false">SUM(N144:N147)</f>
        <v>0</v>
      </c>
      <c r="P143" s="395"/>
      <c r="S143" s="370" t="n">
        <f aca="false">SUM(P143:R143)</f>
        <v>0</v>
      </c>
      <c r="U143" s="387"/>
      <c r="W143" s="363"/>
      <c r="X143" s="388" t="n">
        <f aca="false">SUM(X144:X147)</f>
        <v>0</v>
      </c>
      <c r="Z143" s="365"/>
    </row>
    <row collapsed="false" customFormat="false" customHeight="true" hidden="false" ht="12.75" outlineLevel="1" r="144">
      <c r="B144" s="383" t="n">
        <v>142</v>
      </c>
      <c r="C144" s="344" t="s">
        <v>299</v>
      </c>
      <c r="D144" s="350" t="str">
        <f aca="false">IF(VLOOKUP($B144,suvaha_p!$A:$G,1)=$B144,VLOOKUP($B144,suvaha_p!$A:$G,$B$1),0)</f>
        <v>Výdavky budúcich období dlhodobé (383A)</v>
      </c>
      <c r="E144" s="368" t="s">
        <v>374</v>
      </c>
      <c r="G144" s="371" t="n">
        <f aca="false">SUM(ANALYTIKAVUJ!C190)</f>
        <v>0</v>
      </c>
      <c r="I144" s="370" t="n">
        <f aca="false">SUM(F144:H144)</f>
        <v>0</v>
      </c>
      <c r="K144" s="387"/>
      <c r="M144" s="378"/>
      <c r="N144" s="375" t="n">
        <f aca="false">SUM(I144*-1)</f>
        <v>0</v>
      </c>
      <c r="Q144" s="371" t="n">
        <f aca="false">SUM(ANALYTIKAVUJ!D190)</f>
        <v>0</v>
      </c>
      <c r="S144" s="370" t="n">
        <f aca="false">SUM(P144:R144)</f>
        <v>0</v>
      </c>
      <c r="U144" s="387"/>
      <c r="W144" s="378"/>
      <c r="X144" s="375" t="n">
        <f aca="false">SUM(S144*-1)</f>
        <v>0</v>
      </c>
      <c r="Z144" s="344"/>
    </row>
    <row collapsed="false" customFormat="false" customHeight="true" hidden="false" ht="12.75" outlineLevel="1" r="145">
      <c r="B145" s="383" t="n">
        <v>143</v>
      </c>
      <c r="C145" s="344" t="s">
        <v>245</v>
      </c>
      <c r="D145" s="350" t="str">
        <f aca="false">IF(VLOOKUP($B145,suvaha_p!$A:$G,1)=$B145,VLOOKUP($B145,suvaha_p!$A:$G,$B$1),0)</f>
        <v>Výdavky budúcich období krátkodobé (383A)</v>
      </c>
      <c r="E145" s="368" t="s">
        <v>375</v>
      </c>
      <c r="G145" s="371" t="n">
        <f aca="false">SUM(ANALYTIKAVUJ!C191)</f>
        <v>0</v>
      </c>
      <c r="I145" s="370" t="n">
        <f aca="false">SUM(F145:H145)</f>
        <v>0</v>
      </c>
      <c r="K145" s="387"/>
      <c r="M145" s="378"/>
      <c r="N145" s="375" t="n">
        <f aca="false">SUM(I145*-1)</f>
        <v>0</v>
      </c>
      <c r="Q145" s="371" t="n">
        <f aca="false">SUM(ANALYTIKAVUJ!D191)</f>
        <v>0</v>
      </c>
      <c r="S145" s="370" t="n">
        <f aca="false">SUM(P145:R145)</f>
        <v>0</v>
      </c>
      <c r="U145" s="387"/>
      <c r="W145" s="378"/>
      <c r="X145" s="375" t="n">
        <f aca="false">SUM(S145*-1)</f>
        <v>0</v>
      </c>
      <c r="Z145" s="344"/>
    </row>
    <row collapsed="false" customFormat="false" customHeight="true" hidden="false" ht="12.75" outlineLevel="1" r="146">
      <c r="B146" s="383" t="n">
        <v>144</v>
      </c>
      <c r="C146" s="344" t="s">
        <v>246</v>
      </c>
      <c r="D146" s="350" t="str">
        <f aca="false">IF(VLOOKUP($B146,suvaha_p!$A:$G,1)=$B146,VLOOKUP($B146,suvaha_p!$A:$G,$B$1),0)</f>
        <v>Výnosy budúcich období dlhodobé (384A)</v>
      </c>
      <c r="E146" s="368" t="s">
        <v>376</v>
      </c>
      <c r="G146" s="371" t="n">
        <f aca="false">SUM(ANALYTIKAVUJ!C194)</f>
        <v>0</v>
      </c>
      <c r="I146" s="370" t="n">
        <f aca="false">SUM(F146:H146)</f>
        <v>0</v>
      </c>
      <c r="K146" s="387"/>
      <c r="M146" s="378"/>
      <c r="N146" s="375" t="n">
        <f aca="false">SUM(I146*-1)</f>
        <v>0</v>
      </c>
      <c r="Q146" s="371" t="n">
        <f aca="false">SUM(ANALYTIKAVUJ!D194)</f>
        <v>0</v>
      </c>
      <c r="S146" s="370" t="n">
        <f aca="false">SUM(P146:R146)</f>
        <v>0</v>
      </c>
      <c r="U146" s="387"/>
      <c r="W146" s="378"/>
      <c r="X146" s="375" t="n">
        <f aca="false">SUM(S146*-1)</f>
        <v>0</v>
      </c>
      <c r="Z146" s="344"/>
    </row>
    <row collapsed="false" customFormat="false" customHeight="true" hidden="false" ht="12.75" outlineLevel="1" r="147">
      <c r="B147" s="383" t="n">
        <v>145</v>
      </c>
      <c r="C147" s="344" t="s">
        <v>247</v>
      </c>
      <c r="D147" s="350" t="str">
        <f aca="false">IF(VLOOKUP($B147,suvaha_p!$A:$G,1)=$B147,VLOOKUP($B147,suvaha_p!$A:$G,$B$1),0)</f>
        <v>Výnosy budúcich období krátkodobé (384A)</v>
      </c>
      <c r="E147" s="368" t="s">
        <v>377</v>
      </c>
      <c r="G147" s="371" t="n">
        <f aca="false">SUM(ANALYTIKAVUJ!C195)</f>
        <v>0</v>
      </c>
      <c r="I147" s="370" t="n">
        <f aca="false">SUM(F147:H147)</f>
        <v>0</v>
      </c>
      <c r="K147" s="387"/>
      <c r="M147" s="378"/>
      <c r="N147" s="375" t="n">
        <f aca="false">SUM(I147*-1)</f>
        <v>0</v>
      </c>
      <c r="Q147" s="371" t="n">
        <f aca="false">SUM(ANALYTIKAVUJ!D195)</f>
        <v>0</v>
      </c>
      <c r="S147" s="370" t="n">
        <f aca="false">SUM(P147:R147)</f>
        <v>0</v>
      </c>
      <c r="U147" s="387"/>
      <c r="W147" s="378"/>
      <c r="X147" s="375" t="n">
        <f aca="false">SUM(S147*-1)</f>
        <v>0</v>
      </c>
      <c r="Z147" s="344"/>
    </row>
    <row collapsed="false" customFormat="true" customHeight="true" hidden="false" ht="12.75" outlineLevel="0" r="148" s="344">
      <c r="D148" s="350"/>
      <c r="E148" s="368"/>
      <c r="F148" s="396"/>
      <c r="I148" s="349" t="str">
        <f aca="false">$D$216</f>
        <v>Bežné účtovné obdobie</v>
      </c>
      <c r="J148" s="349"/>
      <c r="K148" s="349"/>
      <c r="L148" s="349"/>
      <c r="M148" s="349"/>
      <c r="N148" s="349"/>
      <c r="P148" s="396"/>
      <c r="S148" s="351" t="str">
        <f aca="false">$D$217</f>
        <v>Bezprostredne predchádzajúce účtovné obdobie</v>
      </c>
      <c r="T148" s="351"/>
      <c r="U148" s="351"/>
      <c r="V148" s="351"/>
      <c r="W148" s="351"/>
      <c r="X148" s="351"/>
    </row>
    <row collapsed="false" customFormat="false" customHeight="true" hidden="false" ht="12.75" outlineLevel="0" r="149">
      <c r="A149" s="383" t="n">
        <v>1</v>
      </c>
      <c r="C149" s="77" t="s">
        <v>378</v>
      </c>
      <c r="D149" s="357" t="str">
        <f aca="false">IF(VLOOKUP($A149,vykaz_p!$A:$G,1)=$A149,VLOOKUP($A149,vykaz_p!$A:$G,$B$1),0)</f>
        <v>Čistý obrat (časť účt. tr. 6 podľa zákona)</v>
      </c>
      <c r="E149" s="392" t="s">
        <v>239</v>
      </c>
      <c r="F149" s="395"/>
      <c r="N149" s="397"/>
      <c r="P149" s="395"/>
      <c r="X149" s="397"/>
      <c r="Z149" s="365"/>
    </row>
    <row collapsed="false" customFormat="false" customHeight="true" hidden="false" ht="12.75" outlineLevel="0" r="150">
      <c r="A150" s="383" t="n">
        <v>2</v>
      </c>
      <c r="C150" s="77" t="s">
        <v>379</v>
      </c>
      <c r="D150" s="365" t="str">
        <f aca="false">IF(VLOOKUP($A150,vykaz_p!$A:$G,1)=$A150,VLOOKUP($A150,vykaz_p!$A:$G,$B$1),0)</f>
        <v>Výnosy z hospodárskej činnosti spolu súčet
(r. 03 až r. 09)</v>
      </c>
      <c r="E150" s="392" t="s">
        <v>240</v>
      </c>
      <c r="F150" s="395"/>
      <c r="L150" s="398" t="n">
        <f aca="false">SUM(L151:L157)</f>
        <v>0</v>
      </c>
      <c r="M150" s="344"/>
      <c r="N150" s="399" t="n">
        <f aca="false">SUM(N151:N157)</f>
        <v>0</v>
      </c>
      <c r="P150" s="395"/>
      <c r="V150" s="398" t="n">
        <f aca="false">SUM(V151:V157)</f>
        <v>0</v>
      </c>
      <c r="W150" s="344"/>
      <c r="X150" s="399" t="n">
        <f aca="false">SUM(X151:X157)</f>
        <v>0</v>
      </c>
      <c r="Z150" s="365"/>
    </row>
    <row collapsed="false" customFormat="false" customHeight="true" hidden="false" ht="12.75" outlineLevel="1" r="151">
      <c r="A151" s="383" t="n">
        <v>3</v>
      </c>
      <c r="C151" s="77" t="s">
        <v>380</v>
      </c>
      <c r="D151" s="350" t="str">
        <f aca="false">IF(VLOOKUP($A151,vykaz_p!$A:$G,1)=$A151,VLOOKUP($A151,vykaz_p!$A:$G,$B$1),0)</f>
        <v>Tržby z predaja tovaru (604, 607)</v>
      </c>
      <c r="E151" s="368" t="s">
        <v>242</v>
      </c>
      <c r="G151" s="369"/>
      <c r="L151" s="371" t="n">
        <f aca="false">SUM('HL KNIHA VYPOC'!G354+'HL KNIHA VYPOC'!G356)</f>
        <v>0</v>
      </c>
      <c r="M151" s="344"/>
      <c r="N151" s="397" t="n">
        <f aca="false">SUM(L151*-1)</f>
        <v>0</v>
      </c>
      <c r="Q151" s="369"/>
      <c r="V151" s="371" t="n">
        <f aca="false">SUM('HL KNIHA VYPOC'!K354+'HL KNIHA VYPOC'!K356)</f>
        <v>0</v>
      </c>
      <c r="W151" s="344"/>
      <c r="X151" s="397" t="n">
        <f aca="false">SUM(V151*-1)</f>
        <v>0</v>
      </c>
      <c r="Z151" s="344"/>
    </row>
    <row collapsed="false" customFormat="false" customHeight="true" hidden="false" ht="12.75" outlineLevel="1" r="152">
      <c r="A152" s="383" t="n">
        <v>4</v>
      </c>
      <c r="C152" s="77" t="s">
        <v>381</v>
      </c>
      <c r="D152" s="350" t="str">
        <f aca="false">IF(VLOOKUP($A152,vykaz_p!$A:$G,1)=$A152,VLOOKUP($A152,vykaz_p!$A:$G,$B$1),0)</f>
        <v>Tržby z predaja vlastných výrobkov (601)</v>
      </c>
      <c r="E152" s="368" t="s">
        <v>140</v>
      </c>
      <c r="L152" s="371" t="n">
        <f aca="false">SUM('HL KNIHA VYPOC'!G352)</f>
        <v>0</v>
      </c>
      <c r="M152" s="344"/>
      <c r="N152" s="397" t="n">
        <f aca="false">SUM(L152*-1)</f>
        <v>0</v>
      </c>
      <c r="V152" s="371" t="n">
        <f aca="false">SUM('HL KNIHA VYPOC'!K352)</f>
        <v>0</v>
      </c>
      <c r="W152" s="344"/>
      <c r="X152" s="397" t="n">
        <f aca="false">SUM(V152*-1)</f>
        <v>0</v>
      </c>
      <c r="Z152" s="344"/>
    </row>
    <row collapsed="false" customFormat="false" customHeight="true" hidden="false" ht="12.75" outlineLevel="1" r="153">
      <c r="A153" s="383" t="n">
        <v>5</v>
      </c>
      <c r="C153" s="77" t="s">
        <v>382</v>
      </c>
      <c r="D153" s="350" t="str">
        <f aca="false">IF(VLOOKUP($A153,vykaz_p!$A:$G,1)=$A153,VLOOKUP($A153,vykaz_p!$A:$G,$B$1),0)</f>
        <v>Tržby z predaja služieb (602, 606)</v>
      </c>
      <c r="E153" s="368" t="s">
        <v>142</v>
      </c>
      <c r="L153" s="371" t="n">
        <f aca="false">SUM('HL KNIHA VYPOC'!G353+'HL KNIHA VYPOC'!G355)</f>
        <v>0</v>
      </c>
      <c r="M153" s="344"/>
      <c r="N153" s="397" t="n">
        <f aca="false">SUM(L153*-1)</f>
        <v>0</v>
      </c>
      <c r="V153" s="371" t="n">
        <f aca="false">SUM('HL KNIHA VYPOC'!K353+'HL KNIHA VYPOC'!K355)</f>
        <v>0</v>
      </c>
      <c r="W153" s="344"/>
      <c r="X153" s="397" t="n">
        <f aca="false">SUM(V153*-1)</f>
        <v>0</v>
      </c>
      <c r="Z153" s="344"/>
    </row>
    <row collapsed="false" customFormat="false" customHeight="true" hidden="false" ht="12.75" outlineLevel="1" r="154">
      <c r="A154" s="383" t="n">
        <v>6</v>
      </c>
      <c r="C154" s="77" t="s">
        <v>383</v>
      </c>
      <c r="D154" s="376" t="str">
        <f aca="false">IF(VLOOKUP($A154,vykaz_p!$A:$G,1)=$A154,VLOOKUP($A154,vykaz_p!$A:$G,$B$1),0)</f>
        <v>Zmeny stavu vnútroorganizačných zásob (+/-)
(účtová skupina 61)</v>
      </c>
      <c r="E154" s="368" t="s">
        <v>143</v>
      </c>
      <c r="L154" s="371" t="n">
        <f aca="false">SUM('HL KNIHA VYPOC'!G357)</f>
        <v>0</v>
      </c>
      <c r="M154" s="344"/>
      <c r="N154" s="397" t="n">
        <f aca="false">SUM(L154*-1)</f>
        <v>0</v>
      </c>
      <c r="V154" s="371" t="n">
        <f aca="false">SUM('HL KNIHA VYPOC'!K357)</f>
        <v>0</v>
      </c>
      <c r="W154" s="344"/>
      <c r="X154" s="397" t="n">
        <f aca="false">SUM(V154*-1)</f>
        <v>0</v>
      </c>
      <c r="Z154" s="344"/>
    </row>
    <row collapsed="false" customFormat="false" customHeight="true" hidden="false" ht="12.75" outlineLevel="1" r="155">
      <c r="A155" s="383" t="n">
        <v>7</v>
      </c>
      <c r="C155" s="77" t="s">
        <v>384</v>
      </c>
      <c r="D155" s="350" t="str">
        <f aca="false">IF(VLOOKUP($A155,vykaz_p!$A:$G,1)=$A155,VLOOKUP($A155,vykaz_p!$A:$G,$B$1),0)</f>
        <v>Aktivácia (účtová skupina 62)</v>
      </c>
      <c r="E155" s="368" t="s">
        <v>144</v>
      </c>
      <c r="L155" s="371" t="n">
        <f aca="false">SUM('HL KNIHA VYPOC'!G364)</f>
        <v>0</v>
      </c>
      <c r="M155" s="344"/>
      <c r="N155" s="397" t="n">
        <f aca="false">SUM(L155*-1)</f>
        <v>0</v>
      </c>
      <c r="V155" s="371" t="n">
        <f aca="false">SUM('HL KNIHA VYPOC'!K364)</f>
        <v>0</v>
      </c>
      <c r="W155" s="344"/>
      <c r="X155" s="397" t="n">
        <f aca="false">SUM(V155*-1)</f>
        <v>0</v>
      </c>
      <c r="Z155" s="344"/>
    </row>
    <row collapsed="false" customFormat="false" customHeight="true" hidden="false" ht="21" outlineLevel="1" r="156">
      <c r="A156" s="383" t="n">
        <v>8</v>
      </c>
      <c r="C156" s="77" t="s">
        <v>385</v>
      </c>
      <c r="D156" s="350" t="str">
        <f aca="false">IF(VLOOKUP($A156,vykaz_p!$A:$G,1)=$A156,VLOOKUP($A156,vykaz_p!$A:$G,$B$1),0)</f>
        <v>Tržby z predaja dlhodobého nehmotného majetku, dlhodobého hmotného majetku a materiálu (641, 642)</v>
      </c>
      <c r="E156" s="368" t="s">
        <v>145</v>
      </c>
      <c r="L156" s="371" t="n">
        <f aca="false">SUM('HL KNIHA VYPOC'!G373+'HL KNIHA VYPOC'!G374)</f>
        <v>0</v>
      </c>
      <c r="M156" s="344"/>
      <c r="N156" s="397" t="n">
        <f aca="false">SUM(L156*-1)</f>
        <v>0</v>
      </c>
      <c r="V156" s="371" t="n">
        <f aca="false">SUM('HL KNIHA VYPOC'!K373+'HL KNIHA VYPOC'!K374)</f>
        <v>0</v>
      </c>
      <c r="W156" s="344"/>
      <c r="X156" s="397" t="n">
        <f aca="false">SUM(V156*-1)</f>
        <v>0</v>
      </c>
      <c r="Z156" s="376"/>
    </row>
    <row collapsed="false" customFormat="false" customHeight="true" hidden="false" ht="12.75" outlineLevel="1" r="157">
      <c r="A157" s="383" t="n">
        <v>9</v>
      </c>
      <c r="C157" s="77" t="s">
        <v>386</v>
      </c>
      <c r="D157" s="350" t="str">
        <f aca="false">IF(VLOOKUP($A157,vykaz_p!$A:$G,1)=$A157,VLOOKUP($A157,vykaz_p!$A:$G,$B$1),0)</f>
        <v>Ostatné výnosy z hospodárskej činnosti (644, 645, 646, 648, 655, 657)</v>
      </c>
      <c r="E157" s="368" t="s">
        <v>249</v>
      </c>
      <c r="L157" s="371" t="n">
        <f aca="false">SUM('HL KNIHA VYPOC'!G375:G378)+'HL KNIHA VYPOC'!G383+'HL KNIHA VYPOC'!G384</f>
        <v>0</v>
      </c>
      <c r="M157" s="344"/>
      <c r="N157" s="397" t="n">
        <f aca="false">SUM(L157*-1)</f>
        <v>0</v>
      </c>
      <c r="V157" s="371" t="n">
        <f aca="false">SUM('HL KNIHA VYPOC'!K375:Q378)+'HL KNIHA VYPOC'!K383+'HL KNIHA VYPOC'!K384</f>
        <v>0</v>
      </c>
      <c r="W157" s="344"/>
      <c r="X157" s="397" t="n">
        <f aca="false">SUM(V157*-1)</f>
        <v>0</v>
      </c>
      <c r="Z157" s="344"/>
    </row>
    <row collapsed="false" customFormat="false" customHeight="true" hidden="false" ht="12.75" outlineLevel="0" r="158">
      <c r="A158" s="383" t="n">
        <v>10</v>
      </c>
      <c r="C158" s="77" t="s">
        <v>379</v>
      </c>
      <c r="D158" s="365" t="str">
        <f aca="false">IF(VLOOKUP($A158,vykaz_p!$A:$G,1)=$A158,VLOOKUP($A158,vykaz_p!$A:$G,$B$1),0)</f>
        <v>Náklady na hospodársku činnosť spolu r. 11 + r. 12
+ r. 13 + r. 14 + r. 15 + r. 20 +r. 21 + r. 24 + r. 25 + r. 26</v>
      </c>
      <c r="E158" s="392" t="s">
        <v>159</v>
      </c>
      <c r="F158" s="395"/>
      <c r="L158" s="398" t="n">
        <f aca="false">SUM(L159+L160+L161+L162+L163+L168+L169+L172+L173+L174)</f>
        <v>0</v>
      </c>
      <c r="M158" s="344"/>
      <c r="N158" s="399" t="n">
        <f aca="false">SUM(N159+N160+N161+N162+N163+N168+N169+N172+N173+N174)</f>
        <v>0</v>
      </c>
      <c r="P158" s="395"/>
      <c r="V158" s="398" t="n">
        <f aca="false">SUM(V159+V160+V161+V162+V163+V168+V169+V172+V173+V174)</f>
        <v>0</v>
      </c>
      <c r="W158" s="344"/>
      <c r="X158" s="399" t="n">
        <f aca="false">SUM(X159+X160+X161+X162+X163+X168+X169+X172+X173+X174)</f>
        <v>0</v>
      </c>
      <c r="Z158" s="365"/>
    </row>
    <row collapsed="false" customFormat="false" customHeight="true" hidden="false" ht="12.75" outlineLevel="1" r="159">
      <c r="A159" s="383" t="n">
        <v>11</v>
      </c>
      <c r="C159" s="77" t="s">
        <v>241</v>
      </c>
      <c r="D159" s="350" t="str">
        <f aca="false">IF(VLOOKUP($A159,vykaz_p!$A:$G,1)=$A159,VLOOKUP($A159,vykaz_p!$A:$G,$B$1),0)</f>
        <v>Náklady vynaložené na obstaranie predaného tovaru (504, 507)</v>
      </c>
      <c r="E159" s="368" t="s">
        <v>253</v>
      </c>
      <c r="L159" s="371" t="n">
        <f aca="false">SUM('HL KNIHA VYPOC'!G268+'HL KNIHA VYPOC'!G270)</f>
        <v>0</v>
      </c>
      <c r="M159" s="344"/>
      <c r="N159" s="400" t="n">
        <f aca="false">SUM(L159)</f>
        <v>0</v>
      </c>
      <c r="V159" s="371" t="n">
        <f aca="false">SUM('HL KNIHA VYPOC'!K268+'HL KNIHA VYPOC'!K270)</f>
        <v>0</v>
      </c>
      <c r="W159" s="344"/>
      <c r="X159" s="400" t="n">
        <f aca="false">SUM(V159)</f>
        <v>0</v>
      </c>
      <c r="Z159" s="344"/>
    </row>
    <row collapsed="false" customFormat="false" customHeight="true" hidden="false" ht="12.75" outlineLevel="1" r="160">
      <c r="A160" s="383" t="n">
        <v>12</v>
      </c>
      <c r="C160" s="77" t="s">
        <v>265</v>
      </c>
      <c r="D160" s="350" t="str">
        <f aca="false">IF(VLOOKUP($A160,vykaz_p!$A:$G,1)=$A160,VLOOKUP($A160,vykaz_p!$A:$G,$B$1),0)</f>
        <v>Spotreba materiálu, energie a ostatných neskladovateľných dodávok (501, 502, 503)</v>
      </c>
      <c r="E160" s="368" t="s">
        <v>148</v>
      </c>
      <c r="L160" s="371" t="n">
        <f aca="false">SUM('HL KNIHA VYPOC'!G265:G267)</f>
        <v>0</v>
      </c>
      <c r="M160" s="344"/>
      <c r="N160" s="400" t="n">
        <f aca="false">SUM(L160)</f>
        <v>0</v>
      </c>
      <c r="V160" s="371" t="n">
        <f aca="false">SUM('HL KNIHA VYPOC'!K265:Q267)</f>
        <v>0</v>
      </c>
      <c r="W160" s="344"/>
      <c r="X160" s="400" t="n">
        <f aca="false">SUM(V160)</f>
        <v>0</v>
      </c>
      <c r="Z160" s="376"/>
    </row>
    <row collapsed="false" customFormat="false" customHeight="true" hidden="false" ht="12.75" outlineLevel="1" r="161">
      <c r="A161" s="383" t="n">
        <v>13</v>
      </c>
      <c r="C161" s="77" t="s">
        <v>297</v>
      </c>
      <c r="D161" s="350" t="str">
        <f aca="false">IF(VLOOKUP($A161,vykaz_p!$A:$G,1)=$A161,VLOOKUP($A161,vykaz_p!$A:$G,$B$1),0)</f>
        <v>Opravné položky k zásobám (+/-) (505)</v>
      </c>
      <c r="E161" s="368" t="s">
        <v>149</v>
      </c>
      <c r="L161" s="371" t="n">
        <f aca="false">SUM('HL KNIHA VYPOC'!G269)</f>
        <v>0</v>
      </c>
      <c r="M161" s="344"/>
      <c r="N161" s="400" t="n">
        <f aca="false">SUM(L161)</f>
        <v>0</v>
      </c>
      <c r="V161" s="371" t="n">
        <f aca="false">SUM('HL KNIHA VYPOC'!K269)</f>
        <v>0</v>
      </c>
      <c r="W161" s="344"/>
      <c r="X161" s="400" t="n">
        <f aca="false">SUM(V161)</f>
        <v>0</v>
      </c>
      <c r="Z161" s="344"/>
    </row>
    <row collapsed="false" customFormat="false" customHeight="true" hidden="false" ht="12.75" outlineLevel="1" r="162">
      <c r="A162" s="383" t="n">
        <v>14</v>
      </c>
      <c r="C162" s="77" t="s">
        <v>387</v>
      </c>
      <c r="D162" s="350" t="str">
        <f aca="false">IF(VLOOKUP($A162,vykaz_p!$A:$G,1)=$A162,VLOOKUP($A162,vykaz_p!$A:$G,$B$1),0)</f>
        <v>Služby (účtová skupina 51)</v>
      </c>
      <c r="E162" s="368" t="s">
        <v>151</v>
      </c>
      <c r="L162" s="371" t="n">
        <f aca="false">SUM('HL KNIHA VYPOC'!G271)</f>
        <v>0</v>
      </c>
      <c r="M162" s="344"/>
      <c r="N162" s="400" t="n">
        <f aca="false">SUM(L162)</f>
        <v>0</v>
      </c>
      <c r="V162" s="371" t="n">
        <f aca="false">SUM('HL KNIHA VYPOC'!K271)</f>
        <v>0</v>
      </c>
      <c r="W162" s="344"/>
      <c r="X162" s="400" t="n">
        <f aca="false">SUM(V162)</f>
        <v>0</v>
      </c>
      <c r="Z162" s="344"/>
    </row>
    <row collapsed="false" customFormat="false" customHeight="true" hidden="false" ht="12.75" outlineLevel="1" r="163">
      <c r="A163" s="383" t="n">
        <v>15</v>
      </c>
      <c r="C163" s="77" t="s">
        <v>388</v>
      </c>
      <c r="D163" s="401" t="str">
        <f aca="false">IF(VLOOKUP($A163,vykaz_p!$A:$G,1)=$A163,VLOOKUP($A163,vykaz_p!$A:$G,$B$1),0)</f>
        <v>Osobné náklady súčet (r. 16 až r. 19)</v>
      </c>
      <c r="E163" s="368" t="s">
        <v>152</v>
      </c>
      <c r="F163" s="395"/>
      <c r="L163" s="398" t="n">
        <f aca="false">SUM(L164:L167)</f>
        <v>0</v>
      </c>
      <c r="M163" s="344"/>
      <c r="N163" s="399" t="n">
        <f aca="false">SUM(L163)</f>
        <v>0</v>
      </c>
      <c r="P163" s="395"/>
      <c r="V163" s="398" t="n">
        <f aca="false">SUM(V164:V167)</f>
        <v>0</v>
      </c>
      <c r="W163" s="344"/>
      <c r="X163" s="399" t="n">
        <f aca="false">SUM(V163)</f>
        <v>0</v>
      </c>
      <c r="Z163" s="402"/>
    </row>
    <row collapsed="false" customFormat="false" customHeight="true" hidden="false" ht="12.75" outlineLevel="1" r="164">
      <c r="A164" s="383" t="n">
        <v>16</v>
      </c>
      <c r="C164" s="77" t="s">
        <v>389</v>
      </c>
      <c r="D164" s="350" t="str">
        <f aca="false">IF(VLOOKUP($A164,vykaz_p!$A:$G,1)=$A164,VLOOKUP($A164,vykaz_p!$A:$G,$B$1),0)</f>
        <v>Mzdové náklady (521, 522)</v>
      </c>
      <c r="E164" s="368" t="s">
        <v>153</v>
      </c>
      <c r="L164" s="371" t="n">
        <f aca="false">SUM('HL KNIHA VYPOC'!G280:G281)</f>
        <v>0</v>
      </c>
      <c r="M164" s="344"/>
      <c r="N164" s="400" t="n">
        <f aca="false">SUM(L164)</f>
        <v>0</v>
      </c>
      <c r="V164" s="371" t="n">
        <f aca="false">SUM('HL KNIHA VYPOC'!K280:Q281)</f>
        <v>0</v>
      </c>
      <c r="W164" s="344"/>
      <c r="X164" s="400" t="n">
        <f aca="false">SUM(V164)</f>
        <v>0</v>
      </c>
      <c r="Z164" s="344"/>
    </row>
    <row collapsed="false" customFormat="false" customHeight="true" hidden="false" ht="12.75" outlineLevel="1" r="165">
      <c r="A165" s="383" t="n">
        <v>17</v>
      </c>
      <c r="C165" s="77" t="s">
        <v>245</v>
      </c>
      <c r="D165" s="350" t="str">
        <f aca="false">IF(VLOOKUP($A165,vykaz_p!$A:$G,1)=$A165,VLOOKUP($A165,vykaz_p!$A:$G,$B$1),0)</f>
        <v>Odmeny členom orgánov spoločnosti a družstva (523)</v>
      </c>
      <c r="E165" s="368" t="s">
        <v>154</v>
      </c>
      <c r="L165" s="371" t="n">
        <f aca="false">SUM('HL KNIHA VYPOC'!G282)</f>
        <v>0</v>
      </c>
      <c r="M165" s="344"/>
      <c r="N165" s="400" t="n">
        <f aca="false">SUM(L165)</f>
        <v>0</v>
      </c>
      <c r="V165" s="371" t="n">
        <f aca="false">SUM('HL KNIHA VYPOC'!K282)</f>
        <v>0</v>
      </c>
      <c r="W165" s="344"/>
      <c r="X165" s="400" t="n">
        <f aca="false">SUM(V165)</f>
        <v>0</v>
      </c>
      <c r="Z165" s="344"/>
    </row>
    <row collapsed="false" customFormat="false" customHeight="true" hidden="false" ht="12.75" outlineLevel="1" r="166">
      <c r="A166" s="383" t="n">
        <v>18</v>
      </c>
      <c r="C166" s="77" t="s">
        <v>246</v>
      </c>
      <c r="D166" s="350" t="str">
        <f aca="false">IF(VLOOKUP($A166,vykaz_p!$A:$G,1)=$A166,VLOOKUP($A166,vykaz_p!$A:$G,$B$1),0)</f>
        <v>Náklady na sociálne poistenie (524, 525, 526)</v>
      </c>
      <c r="E166" s="368" t="s">
        <v>255</v>
      </c>
      <c r="L166" s="371" t="n">
        <f aca="false">SUM('HL KNIHA VYPOC'!G283:G285)</f>
        <v>0</v>
      </c>
      <c r="M166" s="344"/>
      <c r="N166" s="400" t="n">
        <f aca="false">SUM(L166)</f>
        <v>0</v>
      </c>
      <c r="V166" s="371" t="n">
        <f aca="false">SUM('HL KNIHA VYPOC'!K283:Q285)</f>
        <v>0</v>
      </c>
      <c r="W166" s="344"/>
      <c r="X166" s="400" t="n">
        <f aca="false">SUM(V166)</f>
        <v>0</v>
      </c>
      <c r="Z166" s="344"/>
    </row>
    <row collapsed="false" customFormat="false" customHeight="true" hidden="false" ht="12.75" outlineLevel="1" r="167">
      <c r="A167" s="383" t="n">
        <v>19</v>
      </c>
      <c r="C167" s="77" t="s">
        <v>247</v>
      </c>
      <c r="D167" s="350" t="str">
        <f aca="false">IF(VLOOKUP($A167,vykaz_p!$A:$G,1)=$A167,VLOOKUP($A167,vykaz_p!$A:$G,$B$1),0)</f>
        <v>Sociálne náklady (527, 528)</v>
      </c>
      <c r="E167" s="368" t="s">
        <v>160</v>
      </c>
      <c r="L167" s="371" t="n">
        <f aca="false">SUM('HL KNIHA VYPOC'!G286:G287)</f>
        <v>0</v>
      </c>
      <c r="M167" s="344"/>
      <c r="N167" s="400" t="n">
        <f aca="false">SUM(L167)</f>
        <v>0</v>
      </c>
      <c r="V167" s="371" t="n">
        <f aca="false">SUM('HL KNIHA VYPOC'!K286:Q287)</f>
        <v>0</v>
      </c>
      <c r="W167" s="344"/>
      <c r="X167" s="400" t="n">
        <f aca="false">SUM(V167)</f>
        <v>0</v>
      </c>
      <c r="Z167" s="344"/>
    </row>
    <row collapsed="false" customFormat="false" customHeight="true" hidden="false" ht="12.75" outlineLevel="1" r="168">
      <c r="A168" s="383" t="n">
        <v>20</v>
      </c>
      <c r="C168" s="77" t="s">
        <v>390</v>
      </c>
      <c r="D168" s="350" t="str">
        <f aca="false">IF(VLOOKUP($A168,vykaz_p!$A:$G,1)=$A168,VLOOKUP($A168,vykaz_p!$A:$G,$B$1),0)</f>
        <v>Dane a poplatky (účtová skupina 53)</v>
      </c>
      <c r="E168" s="368" t="s">
        <v>258</v>
      </c>
      <c r="L168" s="371" t="n">
        <f aca="false">SUM('HL KNIHA VYPOC'!G289)</f>
        <v>0</v>
      </c>
      <c r="M168" s="344"/>
      <c r="N168" s="400" t="n">
        <f aca="false">SUM(L168)</f>
        <v>0</v>
      </c>
      <c r="V168" s="371" t="n">
        <f aca="false">SUM('HL KNIHA VYPOC'!K289)</f>
        <v>0</v>
      </c>
      <c r="W168" s="344"/>
      <c r="X168" s="400" t="n">
        <f aca="false">SUM(V168)</f>
        <v>0</v>
      </c>
      <c r="Z168" s="344"/>
    </row>
    <row collapsed="false" customFormat="false" customHeight="true" hidden="false" ht="12.75" outlineLevel="1" r="169">
      <c r="A169" s="383" t="n">
        <v>21</v>
      </c>
      <c r="C169" s="77" t="s">
        <v>391</v>
      </c>
      <c r="D169" s="350" t="str">
        <f aca="false">IF(VLOOKUP($A169,vykaz_p!$A:$G,1)=$A169,VLOOKUP($A169,vykaz_p!$A:$G,$B$1),0)</f>
        <v>Odpisy a opravné položky k dlhodobému nehmotnému majetku a dlhodobému hmotnému majetku (r. 22 + r. 23)</v>
      </c>
      <c r="E169" s="368" t="s">
        <v>260</v>
      </c>
      <c r="M169" s="344"/>
      <c r="N169" s="399" t="n">
        <f aca="false">SUM(N170:N171)</f>
        <v>0</v>
      </c>
      <c r="W169" s="344"/>
      <c r="X169" s="399" t="n">
        <f aca="false">SUM(X170:X171)</f>
        <v>0</v>
      </c>
      <c r="Z169" s="376"/>
    </row>
    <row collapsed="false" customFormat="false" customHeight="true" hidden="false" ht="12.75" outlineLevel="1" r="170">
      <c r="A170" s="383" t="n">
        <v>22</v>
      </c>
      <c r="C170" s="77" t="s">
        <v>392</v>
      </c>
      <c r="D170" s="350" t="str">
        <f aca="false">IF(VLOOKUP($A170,vykaz_p!$A:$G,1)=$A170,VLOOKUP($A170,vykaz_p!$A:$G,$B$1),0)</f>
        <v>Odpisy dlhodobého nehmotného majetku a dlhodobého hmotného majetku (551)</v>
      </c>
      <c r="E170" s="368" t="s">
        <v>116</v>
      </c>
      <c r="L170" s="371" t="n">
        <f aca="false">SUM('HL KNIHA VYPOC'!G307)</f>
        <v>0</v>
      </c>
      <c r="M170" s="344"/>
      <c r="N170" s="400" t="n">
        <f aca="false">SUM(L170)</f>
        <v>0</v>
      </c>
      <c r="V170" s="371" t="n">
        <f aca="false">SUM('HL KNIHA VYPOC'!K307)</f>
        <v>0</v>
      </c>
      <c r="W170" s="344"/>
      <c r="X170" s="400" t="n">
        <f aca="false">SUM(V170)</f>
        <v>0</v>
      </c>
      <c r="Z170" s="376"/>
    </row>
    <row collapsed="false" customFormat="false" customHeight="true" hidden="false" ht="12.75" outlineLevel="1" r="171">
      <c r="A171" s="383" t="n">
        <v>23</v>
      </c>
      <c r="C171" s="77" t="s">
        <v>245</v>
      </c>
      <c r="D171" s="350" t="str">
        <f aca="false">IF(VLOOKUP($A171,vykaz_p!$A:$G,1)=$A171,VLOOKUP($A171,vykaz_p!$A:$G,$B$1),0)</f>
        <v>Opravné položky  k dlhodobému nehmotnému majetku a dlhodobému hmotnému majetku (+/-) (553)</v>
      </c>
      <c r="E171" s="368" t="s">
        <v>118</v>
      </c>
      <c r="L171" s="371" t="n">
        <f aca="false">SUM('HL KNIHA VYPOC'!G309)</f>
        <v>0</v>
      </c>
      <c r="M171" s="344"/>
      <c r="N171" s="400" t="n">
        <f aca="false">SUM(L171)</f>
        <v>0</v>
      </c>
      <c r="V171" s="371" t="n">
        <f aca="false">SUM('HL KNIHA VYPOC'!K309)</f>
        <v>0</v>
      </c>
      <c r="W171" s="344"/>
      <c r="X171" s="400" t="n">
        <f aca="false">SUM(V171)</f>
        <v>0</v>
      </c>
      <c r="Z171" s="376"/>
    </row>
    <row collapsed="false" customFormat="false" customHeight="true" hidden="false" ht="12.75" outlineLevel="1" r="172">
      <c r="A172" s="383" t="n">
        <v>24</v>
      </c>
      <c r="C172" s="77" t="s">
        <v>393</v>
      </c>
      <c r="D172" s="350" t="str">
        <f aca="false">IF(VLOOKUP($A172,vykaz_p!$A:$G,1)=$A172,VLOOKUP($A172,vykaz_p!$A:$G,$B$1),0)</f>
        <v>Zostatková cena predaného dlhodobého majetku a predaného materiálu (541, 542)</v>
      </c>
      <c r="E172" s="368" t="s">
        <v>123</v>
      </c>
      <c r="L172" s="371" t="n">
        <f aca="false">SUM('HL KNIHA VYPOC'!G297:G298)</f>
        <v>0</v>
      </c>
      <c r="M172" s="344"/>
      <c r="N172" s="400" t="n">
        <f aca="false">SUM(L172)</f>
        <v>0</v>
      </c>
      <c r="V172" s="371" t="n">
        <f aca="false">SUM('HL KNIHA VYPOC'!K297:Q298)</f>
        <v>0</v>
      </c>
      <c r="W172" s="344"/>
      <c r="X172" s="400" t="n">
        <f aca="false">SUM(V172)</f>
        <v>0</v>
      </c>
      <c r="Z172" s="376"/>
    </row>
    <row collapsed="false" customFormat="false" customHeight="true" hidden="false" ht="12.75" outlineLevel="1" r="173">
      <c r="A173" s="383" t="n">
        <v>25</v>
      </c>
      <c r="C173" s="77" t="s">
        <v>380</v>
      </c>
      <c r="D173" s="350" t="str">
        <f aca="false">IF(VLOOKUP($A173,vykaz_p!$A:$G,1)=$A173,VLOOKUP($A173,vykaz_p!$A:$G,$B$1),0)</f>
        <v>Opravné položky k pohľadávkam (+/-) (547)</v>
      </c>
      <c r="E173" s="368" t="s">
        <v>127</v>
      </c>
      <c r="L173" s="371" t="n">
        <f aca="false">SUM('HL KNIHA VYPOC'!G303)</f>
        <v>0</v>
      </c>
      <c r="M173" s="344"/>
      <c r="N173" s="400" t="n">
        <f aca="false">SUM(L173)</f>
        <v>0</v>
      </c>
      <c r="V173" s="371" t="n">
        <f aca="false">SUM('HL KNIHA VYPOC'!K303)</f>
        <v>0</v>
      </c>
      <c r="W173" s="344"/>
      <c r="X173" s="400" t="n">
        <f aca="false">SUM(V173)</f>
        <v>0</v>
      </c>
      <c r="Z173" s="376"/>
    </row>
    <row collapsed="false" customFormat="false" customHeight="true" hidden="false" ht="12.75" outlineLevel="1" r="174">
      <c r="A174" s="383" t="n">
        <v>26</v>
      </c>
      <c r="C174" s="77" t="s">
        <v>394</v>
      </c>
      <c r="D174" s="376" t="str">
        <f aca="false">IF(VLOOKUP($A174,vykaz_p!$A:$G,1)=$A174,VLOOKUP($A174,vykaz_p!$A:$G,$B$1),0)</f>
        <v>Ostatné náklady na hospodársku činnosť 
(543, 544, 545, 546, 548, 549, 555, 557)</v>
      </c>
      <c r="E174" s="368" t="s">
        <v>128</v>
      </c>
      <c r="L174" s="371" t="n">
        <f aca="false">SUM('HL KNIHA VYPOC'!G299+'HL KNIHA VYPOC'!G300+'HL KNIHA VYPOC'!G301+'HL KNIHA VYPOC'!G302+'HL KNIHA VYPOC'!G304+'HL KNIHA VYPOC'!G305+'HL KNIHA VYPOC'!G310+'HL KNIHA VYPOC'!G311)</f>
        <v>0</v>
      </c>
      <c r="M174" s="344"/>
      <c r="N174" s="400" t="n">
        <f aca="false">SUM(L174)</f>
        <v>0</v>
      </c>
      <c r="V174" s="371" t="n">
        <f aca="false">SUM('HL KNIHA VYPOC'!K299+'HL KNIHA VYPOC'!K300+'HL KNIHA VYPOC'!K301+'HL KNIHA VYPOC'!K302+'HL KNIHA VYPOC'!K304+'HL KNIHA VYPOC'!K305+'HL KNIHA VYPOC'!K310+'HL KNIHA VYPOC'!K311)</f>
        <v>0</v>
      </c>
      <c r="W174" s="344"/>
      <c r="X174" s="400" t="n">
        <f aca="false">SUM(V174)</f>
        <v>0</v>
      </c>
      <c r="Z174" s="376"/>
    </row>
    <row collapsed="false" customFormat="false" customHeight="true" hidden="false" ht="15.75" outlineLevel="0" r="175">
      <c r="A175" s="383" t="n">
        <v>27</v>
      </c>
      <c r="C175" s="77" t="s">
        <v>395</v>
      </c>
      <c r="D175" s="357" t="str">
        <f aca="false">IF(VLOOKUP($A175,vykaz_p!$A:$G,1)=$A175,VLOOKUP($A175,vykaz_p!$A:$G,$B$1),0)</f>
        <v>Výsledok hospodárenia z hospodárskej činnosti (+/-) (r. 02 - r. 10)</v>
      </c>
      <c r="E175" s="392" t="s">
        <v>134</v>
      </c>
      <c r="F175" s="395"/>
      <c r="M175" s="344"/>
      <c r="N175" s="403" t="n">
        <f aca="false">SUM(N150-N158)</f>
        <v>0</v>
      </c>
      <c r="P175" s="395"/>
      <c r="W175" s="344"/>
      <c r="X175" s="403" t="n">
        <f aca="false">SUM(X150-X158)</f>
        <v>0</v>
      </c>
      <c r="Z175" s="365"/>
    </row>
    <row collapsed="false" customFormat="false" customHeight="true" hidden="false" ht="12.75" outlineLevel="0" r="176">
      <c r="A176" s="383" t="n">
        <v>28</v>
      </c>
      <c r="C176" s="77" t="s">
        <v>378</v>
      </c>
      <c r="D176" s="365" t="str">
        <f aca="false">IF(VLOOKUP($A176,vykaz_p!$A:$G,1)=$A176,VLOOKUP($A176,vykaz_p!$A:$G,$B$1),0)</f>
        <v>Pridaná hodnota (r. 03 + r. 04 + r. 05 + r. 06 + r. 07)
- (r. 11 + r. 12 + r. 13 + r. 14)</v>
      </c>
      <c r="E176" s="392" t="s">
        <v>137</v>
      </c>
      <c r="F176" s="395"/>
      <c r="M176" s="344"/>
      <c r="N176" s="400" t="n">
        <f aca="false">SUM(N151+N152+N153+N154+N155)-(N159+N160+N161+N162)</f>
        <v>0</v>
      </c>
      <c r="P176" s="395"/>
      <c r="W176" s="344"/>
      <c r="X176" s="400" t="n">
        <f aca="false">SUM(X151+X152+X153+X154+X155)-(X159+X160+X161+X162)</f>
        <v>0</v>
      </c>
      <c r="Z176" s="365"/>
    </row>
    <row collapsed="false" customFormat="false" customHeight="true" hidden="false" ht="12.75" outlineLevel="0" r="177">
      <c r="A177" s="383" t="n">
        <v>29</v>
      </c>
      <c r="C177" s="77" t="s">
        <v>379</v>
      </c>
      <c r="D177" s="365" t="str">
        <f aca="false">IF(VLOOKUP($A177,vykaz_p!$A:$G,1)=$A177,VLOOKUP($A177,vykaz_p!$A:$G,$B$1),0)</f>
        <v>Výnosy z finančnej činnosti spolu r. 30 + r. 31 + r. 35
+ r. 39 + r. 42 + r. 43 + r. 44</v>
      </c>
      <c r="E177" s="392" t="s">
        <v>130</v>
      </c>
      <c r="F177" s="395"/>
      <c r="M177" s="344"/>
      <c r="N177" s="400" t="n">
        <f aca="false">SUM(N178+N179+N183+N187+N190+N191+N192)</f>
        <v>0</v>
      </c>
      <c r="P177" s="395"/>
      <c r="W177" s="344"/>
      <c r="X177" s="400" t="n">
        <f aca="false">SUM(X178+X179+X183+X187+X190+X191+X192)</f>
        <v>0</v>
      </c>
      <c r="Z177" s="365"/>
    </row>
    <row collapsed="false" customFormat="false" customHeight="true" hidden="false" ht="12.75" outlineLevel="1" r="178">
      <c r="A178" s="383" t="n">
        <v>30</v>
      </c>
      <c r="C178" s="77" t="s">
        <v>396</v>
      </c>
      <c r="D178" s="350" t="str">
        <f aca="false">IF(VLOOKUP($A178,vykaz_p!$A:$G,1)=$A178,VLOOKUP($A178,vykaz_p!$A:$G,$B$1),0)</f>
        <v>Tržby z predaja cenných papierov a podielov (661)</v>
      </c>
      <c r="E178" s="368" t="s">
        <v>192</v>
      </c>
      <c r="L178" s="371" t="n">
        <f aca="false">SUM('HL KNIHA VYPOC'!G390)</f>
        <v>0</v>
      </c>
      <c r="M178" s="344"/>
      <c r="N178" s="397" t="n">
        <f aca="false">SUM(L178*-1)</f>
        <v>0</v>
      </c>
      <c r="V178" s="371" t="n">
        <f aca="false">SUM('HL KNIHA VYPOC'!K390)</f>
        <v>0</v>
      </c>
      <c r="W178" s="344"/>
      <c r="X178" s="397" t="n">
        <f aca="false">SUM(V178*-1)</f>
        <v>0</v>
      </c>
      <c r="Z178" s="376"/>
    </row>
    <row collapsed="false" customFormat="false" customHeight="true" hidden="false" ht="12.75" outlineLevel="1" r="179">
      <c r="A179" s="383" t="n">
        <v>31</v>
      </c>
      <c r="C179" s="77" t="s">
        <v>397</v>
      </c>
      <c r="D179" s="376" t="str">
        <f aca="false">IF(VLOOKUP($A179,vykaz_p!$A:$G,1)=$A179,VLOOKUP($A179,vykaz_p!$A:$G,$B$1),0)</f>
        <v>Výnosy z dlhodobého finančného majetku súčet
(r. 32 až r. 34)</v>
      </c>
      <c r="E179" s="392" t="s">
        <v>166</v>
      </c>
      <c r="M179" s="344"/>
      <c r="N179" s="399" t="n">
        <f aca="false">SUM(N180:N182)</f>
        <v>0</v>
      </c>
      <c r="W179" s="344"/>
      <c r="X179" s="399" t="n">
        <f aca="false">SUM(X180:X182)</f>
        <v>0</v>
      </c>
      <c r="Z179" s="376"/>
    </row>
    <row collapsed="false" customFormat="false" customHeight="true" hidden="false" ht="12.75" outlineLevel="1" r="180">
      <c r="A180" s="383" t="n">
        <v>32</v>
      </c>
      <c r="C180" s="77" t="s">
        <v>398</v>
      </c>
      <c r="D180" s="350" t="str">
        <f aca="false">IF(VLOOKUP($A180,vykaz_p!$A:$G,1)=$A180,VLOOKUP($A180,vykaz_p!$A:$G,$B$1),0)</f>
        <v>Výnosy z cenných papierov a podielov od prepojených účtovných jednotiek (665A)</v>
      </c>
      <c r="E180" s="368" t="s">
        <v>161</v>
      </c>
      <c r="L180" s="371" t="n">
        <f aca="false">SUM(ANALYTIKAVUJ!C217)</f>
        <v>0</v>
      </c>
      <c r="M180" s="344"/>
      <c r="N180" s="397" t="n">
        <f aca="false">SUM(L180*-1)</f>
        <v>0</v>
      </c>
      <c r="V180" s="371" t="n">
        <f aca="false">SUM(ANALYTIKAVUJ!D217)</f>
        <v>0</v>
      </c>
      <c r="W180" s="344"/>
      <c r="X180" s="397" t="n">
        <f aca="false">SUM(V180*-1)</f>
        <v>0</v>
      </c>
      <c r="Z180" s="376"/>
    </row>
    <row collapsed="false" customFormat="false" customHeight="true" hidden="false" ht="12.75" outlineLevel="1" r="181">
      <c r="A181" s="383" t="n">
        <v>33</v>
      </c>
      <c r="C181" s="77" t="s">
        <v>245</v>
      </c>
      <c r="D181" s="350" t="str">
        <f aca="false">IF(VLOOKUP($A181,vykaz_p!$A:$G,1)=$A181,VLOOKUP($A181,vykaz_p!$A:$G,$B$1),0)</f>
        <v>Výnosy z cenných papierov a podielov v podielovej účasti okrem výnosov prepojených účtovných jednotiek (665A)</v>
      </c>
      <c r="E181" s="368" t="s">
        <v>264</v>
      </c>
      <c r="L181" s="371" t="n">
        <f aca="false">SUM(ANALYTIKAVUJ!C218)</f>
        <v>0</v>
      </c>
      <c r="M181" s="344"/>
      <c r="N181" s="397" t="n">
        <f aca="false">SUM(L181*-1)</f>
        <v>0</v>
      </c>
      <c r="V181" s="371" t="n">
        <f aca="false">SUM(ANALYTIKAVUJ!D218)</f>
        <v>0</v>
      </c>
      <c r="W181" s="344"/>
      <c r="X181" s="397" t="n">
        <f aca="false">SUM(V181*-1)</f>
        <v>0</v>
      </c>
      <c r="Z181" s="376"/>
    </row>
    <row collapsed="false" customFormat="false" customHeight="true" hidden="false" ht="12.75" outlineLevel="1" r="182">
      <c r="A182" s="383" t="n">
        <v>34</v>
      </c>
      <c r="C182" s="77" t="s">
        <v>246</v>
      </c>
      <c r="D182" s="350" t="str">
        <f aca="false">IF(VLOOKUP($A182,vykaz_p!$A:$G,1)=$A182,VLOOKUP($A182,vykaz_p!$A:$G,$B$1),0)</f>
        <v>Ostatné výnosy z cenných papierov a podielov (665A)</v>
      </c>
      <c r="E182" s="368" t="s">
        <v>266</v>
      </c>
      <c r="L182" s="371" t="n">
        <f aca="false">SUM(ANALYTIKAVUJ!C219)</f>
        <v>0</v>
      </c>
      <c r="M182" s="344"/>
      <c r="N182" s="397" t="n">
        <f aca="false">SUM(L182*-1)</f>
        <v>0</v>
      </c>
      <c r="V182" s="371" t="n">
        <f aca="false">SUM(ANALYTIKAVUJ!D219)</f>
        <v>0</v>
      </c>
      <c r="W182" s="344"/>
      <c r="X182" s="397" t="n">
        <f aca="false">SUM(V182*-1)</f>
        <v>0</v>
      </c>
      <c r="Z182" s="376"/>
    </row>
    <row collapsed="false" customFormat="false" customHeight="true" hidden="false" ht="12.75" outlineLevel="1" r="183">
      <c r="A183" s="383" t="n">
        <v>35</v>
      </c>
      <c r="C183" s="77" t="s">
        <v>399</v>
      </c>
      <c r="D183" s="376" t="str">
        <f aca="false">IF(VLOOKUP($A183,vykaz_p!$A:$G,1)=$A183,VLOOKUP($A183,vykaz_p!$A:$G,$B$1),0)</f>
        <v>Výnosy z krátkodobého finančného majetku súčet
(r. 36 až r. 38)</v>
      </c>
      <c r="E183" s="392" t="s">
        <v>268</v>
      </c>
      <c r="M183" s="344"/>
      <c r="N183" s="399" t="n">
        <f aca="false">SUM(N184:N186)</f>
        <v>0</v>
      </c>
      <c r="W183" s="344"/>
      <c r="X183" s="399" t="n">
        <f aca="false">SUM(X184:X186)</f>
        <v>0</v>
      </c>
      <c r="Z183" s="376"/>
    </row>
    <row collapsed="false" customFormat="false" customHeight="true" hidden="false" ht="12.75" outlineLevel="1" r="184">
      <c r="A184" s="383" t="n">
        <v>36</v>
      </c>
      <c r="C184" s="77" t="s">
        <v>400</v>
      </c>
      <c r="D184" s="350" t="str">
        <f aca="false">IF(VLOOKUP($A184,vykaz_p!$A:$G,1)=$A184,VLOOKUP($A184,vykaz_p!$A:$G,$B$1),0)</f>
        <v>Výnosy z krátkodobého finančného majetku od prepojených účtovných jednotiek (666A)</v>
      </c>
      <c r="E184" s="368" t="s">
        <v>270</v>
      </c>
      <c r="L184" s="371" t="n">
        <f aca="false">SUM(ANALYTIKAVUJ!J217)</f>
        <v>0</v>
      </c>
      <c r="M184" s="344"/>
      <c r="N184" s="397" t="n">
        <f aca="false">SUM(L184*-1)</f>
        <v>0</v>
      </c>
      <c r="V184" s="371" t="n">
        <f aca="false">SUM(ANALYTIKAVUJ!K217)</f>
        <v>0</v>
      </c>
      <c r="W184" s="344"/>
      <c r="X184" s="397" t="n">
        <f aca="false">SUM(V184*-1)</f>
        <v>0</v>
      </c>
      <c r="Z184" s="376"/>
    </row>
    <row collapsed="false" customFormat="false" customHeight="true" hidden="false" ht="12.75" outlineLevel="1" r="185">
      <c r="A185" s="383" t="n">
        <v>37</v>
      </c>
      <c r="C185" s="77" t="s">
        <v>245</v>
      </c>
      <c r="D185" s="350" t="str">
        <f aca="false">IF(VLOOKUP($A185,vykaz_p!$A:$G,1)=$A185,VLOOKUP($A185,vykaz_p!$A:$G,$B$1),0)</f>
        <v>Výnosy z krátkodobého finančného majetku v podielovej účasti okrem výnosov prepojených účtovných jednotiek (666A)</v>
      </c>
      <c r="E185" s="368" t="s">
        <v>271</v>
      </c>
      <c r="L185" s="371" t="n">
        <f aca="false">SUM(ANALYTIKAVUJ!J218)</f>
        <v>0</v>
      </c>
      <c r="M185" s="344"/>
      <c r="N185" s="397" t="n">
        <f aca="false">SUM(L185*-1)</f>
        <v>0</v>
      </c>
      <c r="V185" s="371" t="n">
        <f aca="false">SUM(ANALYTIKAVUJ!K218)</f>
        <v>0</v>
      </c>
      <c r="W185" s="344"/>
      <c r="X185" s="397" t="n">
        <f aca="false">SUM(V185*-1)</f>
        <v>0</v>
      </c>
      <c r="Z185" s="376"/>
    </row>
    <row collapsed="false" customFormat="false" customHeight="true" hidden="false" ht="12.75" outlineLevel="1" r="186">
      <c r="A186" s="383" t="n">
        <v>38</v>
      </c>
      <c r="C186" s="77" t="s">
        <v>246</v>
      </c>
      <c r="D186" s="350" t="str">
        <f aca="false">IF(VLOOKUP($A186,vykaz_p!$A:$G,1)=$A186,VLOOKUP($A186,vykaz_p!$A:$G,$B$1),0)</f>
        <v>Ostatné výnosy z krátkodobého finančného majetku (666A)</v>
      </c>
      <c r="E186" s="368" t="s">
        <v>272</v>
      </c>
      <c r="L186" s="371" t="n">
        <f aca="false">SUM(ANALYTIKAVUJ!J219)</f>
        <v>0</v>
      </c>
      <c r="M186" s="344"/>
      <c r="N186" s="397" t="n">
        <f aca="false">SUM(L186*-1)</f>
        <v>0</v>
      </c>
      <c r="V186" s="371" t="n">
        <f aca="false">SUM(ANALYTIKAVUJ!K219)</f>
        <v>0</v>
      </c>
      <c r="W186" s="344"/>
      <c r="X186" s="397" t="n">
        <f aca="false">SUM(V186*-1)</f>
        <v>0</v>
      </c>
      <c r="Z186" s="376"/>
    </row>
    <row collapsed="false" customFormat="false" customHeight="true" hidden="false" ht="12.75" outlineLevel="1" r="187">
      <c r="A187" s="383" t="n">
        <v>39</v>
      </c>
      <c r="C187" s="77" t="s">
        <v>401</v>
      </c>
      <c r="D187" s="350" t="str">
        <f aca="false">IF(VLOOKUP($A187,vykaz_p!$A:$G,1)=$A187,VLOOKUP($A187,vykaz_p!$A:$G,$B$1),0)</f>
        <v>Výnosové úroky (r. 40 + r. 41)</v>
      </c>
      <c r="E187" s="368" t="s">
        <v>273</v>
      </c>
      <c r="M187" s="344"/>
      <c r="N187" s="399" t="n">
        <f aca="false">SUM(N188:N189)</f>
        <v>0</v>
      </c>
      <c r="W187" s="344"/>
      <c r="X187" s="399" t="n">
        <f aca="false">SUM(X188:X189)</f>
        <v>0</v>
      </c>
      <c r="Z187" s="376"/>
    </row>
    <row collapsed="false" customFormat="false" customHeight="true" hidden="false" ht="12.75" outlineLevel="1" r="188">
      <c r="A188" s="383" t="n">
        <v>40</v>
      </c>
      <c r="C188" s="77" t="s">
        <v>402</v>
      </c>
      <c r="D188" s="350" t="str">
        <f aca="false">IF(VLOOKUP($A188,vykaz_p!$A:$G,1)=$A188,VLOOKUP($A188,vykaz_p!$A:$G,$B$1),0)</f>
        <v>Výnosové úroky od prepojených účtovných jednotiek (662A)</v>
      </c>
      <c r="E188" s="368" t="s">
        <v>171</v>
      </c>
      <c r="L188" s="371" t="n">
        <f aca="false">SUM(ANALYTIKAVUJ!J212)</f>
        <v>0</v>
      </c>
      <c r="M188" s="344"/>
      <c r="N188" s="397" t="n">
        <f aca="false">SUM(L188*-1)</f>
        <v>0</v>
      </c>
      <c r="V188" s="371" t="n">
        <f aca="false">SUM(ANALYTIKAVUJ!K212)</f>
        <v>0</v>
      </c>
      <c r="W188" s="344"/>
      <c r="X188" s="397" t="n">
        <f aca="false">SUM(V188*-1)</f>
        <v>0</v>
      </c>
      <c r="Z188" s="376"/>
    </row>
    <row collapsed="false" customFormat="false" customHeight="true" hidden="false" ht="12.75" outlineLevel="1" r="189">
      <c r="A189" s="383" t="n">
        <v>41</v>
      </c>
      <c r="C189" s="77" t="s">
        <v>245</v>
      </c>
      <c r="D189" s="350" t="str">
        <f aca="false">IF(VLOOKUP($A189,vykaz_p!$A:$G,1)=$A189,VLOOKUP($A189,vykaz_p!$A:$G,$B$1),0)</f>
        <v>Ostatné výnosové úroky (662A)</v>
      </c>
      <c r="E189" s="368" t="s">
        <v>274</v>
      </c>
      <c r="L189" s="371" t="n">
        <f aca="false">SUM(ANALYTIKAVUJ!J213)</f>
        <v>0</v>
      </c>
      <c r="M189" s="344"/>
      <c r="N189" s="397" t="n">
        <f aca="false">SUM(L189*-1)</f>
        <v>0</v>
      </c>
      <c r="V189" s="371" t="n">
        <f aca="false">SUM(ANALYTIKAVUJ!K213)</f>
        <v>0</v>
      </c>
      <c r="W189" s="344"/>
      <c r="X189" s="397" t="n">
        <f aca="false">SUM(V189*-1)</f>
        <v>0</v>
      </c>
      <c r="Z189" s="376"/>
    </row>
    <row collapsed="false" customFormat="false" customHeight="true" hidden="false" ht="12.75" outlineLevel="1" r="190">
      <c r="A190" s="383" t="n">
        <v>42</v>
      </c>
      <c r="C190" s="77" t="s">
        <v>403</v>
      </c>
      <c r="D190" s="350" t="str">
        <f aca="false">IF(VLOOKUP($A190,vykaz_p!$A:$G,1)=$A190,VLOOKUP($A190,vykaz_p!$A:$G,$B$1),0)</f>
        <v>Kurzové zisky (663)</v>
      </c>
      <c r="E190" s="368" t="s">
        <v>276</v>
      </c>
      <c r="L190" s="371" t="n">
        <f aca="false">SUM('HL KNIHA VYPOC'!G392)</f>
        <v>0</v>
      </c>
      <c r="M190" s="344"/>
      <c r="N190" s="397" t="n">
        <f aca="false">SUM(L190*-1)</f>
        <v>0</v>
      </c>
      <c r="V190" s="371" t="n">
        <f aca="false">SUM('HL KNIHA VYPOC'!K392)</f>
        <v>0</v>
      </c>
      <c r="W190" s="344"/>
      <c r="X190" s="397" t="n">
        <f aca="false">SUM(V190*-1)</f>
        <v>0</v>
      </c>
      <c r="Z190" s="376"/>
    </row>
    <row collapsed="false" customFormat="false" customHeight="true" hidden="false" ht="12.75" outlineLevel="1" r="191">
      <c r="A191" s="383" t="n">
        <v>43</v>
      </c>
      <c r="C191" s="77" t="s">
        <v>404</v>
      </c>
      <c r="D191" s="350" t="str">
        <f aca="false">IF(VLOOKUP($A191,vykaz_p!$A:$G,1)=$A191,VLOOKUP($A191,vykaz_p!$A:$G,$B$1),0)</f>
        <v>Výnosy z precenenia cenných papierov a výnosy z derivátových operácií (664, 667)</v>
      </c>
      <c r="E191" s="368" t="s">
        <v>172</v>
      </c>
      <c r="L191" s="371" t="n">
        <f aca="false">SUM('HL KNIHA VYPOC'!G393+'HL KNIHA VYPOC'!G396)</f>
        <v>0</v>
      </c>
      <c r="M191" s="344"/>
      <c r="N191" s="397" t="n">
        <f aca="false">SUM(L191*-1)</f>
        <v>0</v>
      </c>
      <c r="V191" s="371" t="n">
        <f aca="false">SUM('HL KNIHA VYPOC'!K393+'HL KNIHA VYPOC'!K396)</f>
        <v>0</v>
      </c>
      <c r="W191" s="344"/>
      <c r="X191" s="397" t="n">
        <f aca="false">SUM(V191*-1)</f>
        <v>0</v>
      </c>
      <c r="Z191" s="376"/>
    </row>
    <row collapsed="false" customFormat="false" customHeight="true" hidden="false" ht="12.75" outlineLevel="1" r="192">
      <c r="A192" s="383" t="n">
        <v>44</v>
      </c>
      <c r="C192" s="77" t="s">
        <v>405</v>
      </c>
      <c r="D192" s="350" t="str">
        <f aca="false">IF(VLOOKUP($A192,vykaz_p!$A:$G,1)=$A192,VLOOKUP($A192,vykaz_p!$A:$G,$B$1),0)</f>
        <v>Ostatné výnosy z finančnej činnosti (668)</v>
      </c>
      <c r="E192" s="368" t="s">
        <v>173</v>
      </c>
      <c r="L192" s="371" t="n">
        <f aca="false">SUM('HL KNIHA VYPOC'!G397)</f>
        <v>0</v>
      </c>
      <c r="M192" s="344"/>
      <c r="N192" s="397" t="n">
        <f aca="false">SUM(L192*-1)</f>
        <v>0</v>
      </c>
      <c r="V192" s="371" t="n">
        <f aca="false">SUM('HL KNIHA VYPOC'!K397)</f>
        <v>0</v>
      </c>
      <c r="W192" s="344"/>
      <c r="X192" s="397" t="n">
        <f aca="false">SUM(V192*-1)</f>
        <v>0</v>
      </c>
      <c r="Z192" s="376"/>
    </row>
    <row collapsed="false" customFormat="false" customHeight="true" hidden="false" ht="12.75" outlineLevel="0" r="193">
      <c r="A193" s="383" t="n">
        <v>45</v>
      </c>
      <c r="C193" s="77" t="s">
        <v>379</v>
      </c>
      <c r="D193" s="365" t="str">
        <f aca="false">IF(VLOOKUP($A193,vykaz_p!$A:$G,1)=$A193,VLOOKUP($A193,vykaz_p!$A:$G,$B$1),0)</f>
        <v>Náklady na finančnú činnosť spolu r. 46 + r. 47 + r. 48
+ r. 49 + r. 52 + r. 53 + r. 54</v>
      </c>
      <c r="E193" s="392" t="s">
        <v>174</v>
      </c>
      <c r="F193" s="395"/>
      <c r="M193" s="344"/>
      <c r="N193" s="399" t="n">
        <f aca="false">SUM(N194+N195+N196+N197+N200+N201+N202)</f>
        <v>0</v>
      </c>
      <c r="P193" s="395"/>
      <c r="W193" s="344"/>
      <c r="X193" s="399" t="n">
        <f aca="false">SUM(X194+X195+X196+X197+X200+X201+X202)</f>
        <v>0</v>
      </c>
      <c r="Z193" s="365"/>
    </row>
    <row collapsed="false" customFormat="false" customHeight="true" hidden="false" ht="12.75" outlineLevel="1" r="194">
      <c r="A194" s="383" t="n">
        <v>46</v>
      </c>
      <c r="C194" s="77" t="s">
        <v>406</v>
      </c>
      <c r="D194" s="350" t="str">
        <f aca="false">IF(VLOOKUP($A194,vykaz_p!$A:$G,1)=$A194,VLOOKUP($A194,vykaz_p!$A:$G,$B$1),0)</f>
        <v>Predané cenné papiere a podiely (561)</v>
      </c>
      <c r="E194" s="368" t="s">
        <v>195</v>
      </c>
      <c r="L194" s="371" t="n">
        <f aca="false">SUM('HL KNIHA VYPOC'!G317)</f>
        <v>0</v>
      </c>
      <c r="M194" s="344"/>
      <c r="N194" s="400" t="n">
        <f aca="false">SUM(L194)</f>
        <v>0</v>
      </c>
      <c r="V194" s="371" t="n">
        <f aca="false">SUM('HL KNIHA VYPOC'!K317)</f>
        <v>0</v>
      </c>
      <c r="W194" s="344"/>
      <c r="X194" s="400" t="n">
        <f aca="false">SUM(V194)</f>
        <v>0</v>
      </c>
      <c r="Z194" s="376"/>
    </row>
    <row collapsed="false" customFormat="false" customHeight="true" hidden="false" ht="12.75" outlineLevel="1" r="195">
      <c r="A195" s="383" t="n">
        <v>47</v>
      </c>
      <c r="C195" s="77" t="s">
        <v>407</v>
      </c>
      <c r="D195" s="350" t="str">
        <f aca="false">IF(VLOOKUP($A195,vykaz_p!$A:$G,1)=$A195,VLOOKUP($A195,vykaz_p!$A:$G,$B$1),0)</f>
        <v>Náklady na krátkodobý finančný majetok (566)</v>
      </c>
      <c r="E195" s="368" t="s">
        <v>121</v>
      </c>
      <c r="L195" s="371" t="n">
        <f aca="false">SUM('HL KNIHA VYPOC'!G322)</f>
        <v>0</v>
      </c>
      <c r="M195" s="344"/>
      <c r="N195" s="400" t="n">
        <f aca="false">SUM(L195)</f>
        <v>0</v>
      </c>
      <c r="V195" s="371" t="n">
        <f aca="false">SUM('HL KNIHA VYPOC'!K322)</f>
        <v>0</v>
      </c>
      <c r="W195" s="344"/>
      <c r="X195" s="400" t="n">
        <f aca="false">SUM(V195)</f>
        <v>0</v>
      </c>
      <c r="Z195" s="376"/>
    </row>
    <row collapsed="false" customFormat="false" customHeight="true" hidden="false" ht="12.75" outlineLevel="1" r="196">
      <c r="A196" s="383" t="n">
        <v>48</v>
      </c>
      <c r="C196" s="77" t="s">
        <v>408</v>
      </c>
      <c r="D196" s="350" t="str">
        <f aca="false">IF(VLOOKUP($A196,vykaz_p!$A:$G,1)=$A196,VLOOKUP($A196,vykaz_p!$A:$G,$B$1),0)</f>
        <v>Opravné položky k finančnému majetku (+/-) (565)</v>
      </c>
      <c r="E196" s="368" t="s">
        <v>122</v>
      </c>
      <c r="L196" s="371" t="n">
        <f aca="false">SUM('HL KNIHA VYPOC'!G321)</f>
        <v>0</v>
      </c>
      <c r="M196" s="344"/>
      <c r="N196" s="400" t="n">
        <f aca="false">SUM(L196)</f>
        <v>0</v>
      </c>
      <c r="V196" s="371" t="n">
        <f aca="false">SUM('HL KNIHA VYPOC'!K321)</f>
        <v>0</v>
      </c>
      <c r="W196" s="344"/>
      <c r="X196" s="400" t="n">
        <f aca="false">SUM(V196)</f>
        <v>0</v>
      </c>
      <c r="Z196" s="376"/>
    </row>
    <row collapsed="false" customFormat="false" customHeight="true" hidden="false" ht="12.75" outlineLevel="1" r="197">
      <c r="A197" s="383" t="n">
        <v>49</v>
      </c>
      <c r="C197" s="77" t="s">
        <v>409</v>
      </c>
      <c r="D197" s="350" t="str">
        <f aca="false">IF(VLOOKUP($A197,vykaz_p!$A:$G,1)=$A197,VLOOKUP($A197,vykaz_p!$A:$G,$B$1),0)</f>
        <v>Nákladové úroky (r. 50 + r. 51)</v>
      </c>
      <c r="E197" s="392" t="s">
        <v>131</v>
      </c>
      <c r="M197" s="344"/>
      <c r="N197" s="399" t="n">
        <f aca="false">SUM(N198:N199)</f>
        <v>0</v>
      </c>
      <c r="W197" s="344"/>
      <c r="X197" s="399" t="n">
        <f aca="false">SUM(X198:X199)</f>
        <v>0</v>
      </c>
      <c r="Z197" s="376"/>
    </row>
    <row collapsed="false" customFormat="false" customHeight="true" hidden="false" ht="12.75" outlineLevel="1" r="198">
      <c r="A198" s="383" t="n">
        <v>50</v>
      </c>
      <c r="C198" s="77" t="s">
        <v>410</v>
      </c>
      <c r="D198" s="350" t="str">
        <f aca="false">IF(VLOOKUP($A198,vykaz_p!$A:$G,1)=$A198,VLOOKUP($A198,vykaz_p!$A:$G,$B$1),0)</f>
        <v>Nákladové úroky pre prepojené účtovné jednotky (562A)</v>
      </c>
      <c r="E198" s="368" t="s">
        <v>156</v>
      </c>
      <c r="L198" s="371" t="n">
        <f aca="false">SUM(ANALYTIKAVUJ!C212)</f>
        <v>0</v>
      </c>
      <c r="M198" s="344"/>
      <c r="N198" s="400" t="n">
        <f aca="false">SUM(L198)</f>
        <v>0</v>
      </c>
      <c r="V198" s="371" t="n">
        <f aca="false">SUM(ANALYTIKAVUJ!D212)</f>
        <v>0</v>
      </c>
      <c r="W198" s="344"/>
      <c r="X198" s="400" t="n">
        <f aca="false">SUM(V198)</f>
        <v>0</v>
      </c>
      <c r="Z198" s="376"/>
    </row>
    <row collapsed="false" customFormat="false" customHeight="true" hidden="false" ht="12.75" outlineLevel="1" r="199">
      <c r="A199" s="383" t="n">
        <v>51</v>
      </c>
      <c r="C199" s="77" t="s">
        <v>245</v>
      </c>
      <c r="D199" s="350" t="str">
        <f aca="false">IF(VLOOKUP($A199,vykaz_p!$A:$G,1)=$A199,VLOOKUP($A199,vykaz_p!$A:$G,$B$1),0)</f>
        <v>Ostatné nákladové úroky (562A)</v>
      </c>
      <c r="E199" s="368" t="s">
        <v>115</v>
      </c>
      <c r="L199" s="371" t="n">
        <f aca="false">SUM(ANALYTIKAVUJ!C213)</f>
        <v>0</v>
      </c>
      <c r="M199" s="344"/>
      <c r="N199" s="400" t="n">
        <f aca="false">SUM(L199)</f>
        <v>0</v>
      </c>
      <c r="V199" s="371" t="n">
        <f aca="false">SUM(ANALYTIKAVUJ!D213)</f>
        <v>0</v>
      </c>
      <c r="W199" s="344"/>
      <c r="X199" s="400" t="n">
        <f aca="false">SUM(V199)</f>
        <v>0</v>
      </c>
      <c r="Z199" s="376"/>
    </row>
    <row collapsed="false" customFormat="false" customHeight="true" hidden="false" ht="12.75" outlineLevel="1" r="200">
      <c r="A200" s="383" t="n">
        <v>52</v>
      </c>
      <c r="C200" s="77" t="s">
        <v>411</v>
      </c>
      <c r="D200" s="350" t="str">
        <f aca="false">IF(VLOOKUP($A200,vykaz_p!$A:$G,1)=$A200,VLOOKUP($A200,vykaz_p!$A:$G,$B$1),0)</f>
        <v>Kurzové straty (563)</v>
      </c>
      <c r="E200" s="368" t="s">
        <v>207</v>
      </c>
      <c r="L200" s="371" t="n">
        <f aca="false">SUM('HL KNIHA VYPOC'!G319)</f>
        <v>0</v>
      </c>
      <c r="M200" s="344"/>
      <c r="N200" s="400" t="n">
        <f aca="false">SUM(L200)</f>
        <v>0</v>
      </c>
      <c r="V200" s="371" t="n">
        <f aca="false">SUM('HL KNIHA VYPOC'!K319)</f>
        <v>0</v>
      </c>
      <c r="W200" s="344"/>
      <c r="X200" s="400" t="n">
        <f aca="false">SUM(V200)</f>
        <v>0</v>
      </c>
      <c r="Z200" s="376"/>
    </row>
    <row collapsed="false" customFormat="false" customHeight="true" hidden="false" ht="12.75" outlineLevel="1" r="201">
      <c r="A201" s="383" t="n">
        <v>53</v>
      </c>
      <c r="C201" s="77" t="s">
        <v>412</v>
      </c>
      <c r="D201" s="350" t="str">
        <f aca="false">IF(VLOOKUP($A201,vykaz_p!$A:$G,1)=$A201,VLOOKUP($A201,vykaz_p!$A:$G,$B$1),0)</f>
        <v>Náklady na precenenie cenných papierov a náklady na derivátové operácie (564, 567)</v>
      </c>
      <c r="E201" s="368" t="s">
        <v>281</v>
      </c>
      <c r="L201" s="371" t="n">
        <f aca="false">SUM('HL KNIHA VYPOC'!G320+'HL KNIHA VYPOC'!G323)</f>
        <v>0</v>
      </c>
      <c r="M201" s="344"/>
      <c r="N201" s="400" t="n">
        <f aca="false">SUM(L201)</f>
        <v>0</v>
      </c>
      <c r="V201" s="371" t="n">
        <f aca="false">SUM('HL KNIHA VYPOC'!K320+'HL KNIHA VYPOC'!K323)</f>
        <v>0</v>
      </c>
      <c r="W201" s="344"/>
      <c r="X201" s="400" t="n">
        <f aca="false">SUM(V201)</f>
        <v>0</v>
      </c>
      <c r="Z201" s="376"/>
    </row>
    <row collapsed="false" customFormat="false" customHeight="true" hidden="false" ht="12.75" outlineLevel="1" r="202">
      <c r="A202" s="383" t="n">
        <v>54</v>
      </c>
      <c r="C202" s="77" t="s">
        <v>413</v>
      </c>
      <c r="D202" s="350" t="str">
        <f aca="false">IF(VLOOKUP($A202,vykaz_p!$A:$G,1)=$A202,VLOOKUP($A202,vykaz_p!$A:$G,$B$1),0)</f>
        <v>Ostatné náklady na finančnú činnosť (568, 569)</v>
      </c>
      <c r="E202" s="368" t="s">
        <v>283</v>
      </c>
      <c r="L202" s="371" t="n">
        <f aca="false">SUM('HL KNIHA VYPOC'!G324+'HL KNIHA VYPOC'!G325)</f>
        <v>0</v>
      </c>
      <c r="M202" s="344"/>
      <c r="N202" s="400" t="n">
        <f aca="false">SUM(L202)</f>
        <v>0</v>
      </c>
      <c r="V202" s="371" t="n">
        <f aca="false">SUM('HL KNIHA VYPOC'!K324+'HL KNIHA VYPOC'!K325)</f>
        <v>0</v>
      </c>
      <c r="W202" s="344"/>
      <c r="X202" s="400" t="n">
        <f aca="false">SUM(V202)</f>
        <v>0</v>
      </c>
      <c r="Z202" s="376"/>
    </row>
    <row collapsed="false" customFormat="false" customHeight="true" hidden="false" ht="12.75" outlineLevel="0" r="203">
      <c r="A203" s="383" t="n">
        <v>55</v>
      </c>
      <c r="C203" s="77" t="s">
        <v>395</v>
      </c>
      <c r="D203" s="365" t="str">
        <f aca="false">IF(VLOOKUP($A203,vykaz_p!$A:$G,1)=$A203,VLOOKUP($A203,vykaz_p!$A:$G,$B$1),0)</f>
        <v>Výsledok hospodárenia z finančnej činnosti (+/-)
(r. 29 - r. 45)</v>
      </c>
      <c r="E203" s="392" t="s">
        <v>177</v>
      </c>
      <c r="F203" s="395"/>
      <c r="M203" s="344"/>
      <c r="N203" s="403" t="n">
        <f aca="false">SUM(N177-N193)</f>
        <v>0</v>
      </c>
      <c r="P203" s="395"/>
      <c r="W203" s="344"/>
      <c r="X203" s="403" t="n">
        <f aca="false">SUM(X177-X193)</f>
        <v>0</v>
      </c>
      <c r="Z203" s="365"/>
    </row>
    <row collapsed="false" customFormat="false" customHeight="true" hidden="false" ht="12.75" outlineLevel="0" r="204">
      <c r="A204" s="383" t="n">
        <v>56</v>
      </c>
      <c r="C204" s="77" t="s">
        <v>414</v>
      </c>
      <c r="D204" s="357" t="str">
        <f aca="false">IF(VLOOKUP($A204,vykaz_p!$A:$G,1)=$A204,VLOOKUP($A204,vykaz_p!$A:$G,$B$1),0)</f>
        <v>Výsledok hospodárenia za účtovné obdobie pred zdanením (+/-) (r. 27 + r. 55)</v>
      </c>
      <c r="E204" s="392" t="s">
        <v>178</v>
      </c>
      <c r="F204" s="395"/>
      <c r="M204" s="344"/>
      <c r="N204" s="404" t="n">
        <f aca="false">SUM(N175+N203)</f>
        <v>0</v>
      </c>
      <c r="P204" s="395"/>
      <c r="W204" s="344"/>
      <c r="X204" s="404" t="n">
        <f aca="false">SUM(X175+X203)</f>
        <v>0</v>
      </c>
      <c r="Z204" s="365"/>
    </row>
    <row collapsed="false" customFormat="false" customHeight="true" hidden="false" ht="12.75" outlineLevel="1" r="205">
      <c r="A205" s="383" t="n">
        <v>57</v>
      </c>
      <c r="C205" s="77" t="s">
        <v>415</v>
      </c>
      <c r="D205" s="350" t="str">
        <f aca="false">IF(VLOOKUP($A205,vykaz_p!$A:$G,1)=$A205,VLOOKUP($A205,vykaz_p!$A:$G,$B$1),0)</f>
        <v>Daň z príjmov (r. 58 + r. 59)</v>
      </c>
      <c r="E205" s="392" t="s">
        <v>179</v>
      </c>
      <c r="M205" s="344"/>
      <c r="N205" s="399" t="n">
        <f aca="false">SUM(N206:N207)</f>
        <v>0</v>
      </c>
      <c r="W205" s="344"/>
      <c r="X205" s="399" t="n">
        <f aca="false">SUM(X206:X207)</f>
        <v>0</v>
      </c>
      <c r="Z205" s="344"/>
    </row>
    <row collapsed="false" customFormat="false" customHeight="true" hidden="false" ht="12.75" outlineLevel="1" r="206">
      <c r="A206" s="383" t="n">
        <v>58</v>
      </c>
      <c r="C206" s="77" t="s">
        <v>416</v>
      </c>
      <c r="D206" s="350" t="str">
        <f aca="false">IF(VLOOKUP($A206,vykaz_p!$A:$G,1)=$A206,VLOOKUP($A206,vykaz_p!$A:$G,$B$1),0)</f>
        <v>Daň z príjmov  splatná (591, 595)</v>
      </c>
      <c r="E206" s="368" t="s">
        <v>197</v>
      </c>
      <c r="L206" s="371" t="n">
        <f aca="false">SUM('HL KNIHA VYPOC'!G340+'HL KNIHA VYPOC'!G344)</f>
        <v>0</v>
      </c>
      <c r="M206" s="344"/>
      <c r="N206" s="400" t="n">
        <f aca="false">SUM(L206)</f>
        <v>0</v>
      </c>
      <c r="V206" s="371" t="n">
        <f aca="false">SUM('HL KNIHA VYPOC'!K340+'HL KNIHA VYPOC'!K344)</f>
        <v>0</v>
      </c>
      <c r="W206" s="344"/>
      <c r="X206" s="400" t="n">
        <f aca="false">SUM(V206)</f>
        <v>0</v>
      </c>
      <c r="Z206" s="344"/>
    </row>
    <row collapsed="false" customFormat="false" customHeight="true" hidden="false" ht="12.75" outlineLevel="1" r="207">
      <c r="A207" s="383" t="n">
        <v>59</v>
      </c>
      <c r="C207" s="77" t="s">
        <v>245</v>
      </c>
      <c r="D207" s="350" t="str">
        <f aca="false">IF(VLOOKUP($A207,vykaz_p!$A:$G,1)=$A207,VLOOKUP($A207,vykaz_p!$A:$G,$B$1),0)</f>
        <v>Daň z príjmov odložená (+/-) (592)</v>
      </c>
      <c r="E207" s="368" t="s">
        <v>124</v>
      </c>
      <c r="L207" s="371" t="n">
        <f aca="false">SUM('HL KNIHA VYPOC'!G341)</f>
        <v>0</v>
      </c>
      <c r="M207" s="344"/>
      <c r="N207" s="400" t="n">
        <f aca="false">SUM(L207)</f>
        <v>0</v>
      </c>
      <c r="V207" s="371" t="n">
        <f aca="false">SUM('HL KNIHA VYPOC'!K341)</f>
        <v>0</v>
      </c>
      <c r="W207" s="344"/>
      <c r="X207" s="400" t="n">
        <f aca="false">SUM(V207)</f>
        <v>0</v>
      </c>
      <c r="Z207" s="344"/>
    </row>
    <row collapsed="false" customFormat="false" customHeight="true" hidden="false" ht="12.75" outlineLevel="1" r="208">
      <c r="A208" s="383" t="n">
        <v>60</v>
      </c>
      <c r="C208" s="77" t="s">
        <v>417</v>
      </c>
      <c r="D208" s="350" t="str">
        <f aca="false">IF(VLOOKUP($A208,vykaz_p!$A:$G,1)=$A208,VLOOKUP($A208,vykaz_p!$A:$G,$B$1),0)</f>
        <v>Prevod podielov na výsledku hospodárenia spoločníkom (+/- 596)</v>
      </c>
      <c r="E208" s="368" t="s">
        <v>125</v>
      </c>
      <c r="L208" s="371" t="n">
        <f aca="false">SUM('HL KNIHA VYPOC'!G345)</f>
        <v>0</v>
      </c>
      <c r="M208" s="344"/>
      <c r="N208" s="400" t="n">
        <f aca="false">SUM(L208)</f>
        <v>0</v>
      </c>
      <c r="V208" s="371" t="n">
        <f aca="false">SUM('HL KNIHA VYPOC'!K345)</f>
        <v>0</v>
      </c>
      <c r="W208" s="344"/>
      <c r="X208" s="400" t="n">
        <f aca="false">SUM(V208)</f>
        <v>0</v>
      </c>
      <c r="Z208" s="344"/>
    </row>
    <row collapsed="false" customFormat="false" customHeight="true" hidden="false" ht="12.75" outlineLevel="0" r="209">
      <c r="A209" s="383" t="n">
        <v>61</v>
      </c>
      <c r="C209" s="77" t="s">
        <v>414</v>
      </c>
      <c r="D209" s="357" t="str">
        <f aca="false">IF(VLOOKUP($A209,vykaz_p!$A:$G,1)=$A209,VLOOKUP($A209,vykaz_p!$A:$G,$B$1),0)</f>
        <v>Výsledok hospodárenia za účtovné obdobie po  zdanení (+/-) (r. 56 - r. 57 - r. 60)</v>
      </c>
      <c r="E209" s="392" t="s">
        <v>132</v>
      </c>
      <c r="F209" s="395"/>
      <c r="M209" s="344"/>
      <c r="N209" s="405" t="n">
        <f aca="false">SUM(N204-N205-N208)</f>
        <v>0</v>
      </c>
      <c r="P209" s="395"/>
      <c r="W209" s="344"/>
      <c r="X209" s="405" t="n">
        <f aca="false">SUM(X204-X205-X208)</f>
        <v>0</v>
      </c>
      <c r="Z209" s="365"/>
    </row>
    <row collapsed="false" customFormat="false" customHeight="true" hidden="false" ht="12.75" outlineLevel="0" r="211">
      <c r="N211" s="371"/>
      <c r="X211" s="371"/>
    </row>
    <row collapsed="false" customFormat="false" customHeight="true" hidden="false" ht="12.75" outlineLevel="0" r="212">
      <c r="B212" s="406" t="n">
        <v>146</v>
      </c>
      <c r="D212" s="357" t="str">
        <f aca="false">IF(VLOOKUP($B212,suvaha_p!$A:$G,1)=$B212,VLOOKUP($B212,suvaha_p!$A:$G,$B$1),0)</f>
        <v>Označenie</v>
      </c>
    </row>
    <row collapsed="false" customFormat="false" customHeight="true" hidden="false" ht="12.75" outlineLevel="0" r="213">
      <c r="B213" s="406" t="n">
        <v>147</v>
      </c>
      <c r="D213" s="357" t="str">
        <f aca="false">IF(VLOOKUP($B213,suvaha_p!$A:$G,1)=$B213,VLOOKUP($B213,suvaha_p!$A:$G,$B$1),0)</f>
        <v>STRANA AKTÍV</v>
      </c>
    </row>
    <row collapsed="false" customFormat="false" customHeight="true" hidden="false" ht="12.75" outlineLevel="0" r="214">
      <c r="B214" s="406" t="n">
        <v>148</v>
      </c>
      <c r="D214" s="357" t="str">
        <f aca="false">IF(VLOOKUP($B214,suvaha_p!$A:$G,1)=$B214,VLOOKUP($B214,suvaha_p!$A:$G,$B$1),0)</f>
        <v>STRANA PASÍV</v>
      </c>
    </row>
    <row collapsed="false" customFormat="false" customHeight="true" hidden="false" ht="12.75" outlineLevel="0" r="215">
      <c r="B215" s="406" t="n">
        <v>149</v>
      </c>
      <c r="D215" s="357" t="str">
        <f aca="false">IF(VLOOKUP($B215,suvaha_p!$A:$G,1)=$B215,VLOOKUP($B215,suvaha_p!$A:$G,$B$1),0)</f>
        <v>Číslo riadku</v>
      </c>
    </row>
    <row collapsed="false" customFormat="false" customHeight="true" hidden="false" ht="12.75" outlineLevel="0" r="216">
      <c r="B216" s="406" t="n">
        <v>150</v>
      </c>
      <c r="D216" s="357" t="str">
        <f aca="false">IF(VLOOKUP($B216,suvaha_p!$A:$G,1)=$B216,VLOOKUP($B216,suvaha_p!$A:$G,$B$1),0)</f>
        <v>Bežné účtovné obdobie</v>
      </c>
    </row>
    <row collapsed="false" customFormat="false" customHeight="true" hidden="false" ht="12.75" outlineLevel="0" r="217">
      <c r="B217" s="406" t="n">
        <v>151</v>
      </c>
      <c r="D217" s="357" t="str">
        <f aca="false">IF(VLOOKUP($B217,suvaha_p!$A:$G,1)=$B217,VLOOKUP($B217,suvaha_p!$A:$G,$B$1),0)</f>
        <v>Bezprostredne predchádzajúce účtovné obdobie</v>
      </c>
    </row>
    <row collapsed="false" customFormat="false" customHeight="true" hidden="false" ht="12.75" outlineLevel="0" r="218">
      <c r="B218" s="406" t="n">
        <v>152</v>
      </c>
      <c r="D218" s="357" t="str">
        <f aca="false">IF(VLOOKUP($B218,suvaha_p!$A:$G,1)=$B218,VLOOKUP($B218,suvaha_p!$A:$G,$B$1),0)</f>
        <v>Brutto-časť 1</v>
      </c>
    </row>
    <row collapsed="false" customFormat="false" customHeight="true" hidden="false" ht="12.75" outlineLevel="0" r="219">
      <c r="B219" s="406" t="n">
        <v>153</v>
      </c>
      <c r="D219" s="357" t="str">
        <f aca="false">IF(VLOOKUP($B219,suvaha_p!$A:$G,1)=$B219,VLOOKUP($B219,suvaha_p!$A:$G,$B$1),0)</f>
        <v>Oprávky</v>
      </c>
    </row>
    <row collapsed="false" customFormat="false" customHeight="true" hidden="false" ht="12.75" outlineLevel="0" r="220">
      <c r="B220" s="406" t="n">
        <v>154</v>
      </c>
      <c r="D220" s="357" t="str">
        <f aca="false">IF(VLOOKUP($B220,suvaha_p!$A:$G,1)=$B220,VLOOKUP($B220,suvaha_p!$A:$G,$B$1),0)</f>
        <v>Opravné položky</v>
      </c>
    </row>
    <row collapsed="false" customFormat="false" customHeight="true" hidden="false" ht="12.75" outlineLevel="0" r="221">
      <c r="B221" s="406" t="n">
        <v>155</v>
      </c>
      <c r="D221" s="357" t="str">
        <f aca="false">IF(VLOOKUP($B221,suvaha_p!$A:$G,1)=$B221,VLOOKUP($B221,suvaha_p!$A:$G,$B$1),0)</f>
        <v>Netto</v>
      </c>
    </row>
    <row collapsed="false" customFormat="false" customHeight="true" hidden="false" ht="12.75" outlineLevel="0" r="222">
      <c r="B222" s="406" t="n">
        <v>156</v>
      </c>
      <c r="D222" s="357" t="str">
        <f aca="false">IF(VLOOKUP($B222,suvaha_p!$A:$G,1)=$B222,VLOOKUP($B222,suvaha_p!$A:$G,$B$1),0)</f>
        <v>Netto</v>
      </c>
    </row>
    <row collapsed="false" customFormat="false" customHeight="true" hidden="false" ht="12.75" outlineLevel="0" r="223">
      <c r="B223" s="406" t="n">
        <v>157</v>
      </c>
      <c r="D223" s="357" t="str">
        <f aca="false">IF(VLOOKUP($B223,suvaha_p!$A:$G,1)=$B223,VLOOKUP($B223,suvaha_p!$A:$G,$B$1),0)</f>
        <v>Text</v>
      </c>
    </row>
    <row collapsed="false" customFormat="false" customHeight="true" hidden="false" ht="12.75" outlineLevel="0" r="224">
      <c r="B224" s="406" t="n">
        <v>158</v>
      </c>
    </row>
    <row collapsed="false" customFormat="false" customHeight="true" hidden="false" ht="12.75" outlineLevel="0" r="225">
      <c r="B225" s="406" t="n">
        <v>159</v>
      </c>
      <c r="C225" s="344" t="n">
        <v>3</v>
      </c>
      <c r="D225" s="344" t="s">
        <v>238</v>
      </c>
    </row>
    <row collapsed="false" customFormat="false" customHeight="true" hidden="false" ht="12.75" outlineLevel="0" r="226">
      <c r="C226" s="344" t="n">
        <v>4</v>
      </c>
      <c r="D226" s="344" t="s">
        <v>418</v>
      </c>
    </row>
    <row collapsed="false" customFormat="false" customHeight="true" hidden="false" ht="12.75" outlineLevel="0" r="227">
      <c r="C227" s="344" t="n">
        <v>5</v>
      </c>
      <c r="D227" s="344" t="s">
        <v>419</v>
      </c>
    </row>
  </sheetData>
  <mergeCells count="4">
    <mergeCell ref="I1:N1"/>
    <mergeCell ref="S1:X1"/>
    <mergeCell ref="I148:N148"/>
    <mergeCell ref="S148:X148"/>
  </mergeCells>
  <dataValidations count="1">
    <dataValidation allowBlank="true" operator="between" showDropDown="false" showErrorMessage="true" showInputMessage="true" sqref="D1" type="list">
      <formula1>$D$225:$D$227</formula1>
      <formula2>0</formula2>
    </dataValidation>
  </dataValidations>
  <printOptions headings="false" gridLines="false" gridLinesSet="true" horizontalCentered="false" verticalCentered="false"/>
  <pageMargins left="0.7" right="0.7" top="0.7875" bottom="0.7875" header="0.511805555555555" footer="0.511805555555555"/>
  <pageSetup blackAndWhite="false" cellComments="none" copies="1" draft="false" firstPageNumber="0" fitToHeight="1" fitToWidth="1" horizontalDpi="300" orientation="portrait" pageOrder="downThenOver" paperSize="9" scale="100" useFirstPageNumber="false" usePrinterDefaults="false" verticalDpi="300"/>
  <headerFooter differentFirst="false" differentOddEven="false">
    <oddHeader/>
    <oddFooter/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2003-04-02T10:03:02.00Z</dcterms:created>
  <dc:creator>Kamil Gróf</dc:creator>
  <cp:lastModifiedBy>Dancova</cp:lastModifiedBy>
  <cp:lastPrinted>2015-03-31T09:34:57.30Z</cp:lastPrinted>
  <dcterms:modified xsi:type="dcterms:W3CDTF">2015-02-28T12:50:55.00Z</dcterms:modified>
  <cp:revision>0</cp:revision>
</cp:coreProperties>
</file>