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4960" windowHeight="12075" activeTab="2"/>
  </bookViews>
  <sheets>
    <sheet name="Cash Flow" sheetId="2" r:id="rId1"/>
    <sheet name="Data DATEV" sheetId="1" r:id="rId2"/>
    <sheet name="Hárok1" sheetId="3" r:id="rId3"/>
  </sheets>
  <calcPr calcId="145621"/>
</workbook>
</file>

<file path=xl/calcChain.xml><?xml version="1.0" encoding="utf-8"?>
<calcChain xmlns="http://schemas.openxmlformats.org/spreadsheetml/2006/main">
  <c r="C27" i="3" l="1"/>
  <c r="C22" i="3"/>
  <c r="D27" i="3"/>
  <c r="D22" i="3"/>
  <c r="C32" i="2"/>
  <c r="E9" i="2"/>
  <c r="B91" i="1"/>
  <c r="C91" i="1"/>
  <c r="D95" i="1"/>
  <c r="D94" i="1"/>
  <c r="K15" i="2"/>
  <c r="C15" i="2" s="1"/>
  <c r="K16" i="2"/>
  <c r="C16" i="2" s="1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 s="1"/>
  <c r="C65" i="2"/>
  <c r="C64" i="2"/>
  <c r="C63" i="2"/>
  <c r="C61" i="2"/>
  <c r="C60" i="2"/>
  <c r="C59" i="2"/>
  <c r="C58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7" i="2"/>
  <c r="C35" i="2"/>
  <c r="C34" i="2"/>
  <c r="C31" i="2"/>
  <c r="C26" i="2"/>
  <c r="K17" i="2"/>
  <c r="C17" i="2" s="1"/>
  <c r="C20" i="2"/>
  <c r="C19" i="2"/>
  <c r="C18" i="2"/>
  <c r="C13" i="2"/>
  <c r="C12" i="2"/>
  <c r="C11" i="2"/>
  <c r="C10" i="2"/>
  <c r="H7" i="2"/>
  <c r="U7" i="2"/>
  <c r="K29" i="2" l="1"/>
  <c r="C29" i="2" s="1"/>
  <c r="K30" i="2"/>
  <c r="C30" i="2" s="1"/>
  <c r="K28" i="2"/>
  <c r="C28" i="2" s="1"/>
  <c r="V3" i="2"/>
  <c r="V2" i="2"/>
  <c r="U4" i="2"/>
  <c r="I4" i="2"/>
  <c r="U33" i="2" l="1"/>
  <c r="U90" i="2" s="1"/>
  <c r="I33" i="2"/>
  <c r="Y3" i="2"/>
  <c r="Y2" i="2"/>
  <c r="X3" i="2"/>
  <c r="X2" i="2"/>
  <c r="W3" i="2"/>
  <c r="W2" i="2"/>
  <c r="S3" i="2"/>
  <c r="T3" i="2" s="1"/>
  <c r="S2" i="2"/>
  <c r="T2" i="2" s="1"/>
  <c r="R3" i="2"/>
  <c r="R2" i="2"/>
  <c r="C33" i="2" l="1"/>
  <c r="I90" i="2"/>
  <c r="Q3" i="2"/>
  <c r="P7" i="2" s="1"/>
  <c r="Q2" i="2"/>
  <c r="P3" i="2"/>
  <c r="P2" i="2"/>
  <c r="O3" i="2"/>
  <c r="O2" i="2"/>
  <c r="N3" i="2"/>
  <c r="N2" i="2"/>
  <c r="M3" i="2"/>
  <c r="M2" i="2"/>
  <c r="L3" i="2"/>
  <c r="L2" i="2"/>
  <c r="K3" i="2"/>
  <c r="C85" i="2" s="1"/>
  <c r="K2" i="2"/>
  <c r="H3" i="2"/>
  <c r="J3" i="2" s="1"/>
  <c r="H2" i="2"/>
  <c r="J2" i="2" s="1"/>
  <c r="G3" i="2"/>
  <c r="G2" i="2"/>
  <c r="F3" i="2"/>
  <c r="F2" i="2"/>
  <c r="E3" i="2"/>
  <c r="E2" i="2"/>
  <c r="R4" i="2"/>
  <c r="S4" i="2"/>
  <c r="S90" i="2" s="1"/>
  <c r="T4" i="2"/>
  <c r="T90" i="2" s="1"/>
  <c r="V4" i="2"/>
  <c r="W4" i="2"/>
  <c r="W90" i="2" s="1"/>
  <c r="X4" i="2"/>
  <c r="X90" i="2" s="1"/>
  <c r="Y4" i="2"/>
  <c r="D3" i="2"/>
  <c r="D2" i="2"/>
  <c r="Z3" i="2" l="1"/>
  <c r="Z2" i="2"/>
  <c r="Y14" i="2"/>
  <c r="Y90" i="2" s="1"/>
  <c r="R90" i="2"/>
  <c r="V24" i="2"/>
  <c r="V90" i="2" s="1"/>
  <c r="D4" i="2"/>
  <c r="Q4" i="2"/>
  <c r="Q7" i="2" s="1"/>
  <c r="C7" i="2" s="1"/>
  <c r="P4" i="2"/>
  <c r="O4" i="2"/>
  <c r="N4" i="2"/>
  <c r="N90" i="2" s="1"/>
  <c r="M4" i="2"/>
  <c r="L4" i="2"/>
  <c r="K4" i="2"/>
  <c r="J4" i="2"/>
  <c r="H4" i="2"/>
  <c r="G4" i="2"/>
  <c r="F4" i="2"/>
  <c r="F90" i="2" s="1"/>
  <c r="E4" i="2"/>
  <c r="P90" i="2" l="1"/>
  <c r="G25" i="2"/>
  <c r="C25" i="2" s="1"/>
  <c r="L14" i="2"/>
  <c r="C14" i="2" s="1"/>
  <c r="D90" i="2"/>
  <c r="J23" i="2"/>
  <c r="C23" i="2" s="1"/>
  <c r="M62" i="2"/>
  <c r="C62" i="2" s="1"/>
  <c r="C57" i="2" s="1"/>
  <c r="C83" i="2" s="1"/>
  <c r="O21" i="2"/>
  <c r="C21" i="2" s="1"/>
  <c r="C24" i="2"/>
  <c r="K84" i="2"/>
  <c r="Q90" i="2"/>
  <c r="C22" i="2" l="1"/>
  <c r="O90" i="2"/>
  <c r="M90" i="2"/>
  <c r="J90" i="2"/>
  <c r="L90" i="2"/>
  <c r="G90" i="2"/>
  <c r="C9" i="2"/>
  <c r="C8" i="2" s="1"/>
  <c r="C86" i="2"/>
  <c r="K90" i="2"/>
  <c r="H90" i="2"/>
  <c r="C27" i="2" l="1"/>
  <c r="C38" i="2"/>
  <c r="C56" i="2" s="1"/>
  <c r="C91" i="2"/>
  <c r="C36" i="2"/>
  <c r="E90" i="2" l="1"/>
  <c r="C84" i="2"/>
  <c r="C90" i="2" s="1"/>
  <c r="C88" i="2" l="1"/>
</calcChain>
</file>

<file path=xl/comments1.xml><?xml version="1.0" encoding="utf-8"?>
<comments xmlns="http://schemas.openxmlformats.org/spreadsheetml/2006/main">
  <authors>
    <author>plehocky</author>
    <author>dlehocka</author>
  </authors>
  <commentList>
    <comment ref="I1" authorId="0">
      <text>
        <r>
          <rPr>
            <b/>
            <sz val="9"/>
            <color indexed="81"/>
            <rFont val="Tahoma"/>
            <charset val="1"/>
          </rPr>
          <t>plehocky:</t>
        </r>
        <r>
          <rPr>
            <sz val="9"/>
            <color indexed="81"/>
            <rFont val="Tahoma"/>
            <charset val="1"/>
          </rPr>
          <t xml:space="preserve">
Doplnit na zakalde udajov v HK</t>
        </r>
      </text>
    </comment>
    <comment ref="U1" authorId="0">
      <text>
        <r>
          <rPr>
            <b/>
            <sz val="9"/>
            <color indexed="81"/>
            <rFont val="Tahoma"/>
            <charset val="1"/>
          </rPr>
          <t>plehocky:</t>
        </r>
        <r>
          <rPr>
            <sz val="9"/>
            <color indexed="81"/>
            <rFont val="Tahoma"/>
            <charset val="1"/>
          </rPr>
          <t xml:space="preserve">
Doplnit na zakalde udajov v HK</t>
        </r>
      </text>
    </comment>
    <comment ref="P21" authorId="1">
      <text>
        <r>
          <rPr>
            <b/>
            <sz val="9"/>
            <color indexed="81"/>
            <rFont val="Tahoma"/>
            <charset val="1"/>
          </rPr>
          <t>dlehocka:</t>
        </r>
        <r>
          <rPr>
            <sz val="9"/>
            <color indexed="81"/>
            <rFont val="Tahoma"/>
            <charset val="1"/>
          </rPr>
          <t xml:space="preserve">
pôvodne bunka -P7
</t>
        </r>
      </text>
    </comment>
    <comment ref="T24" authorId="1">
      <text>
        <r>
          <rPr>
            <b/>
            <sz val="9"/>
            <color indexed="81"/>
            <rFont val="Tahoma"/>
            <charset val="1"/>
          </rPr>
          <t>dlehocka:</t>
        </r>
        <r>
          <rPr>
            <sz val="9"/>
            <color indexed="81"/>
            <rFont val="Tahoma"/>
            <charset val="1"/>
          </rPr>
          <t xml:space="preserve">
lízing</t>
        </r>
      </text>
    </comment>
    <comment ref="C65" authorId="1">
      <text>
        <r>
          <rPr>
            <b/>
            <sz val="9"/>
            <color indexed="81"/>
            <rFont val="Tahoma"/>
            <charset val="1"/>
          </rPr>
          <t>dlehocka:</t>
        </r>
        <r>
          <rPr>
            <sz val="9"/>
            <color indexed="81"/>
            <rFont val="Tahoma"/>
            <charset val="1"/>
          </rPr>
          <t xml:space="preserve">
prídel do SF</t>
        </r>
      </text>
    </comment>
  </commentList>
</comments>
</file>

<file path=xl/sharedStrings.xml><?xml version="1.0" encoding="utf-8"?>
<sst xmlns="http://schemas.openxmlformats.org/spreadsheetml/2006/main" count="545" uniqueCount="381">
  <si>
    <t>Prehľad položiek</t>
  </si>
  <si>
    <t>Aktíva</t>
  </si>
  <si>
    <t xml:space="preserve"> A. Neobežný majetok 002</t>
  </si>
  <si>
    <t xml:space="preserve"> I. Dlhodobý nehmotný majetok 003</t>
  </si>
  <si>
    <t xml:space="preserve"> 1. Zriaďovacie náklady 004</t>
  </si>
  <si>
    <t xml:space="preserve"> 2. Aktivované náklady na vývoj 005</t>
  </si>
  <si>
    <t xml:space="preserve"> 3. Softvér 006</t>
  </si>
  <si>
    <t xml:space="preserve"> 4. Oceniteľné práva 007</t>
  </si>
  <si>
    <t xml:space="preserve"> 5. Goodwill 008</t>
  </si>
  <si>
    <t xml:space="preserve"> 6. Ostatný dlhodobý nehmotný majetok 009</t>
  </si>
  <si>
    <t xml:space="preserve"> 7. Obstarávaný dlhodobý nehmotný majetok 010</t>
  </si>
  <si>
    <t xml:space="preserve"> 8. Poskytnuté preddavky na dlhodobý nehmotný majetok 011</t>
  </si>
  <si>
    <t xml:space="preserve"> II. Dlhodobý hmotný majetok 012</t>
  </si>
  <si>
    <t xml:space="preserve"> 1. Pozemky 013</t>
  </si>
  <si>
    <t xml:space="preserve"> 2. Stavby 014</t>
  </si>
  <si>
    <t xml:space="preserve"> 3. Samostatné hnuteľné veci a súbory hnuteľných vecí 015</t>
  </si>
  <si>
    <t xml:space="preserve"> 4. Pestovateľské celky trvalých porastov 016</t>
  </si>
  <si>
    <t xml:space="preserve"> 5. Základné stádo a ťažné zvieratá 017</t>
  </si>
  <si>
    <t xml:space="preserve"> 6. Ostatný dlhodobý hmotný majetok 018</t>
  </si>
  <si>
    <t xml:space="preserve"> 7. Obstarávaný dlhodobý hmotný majetok 019</t>
  </si>
  <si>
    <t xml:space="preserve"> 8. Poskytnuté preddavky na dlhodobý hmotný majetok 020</t>
  </si>
  <si>
    <t xml:space="preserve"> 9. Opravná položka k nadobudnutému majetku 021</t>
  </si>
  <si>
    <t xml:space="preserve"> III. Dlhodobý finančný majetok 022</t>
  </si>
  <si>
    <t xml:space="preserve"> 1. Podielové cenné papiere a podiely v dcérskej účtovnej jednotke 023</t>
  </si>
  <si>
    <t xml:space="preserve"> 2. Podielové cenné papiere a podiely v spol. s podst. vplyvom 024</t>
  </si>
  <si>
    <t xml:space="preserve"> 3. Ostatné dlhodobé cenné papiere a podiely 025</t>
  </si>
  <si>
    <t xml:space="preserve"> 4. Pôžičky účtovnej jednotke v konsolidovanom celku 026</t>
  </si>
  <si>
    <t xml:space="preserve"> 5. Ostatný dlhodobý finančný majetok 027</t>
  </si>
  <si>
    <t xml:space="preserve"> 6. Pôžičky s dobou splatnosti najviac jeden rok 028</t>
  </si>
  <si>
    <t xml:space="preserve"> 7. Obstarávaný dlhodobý finančný majetok 029</t>
  </si>
  <si>
    <t xml:space="preserve"> 8. Poskytnuté preddavky na dlhodobý finančný majetok 030</t>
  </si>
  <si>
    <t xml:space="preserve"> B. Obežný majetok 031</t>
  </si>
  <si>
    <t xml:space="preserve"> I. Zásoby 032</t>
  </si>
  <si>
    <t xml:space="preserve"> 1. Materiál 033</t>
  </si>
  <si>
    <t xml:space="preserve"> 2. Nedokončená výroba a polotovary 034</t>
  </si>
  <si>
    <t xml:space="preserve"> 3. Zakázková výr. s predpokl. dobou ukonč. dlhšou ako 1 rok 035</t>
  </si>
  <si>
    <t xml:space="preserve"> 4. Výrobky 036</t>
  </si>
  <si>
    <t xml:space="preserve"> 5. Zvieratá 037</t>
  </si>
  <si>
    <t xml:space="preserve"> 6. Tovar 038</t>
  </si>
  <si>
    <t xml:space="preserve"> 7. Poskytnuté preddavky na zásoby 039</t>
  </si>
  <si>
    <t xml:space="preserve"> II. Dlhodobé pohľadávky 040</t>
  </si>
  <si>
    <t xml:space="preserve"> 1. Pohľadávky z obchodného styku 041</t>
  </si>
  <si>
    <t xml:space="preserve"> 2. Pohľadávky voči dcérskej účtovej jednotke a materskej účtovej jednotke 042</t>
  </si>
  <si>
    <t xml:space="preserve"> 3. Ostatné pohľadávky v rámci konsolidovaného celku 043</t>
  </si>
  <si>
    <t xml:space="preserve"> 4. Pohľadávky voči spoločníkom členom a združeniu 044</t>
  </si>
  <si>
    <t xml:space="preserve"> 5. Iné pohľadávky 045</t>
  </si>
  <si>
    <t xml:space="preserve"> 6. Odložená daňová pohľadávka 046</t>
  </si>
  <si>
    <t xml:space="preserve"> III. Krátkodobé pohľadávky 047</t>
  </si>
  <si>
    <t xml:space="preserve"> 1. Pohľadávky z obchodného styku 048</t>
  </si>
  <si>
    <t xml:space="preserve"> 2. Pohľadávky voči dcérskej účtovej jednotke a materskej účtovej jednotke 049</t>
  </si>
  <si>
    <t xml:space="preserve"> 3. Ostatné pohľadávky v rámci konsolidovaného celku 050</t>
  </si>
  <si>
    <t xml:space="preserve"> 4. Pohľadávky voči spoločníkom členom a združeniu 051</t>
  </si>
  <si>
    <t xml:space="preserve"> 5. Sociálne poistenie 052</t>
  </si>
  <si>
    <t xml:space="preserve"> 6. Daňové pohľadávky 053</t>
  </si>
  <si>
    <t xml:space="preserve"> 7. Iné pohľadávky 054</t>
  </si>
  <si>
    <t xml:space="preserve"> IV. Finančné účty 055</t>
  </si>
  <si>
    <t xml:space="preserve"> 1. Peniaze 056</t>
  </si>
  <si>
    <t xml:space="preserve"> 2. Účty v bankách 057</t>
  </si>
  <si>
    <t xml:space="preserve"> 3. Účty v bankách s dobou viazanosti dlhšou ako 1 rok 058</t>
  </si>
  <si>
    <t xml:space="preserve"> 4. Krátkodobý finančný majetok 059</t>
  </si>
  <si>
    <t xml:space="preserve"> 5. Obstarávaný krátkodobý finančný majetok 060</t>
  </si>
  <si>
    <t xml:space="preserve"> C.I. Časové rozlíšenie 061</t>
  </si>
  <si>
    <t xml:space="preserve"> 1. Náklady budúcich období dlhodobé 062</t>
  </si>
  <si>
    <t xml:space="preserve"> 2. Náklady budúcich období krátkodobé 063</t>
  </si>
  <si>
    <t xml:space="preserve"> 3. Príjmy budúcich období dlhodobé 064</t>
  </si>
  <si>
    <t xml:space="preserve"> 4. Príjmy budúcich období krátkodobé 065</t>
  </si>
  <si>
    <t xml:space="preserve"> Ostatné aktíva</t>
  </si>
  <si>
    <t>Pasíva</t>
  </si>
  <si>
    <t xml:space="preserve"> A. Vlastné imanie 067</t>
  </si>
  <si>
    <t xml:space="preserve"> I. Základné imanie 068</t>
  </si>
  <si>
    <t xml:space="preserve"> 1. Základné imanie 069</t>
  </si>
  <si>
    <t xml:space="preserve"> 2. Vlastné akcie a vlastné obchodné podiely 070</t>
  </si>
  <si>
    <t xml:space="preserve"> 3. Zmena základného imania 071</t>
  </si>
  <si>
    <t xml:space="preserve"> 4. Pohľadávky za upísané vlastné imanie 072</t>
  </si>
  <si>
    <t xml:space="preserve"> II. Kapitálové fondy 073</t>
  </si>
  <si>
    <t xml:space="preserve"> 1. Emisné ážio 074</t>
  </si>
  <si>
    <t xml:space="preserve"> 2. Ostatné kapitálové fondy 075</t>
  </si>
  <si>
    <t xml:space="preserve"> 3. Zákonný rezervný fond (Nedeliteľný fond) z kapit. vkladov 076</t>
  </si>
  <si>
    <t xml:space="preserve"> 4. Oceňovacie rozdiely z precenenia majetku a záväzkov 077</t>
  </si>
  <si>
    <t xml:space="preserve"> 5. Oceňovacie rozdiely z kapitálových účastín 078</t>
  </si>
  <si>
    <t xml:space="preserve"> 6. Oceňovacie rozdiely z precenenia pri zlúčení, splynutí a rozdelení 079</t>
  </si>
  <si>
    <t xml:space="preserve"> III. Fondy zo zisku 080</t>
  </si>
  <si>
    <t xml:space="preserve"> 1. Zákonný rezervný fond 081</t>
  </si>
  <si>
    <t xml:space="preserve"> 2. Nedeliteľný fond 082</t>
  </si>
  <si>
    <t xml:space="preserve"> 3. Štatutárne fondy a ostatné fondy 083</t>
  </si>
  <si>
    <t xml:space="preserve"> IV. Výsledok hospodárenia minulých rokov 084</t>
  </si>
  <si>
    <t xml:space="preserve"> 1. Nerozdelený zisk minulých rokov 085</t>
  </si>
  <si>
    <t xml:space="preserve"> 2. Neuhradená strata minulých rokov 086</t>
  </si>
  <si>
    <t xml:space="preserve"> V. Výsledok hospodárenia za účtovné obdobie 087</t>
  </si>
  <si>
    <t xml:space="preserve"> B. Záväzky 088</t>
  </si>
  <si>
    <t xml:space="preserve"> I. Rezervy 089</t>
  </si>
  <si>
    <t xml:space="preserve"> 1. Rezervy zákonné dlhodobé 090</t>
  </si>
  <si>
    <t xml:space="preserve"> 2. Rezervy zákonné krátkodobé 091</t>
  </si>
  <si>
    <t xml:space="preserve"> 3. Ostatné dlhodobé rezervy 092</t>
  </si>
  <si>
    <t xml:space="preserve"> 4. Ostatné krátkodobé rezervy 093</t>
  </si>
  <si>
    <t xml:space="preserve"> II. Dlhodobé záväzky 094</t>
  </si>
  <si>
    <t xml:space="preserve"> 1. Dlhodobé záväzky z obchodného styku 095</t>
  </si>
  <si>
    <t xml:space="preserve"> 2. Dlhodobé nevyfaktúrované dodávky 096</t>
  </si>
  <si>
    <t xml:space="preserve"> 3. Dlhodobé záväzky voči dcérskej účtovej jednotke a materskej účt. jednotke 097</t>
  </si>
  <si>
    <t xml:space="preserve"> 4. Ostatné dlhodobé záväzky v rámci konsolidovaného celku 098</t>
  </si>
  <si>
    <t xml:space="preserve"> 5. Dlhodobé prijaté preddavky 099</t>
  </si>
  <si>
    <t xml:space="preserve"> 6. Dlhodobé zmenky na úhradu 100</t>
  </si>
  <si>
    <t xml:space="preserve"> 7. Vydané dluhopisy 101</t>
  </si>
  <si>
    <t xml:space="preserve"> 8. Záväzky zo sociálneho fondu 102</t>
  </si>
  <si>
    <t xml:space="preserve"> 9. Ostatné dlhodobé záväzky 103</t>
  </si>
  <si>
    <t xml:space="preserve"> 10.Odložený daňový záväzok 104</t>
  </si>
  <si>
    <t xml:space="preserve"> III. Krátkodobé záväzky 105</t>
  </si>
  <si>
    <t xml:space="preserve"> 1. Záväzky z obchodného styku 106</t>
  </si>
  <si>
    <t xml:space="preserve"> 2. Nevyfaktúrované dodávky 107</t>
  </si>
  <si>
    <t xml:space="preserve"> 3. Záväzky voči dcérskej účt. jednotke a materskej účtovej jednotke 108</t>
  </si>
  <si>
    <t xml:space="preserve"> 4. Ostatné záväzky v rámci konsolidovaného celku 109</t>
  </si>
  <si>
    <t xml:space="preserve"> 5. Záväzky voči spoločníkom a združeniu 110</t>
  </si>
  <si>
    <t xml:space="preserve"> 6. Záväzky voči zamestnancom 111</t>
  </si>
  <si>
    <t xml:space="preserve"> 7. Záväzky zo sociálneho zabezpečenia 112</t>
  </si>
  <si>
    <t xml:space="preserve"> 8. Daňové záväzky a dotácie 113</t>
  </si>
  <si>
    <t xml:space="preserve"> 9. Ostatné záväzky 114</t>
  </si>
  <si>
    <t xml:space="preserve"> IV. Krátkodobé finančné výpomoci 115</t>
  </si>
  <si>
    <t xml:space="preserve"> V. Bankové úvery 116</t>
  </si>
  <si>
    <t xml:space="preserve"> 1. Bankové úvery dlhodobé 117</t>
  </si>
  <si>
    <t xml:space="preserve"> 2. Bežné bankové úvery 118</t>
  </si>
  <si>
    <t xml:space="preserve"> C.I. Časové rozlíšenie 119</t>
  </si>
  <si>
    <t xml:space="preserve"> 1. Výdavky budúcich období dlhodobé 120</t>
  </si>
  <si>
    <t xml:space="preserve"> 2. Výdavky budúcich období krátkodobé 121</t>
  </si>
  <si>
    <t xml:space="preserve"> 3. Výnosy budúcich období dlhodobé 122</t>
  </si>
  <si>
    <t xml:space="preserve"> 4. Výnosy budúcich období krátkodobé123</t>
  </si>
  <si>
    <t xml:space="preserve"> Ostatné pasíva</t>
  </si>
  <si>
    <t>Výkaz ziskov a strát</t>
  </si>
  <si>
    <t xml:space="preserve"> I. Tržby z predaja tovaru 01</t>
  </si>
  <si>
    <t xml:space="preserve"> A. Náklady vynaložené na obstaranie predaného tovaru 02</t>
  </si>
  <si>
    <t xml:space="preserve"> + Obchodná marža 03</t>
  </si>
  <si>
    <t xml:space="preserve"> II. Výroba 04</t>
  </si>
  <si>
    <t xml:space="preserve"> 1. Tržby z predaja vlastných výrobkov a služieb 05</t>
  </si>
  <si>
    <t xml:space="preserve"> 2. Zmeny stavu vnútroorganizačných zásob 06</t>
  </si>
  <si>
    <t xml:space="preserve"> 3. Aktivácia 07</t>
  </si>
  <si>
    <t xml:space="preserve"> B. Výrobná spotreba 08</t>
  </si>
  <si>
    <t xml:space="preserve"> 1. Spotreba materiálu, energie a ostatných nesklad.dodávok 09</t>
  </si>
  <si>
    <t xml:space="preserve"> 2. Služby 10</t>
  </si>
  <si>
    <t xml:space="preserve"> + Pridaná hodnota 11</t>
  </si>
  <si>
    <t xml:space="preserve"> C. Osobné náklady 12</t>
  </si>
  <si>
    <t xml:space="preserve"> 1. Mzdové náklady 13</t>
  </si>
  <si>
    <t xml:space="preserve"> 2. Odmeny členom orgánov spoločnosti a družstva 14</t>
  </si>
  <si>
    <t xml:space="preserve"> 3. Náklady na sociálne zabezpečenie 15</t>
  </si>
  <si>
    <t xml:space="preserve"> 4. Sociálne náklady 16</t>
  </si>
  <si>
    <t xml:space="preserve"> D. Dane a poplatky 17</t>
  </si>
  <si>
    <t xml:space="preserve"> E. Odpisy a opravné položky k dlhodobému nehmotnému majetku a dlhodobému hmot. maj. 18</t>
  </si>
  <si>
    <t xml:space="preserve"> III. Tržby z predaja dlhodob. majetku a materiálu 19</t>
  </si>
  <si>
    <t xml:space="preserve"> F. Zostatková cena predaného dlhodob.maj. a predaného mat. 20</t>
  </si>
  <si>
    <t xml:space="preserve"> G. Tvorba a zúčtovanie opr. položiek k pohľadávkám 21</t>
  </si>
  <si>
    <t xml:space="preserve"> IV. Ostatné výnosy z hospodárskej činnosti 22</t>
  </si>
  <si>
    <t xml:space="preserve"> H. Ostatné náklady na hospodársku činnosť 23</t>
  </si>
  <si>
    <t xml:space="preserve"> V. Prevod výnosov z hospodárskej činnosti 24</t>
  </si>
  <si>
    <t xml:space="preserve"> I. Prevod nákladov na hospodársku činnosť 25</t>
  </si>
  <si>
    <t xml:space="preserve">  Výsledok hospodárenia z hospodárskej činnosti 26</t>
  </si>
  <si>
    <t xml:space="preserve"> VI. Tržby z predaja cenných papierov a podielov 27</t>
  </si>
  <si>
    <t xml:space="preserve"> J. Predané cenné papiere a podiely 28</t>
  </si>
  <si>
    <t xml:space="preserve"> VII. Výnosy z dlhodobého finančného majetku 29</t>
  </si>
  <si>
    <t xml:space="preserve"> 1. Výnosy z cenných papierov a podielov v ovládanej os. a v spoločnosti s podstat. vplyvom 30</t>
  </si>
  <si>
    <t xml:space="preserve"> 2. Výnosy z ostatných dlhodob. cen. papierov a podielov 31</t>
  </si>
  <si>
    <t xml:space="preserve"> 3. Výnosy z ostatného dlhodob. finančného majetku 32</t>
  </si>
  <si>
    <t xml:space="preserve"> VIII. Výnosy z krátkodobého finančného majetku 33</t>
  </si>
  <si>
    <t xml:space="preserve"> K. Náklady na krátkodobý finančný majetok 34</t>
  </si>
  <si>
    <t xml:space="preserve"> IX. Výnosy z precenenia cen. papierov a výnosy z derivatových operácií 35</t>
  </si>
  <si>
    <t xml:space="preserve"> L. Náklady na precenenie cen. papierov a náklady na derivatové operácie 36</t>
  </si>
  <si>
    <t xml:space="preserve"> M. Tvorba a zúčtovanie oprav. položiek k finančnému majetku 37</t>
  </si>
  <si>
    <t xml:space="preserve"> X. Výnosové úroky 38</t>
  </si>
  <si>
    <t xml:space="preserve"> N. Nákladové úroky 39</t>
  </si>
  <si>
    <t xml:space="preserve"> XI. Kurzové zisky 40</t>
  </si>
  <si>
    <t xml:space="preserve"> O. Kurzové straty 41</t>
  </si>
  <si>
    <t xml:space="preserve"> XII. Ostatné výnosy z finančnej činnosti 42</t>
  </si>
  <si>
    <t xml:space="preserve"> P. Ostatné náklady na finančnú činnosť 43</t>
  </si>
  <si>
    <t xml:space="preserve"> XIII. Prevod finančných výnosov 44</t>
  </si>
  <si>
    <t xml:space="preserve"> R. Prevod finančných nákladov 45</t>
  </si>
  <si>
    <t xml:space="preserve">  Výsledok hospodárenia z finančnej činnosti 46</t>
  </si>
  <si>
    <t xml:space="preserve">  Výsledok hospodárenia z bežnej činnosti pred zdanením 47</t>
  </si>
  <si>
    <t xml:space="preserve"> S. Daň z príjmov z bežnej činnosti 48</t>
  </si>
  <si>
    <t xml:space="preserve"> 1. - splatná 49</t>
  </si>
  <si>
    <t xml:space="preserve"> 2. - odložená 50</t>
  </si>
  <si>
    <t xml:space="preserve">  Výsledok hospodárenia z bežnej činnosti 51</t>
  </si>
  <si>
    <t xml:space="preserve"> XIV. Mimoriadne výnosy 52</t>
  </si>
  <si>
    <t xml:space="preserve"> T. Mimoriadne náklady 53</t>
  </si>
  <si>
    <t xml:space="preserve">  Výsledok hospodárenia z mimoriadnej činnosti pred zdanením 54</t>
  </si>
  <si>
    <t xml:space="preserve"> U. Daň z príjmov z mimoriadnej činnosti 55</t>
  </si>
  <si>
    <t xml:space="preserve"> 1. - splatná 56</t>
  </si>
  <si>
    <t xml:space="preserve"> 2. - odložená 57</t>
  </si>
  <si>
    <t xml:space="preserve">  Výsledok hospodárenia z mimoriadnej činnosti po zdanení 58</t>
  </si>
  <si>
    <t xml:space="preserve">  Výsledok hospodárenia za účtovné obd. pred zdan. 59</t>
  </si>
  <si>
    <t xml:space="preserve"> V. Prevod podielov na výsledku hospodárenia spoločníkom 60</t>
  </si>
  <si>
    <t xml:space="preserve">  Výsledok hospodárenia za účt. obd. po zdan. 61</t>
  </si>
  <si>
    <t xml:space="preserve"> Zberná položka</t>
  </si>
  <si>
    <t>Označenie</t>
  </si>
  <si>
    <t>Názov riadku</t>
  </si>
  <si>
    <t>Z/S</t>
  </si>
  <si>
    <t>Výsledok hospodárenia z bežnej činnosti pred zdanením daňou z príjmov (+/-)</t>
  </si>
  <si>
    <t>A.1.</t>
  </si>
  <si>
    <t>Nepeňažné operácie ovplyvňujúce výsledok hospodárenia z bežnej činnosti pred zdanením daňou z príjmov (súčet A. 1. 1. až A. 1. 13.) (+/-)</t>
  </si>
  <si>
    <t>A.1.1.</t>
  </si>
  <si>
    <t>Odpisy dlhodobého nehmotného majetku a dlhodobého hmotného majetku (+)</t>
  </si>
  <si>
    <t>A.1.2.</t>
  </si>
  <si>
    <t>Zostatková hodnota dlhodobého nehmotného majetku a dlhodobého hmotného majetku účtovaná pri vyradení tohto majetku do nákladov na bežnú činnosť, s výnimkou jeho predaja (+)</t>
  </si>
  <si>
    <t>A.1.3.</t>
  </si>
  <si>
    <t>Odpis opravnej položky k nadobudnutému majetku (+/-)</t>
  </si>
  <si>
    <t>A.1.4.</t>
  </si>
  <si>
    <t>Zmena stavu dlhodobých rezerv (+/-)</t>
  </si>
  <si>
    <t>A.1.5.</t>
  </si>
  <si>
    <t>Zmena stavu opravných položiek (+/-)</t>
  </si>
  <si>
    <t>A.1.6.</t>
  </si>
  <si>
    <t>Zmena stavu položiek časového rozlíšenia nákladov a výnosov (+/-)</t>
  </si>
  <si>
    <t>A.1.7.</t>
  </si>
  <si>
    <t>Dividendy a iné podiely na zisku účtované do výnosov (-)</t>
  </si>
  <si>
    <t>A.1.8.</t>
  </si>
  <si>
    <t>Úroky účtované do nákladov (+)</t>
  </si>
  <si>
    <t>A.1.9.</t>
  </si>
  <si>
    <t>Úroky účtované do výnosov (-)</t>
  </si>
  <si>
    <t>A.1.10.</t>
  </si>
  <si>
    <t>Kurzový zisk vyčíslený k peňažným prostriedkom a peňažným ekvivalentom ku dňu, ku ktorému sa zostavuje účtovná závierka (-)</t>
  </si>
  <si>
    <t>A.1.11.</t>
  </si>
  <si>
    <t>Kurzová strata vyčíslená k peňažným prostriedkom a peňažným ekvivalentom ku dňu, ku ktorému sa zostavuje účtovná závierka (+)</t>
  </si>
  <si>
    <t>A.1.12.</t>
  </si>
  <si>
    <t>Výsledok z predaja dlhodobého majetku s výnimkou majetku, ktorý sa považuje za peňažný ekvivalent (+/-)</t>
  </si>
  <si>
    <t>A.1.13.</t>
  </si>
  <si>
    <t>Ostatné položky nepeňažného charakteru, ktoré ovplyvňujú výsledok hospodárenia z bežnej činnosti, s výnimkou tých, ktoré sa uvádzajú osobitne v iných častiach prehľadu peňažných tokov (+/-)</t>
  </si>
  <si>
    <t>A.2.</t>
  </si>
  <si>
    <t>Vplyv zmien stavu pracovného kapitálu, ktorým sa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</si>
  <si>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A.2.1.</t>
  </si>
  <si>
    <t>Zmena stavu pohľadávok z prevádzkovej činnosti (-/+)</t>
  </si>
  <si>
    <t>A.2.2.</t>
  </si>
  <si>
    <t>Zmena stavu záväzkov z prevádzkovej činnosti (+/-)</t>
  </si>
  <si>
    <t>A.2.3.</t>
  </si>
  <si>
    <t>Zmena stavu zásob (-/+)</t>
  </si>
  <si>
    <t>A.2.4.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</si>
  <si>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</si>
  <si>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(+/-), (súčet Z/S + A1 + A 2)</t>
  </si>
  <si>
    <t>A.3.</t>
  </si>
  <si>
    <t>Prijaté úroky, s výnimkou tých, ktoré sa začleňujú do investičných činností (+)</t>
  </si>
  <si>
    <t>A.4.</t>
  </si>
  <si>
    <t>Výdavky na zaplatené úroky, s výnimkou tých, ktoré sa začleňujú do finančných činností (-)</t>
  </si>
  <si>
    <t>A.5.</t>
  </si>
  <si>
    <t>Príjmy z dividend a iných podielov na zisku, s výnimkou tých, ktoré sa začleňujú do investičných činností (+)</t>
  </si>
  <si>
    <t>A.6.</t>
  </si>
  <si>
    <t>Výdavky na vyplatené dividendy a iné podiely na zisku, s výnimkou tých, ktoré sa začleňujú do finančných činností (-)</t>
  </si>
  <si>
    <t>Peňažné toky z prevádzkovej činnosti (+/-), (súčet Z/S + A1. až A. 6.)</t>
  </si>
  <si>
    <t>A.7.</t>
  </si>
  <si>
    <t>Výdavky na daň z príjmov účtovnej jednotky, s výnimkou tých, ktoré sa začleňujú do investičných činností alebo finančných činností (-/+)</t>
  </si>
  <si>
    <t>A.8.</t>
  </si>
  <si>
    <t>Príjmy mimoriadneho charakteru vzťahujúce sa na prevádzkovú činnosť (+)</t>
  </si>
  <si>
    <t>A.9.</t>
  </si>
  <si>
    <t>Výdavky mimoriadneho charakteru vzťahujúce sa na prevádzkovú činnosť (-)</t>
  </si>
  <si>
    <t>A.</t>
  </si>
  <si>
    <t>Čisté peňažné toky z prevádzkovej činnosti (+/-), (súčet Z/S + A.1. až A. 9.)</t>
  </si>
  <si>
    <t>B.1.</t>
  </si>
  <si>
    <t>Výdavky na obstaranie dlhodobého nehmotného majetku (-)</t>
  </si>
  <si>
    <t>B.2.</t>
  </si>
  <si>
    <t>Výdavky na obstaranie dlhodobého hmotného majetku (-)</t>
  </si>
  <si>
    <t>B.3.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</si>
  <si>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</si>
  <si>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B.4.</t>
  </si>
  <si>
    <t>Príjmy z predaja dlhodobého nehmotného majetku (+)</t>
  </si>
  <si>
    <t>B.5.</t>
  </si>
  <si>
    <t>Príjmy z predaja dlhodobého hmotného majetku (+)</t>
  </si>
  <si>
    <t>B.6.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</si>
  <si>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</si>
  <si>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B.7.</t>
  </si>
  <si>
    <t>Výdavky na dlhodobé pôžičky poskytnuté účtovnou jednotkou inej účtovnej jednotke, ktorá je súčasťou konsolidovaného celku (-)</t>
  </si>
  <si>
    <t>B.8.</t>
  </si>
  <si>
    <t>Príjmy zo splácania dlhodobých pôžičiek poskytnutých účtovnou jednotkou inej účtovnej jednotke, ktorá je súčasťou konsolidovaného celku (+)</t>
  </si>
  <si>
    <t>B.9.</t>
  </si>
  <si>
    <t>Výdavky na dlhodobé pôžičky poskytnuté účtovnou jednotkou tretím osobám s výnimkou dlhodobých pôžičiek poskytnutých účtovnej jednotke, ktorá je súčasťou konsolidovaného celku (-)</t>
  </si>
  <si>
    <t>B.10.</t>
  </si>
  <si>
    <t>Príjmy zo splácania pôžičiek poskytnutých účtovnou jednotkou tretím osobám, s výnimkou pôžičiek poskytnutých účtovnej jednotke, ktorá je súčasťou konsolidovaného celku (+)</t>
  </si>
  <si>
    <t>B.11.</t>
  </si>
  <si>
    <t>Prijaté úroky, s výnimkou tých, ktoré sa začleňujú do prevádzkových činností (+)</t>
  </si>
  <si>
    <t>B.12.</t>
  </si>
  <si>
    <t>Príjmy z dividend a iných podielov na zisku, s výnimkou tých, ktoré sa začleňujú do prevádzkových činností (+)</t>
  </si>
  <si>
    <t>B.13.</t>
  </si>
  <si>
    <t>Výdavky súvisiace s derivátmi s výnimkou, ak sú určené na predaj alebo na obchodovanie, alebo ak sa tieto výdavky považujú za peňažné toky z finančnej činnosti (-)</t>
  </si>
  <si>
    <t>B.14.</t>
  </si>
  <si>
    <t>Príjmy súvisiace s derivátmi s výnimkou, ak sú určené na predaj alebo na obchodovanie, alebo ak sa tieto výdavky považujú za peňažné toky z finančnej činnosti (+)</t>
  </si>
  <si>
    <t>B.15.</t>
  </si>
  <si>
    <t>Výdavky na daň z príjmov účtovnej jednotky, ak je ju možné začleniť do investičných činností (-)</t>
  </si>
  <si>
    <t>B.16.</t>
  </si>
  <si>
    <t>Príjmy mimoriadneho charakteru vzťahujúce sa na investičnú činnosť (+)</t>
  </si>
  <si>
    <t>B.17.</t>
  </si>
  <si>
    <t>Výdavky mimoriadneho charakteru vzťahujúce sa na investičnú činnosť (-)</t>
  </si>
  <si>
    <t>B.18.</t>
  </si>
  <si>
    <t>Ostatné príjmy vzťahujúce sa na investičnú činnosť (+)</t>
  </si>
  <si>
    <t>B.19.</t>
  </si>
  <si>
    <t>Ostatné výdavky vzťahujúce sa na investičnú činnosť (-)</t>
  </si>
  <si>
    <t>B.</t>
  </si>
  <si>
    <t>Čisté peňažné toky z investičnej činnosti (súčet B. 1. až B. 20.)</t>
  </si>
  <si>
    <t>C.1.</t>
  </si>
  <si>
    <t>Peňažné toky vo vlastnom imaní (súčet C. 1. 1. až C. 1. 8.)</t>
  </si>
  <si>
    <t>C.1.1.</t>
  </si>
  <si>
    <t>Príjmy z upísaných akcií a obchodných podielov (+)</t>
  </si>
  <si>
    <t>C.1.2.</t>
  </si>
  <si>
    <t>Príjmy z ďalších vkladov do vlastného imania spoločníkmi alebo fyzickou osobou, ktorá je účtovnou jednotkou (+)</t>
  </si>
  <si>
    <t>C.1.3.</t>
  </si>
  <si>
    <t>Prijaté peňažné dary (+)</t>
  </si>
  <si>
    <t>C.1.4.</t>
  </si>
  <si>
    <t>Príjmy z úhrady straty spoločníkmi (+)</t>
  </si>
  <si>
    <t>C.1.5.</t>
  </si>
  <si>
    <t>Výdavky na obstaranie alebo spätné odkúpenie vlastných akcií a vlastných obchodných podielov (-)</t>
  </si>
  <si>
    <t>C.1.6.</t>
  </si>
  <si>
    <t>Výdavky spojené so znížením fondov vytvorených účtovnou jednotkou (-)</t>
  </si>
  <si>
    <t>C.1.7.</t>
  </si>
  <si>
    <t>Výdavky na vyplatenie podielu na vlastnom imaní spoločníkmi účtovnej jednotky a fyzickou osobou, ktorá je účtovnou jednotkou (-)</t>
  </si>
  <si>
    <t>C.1.8.</t>
  </si>
  <si>
    <t>Výdavky z iných dôvodov, ktoré súvisia so znížením vlastného imania (-)</t>
  </si>
  <si>
    <t>C.2.</t>
  </si>
  <si>
    <t>Peňažné toky vznikajúce z dlhodobých záväzkov a krátkodobých záväzkov z finančnej činnosti (súčet C. 2. 1. až C. 2. 10.)</t>
  </si>
  <si>
    <t>C.2.1.</t>
  </si>
  <si>
    <t>Príjmy z emisie dlhových cenných papierov (+)</t>
  </si>
  <si>
    <t>C.2.2.</t>
  </si>
  <si>
    <t>Výdavky na úhradu záväzkov z dlhových cenných papierov (-)</t>
  </si>
  <si>
    <t>C.2.3.</t>
  </si>
  <si>
    <t>Príjmy z úverov, ktoré účtovnej jednotke poskytla banka alebo pobočka zahraničnej banky, s výnimkou úverov, ktoré boli poskytnuté na zabezpečenie hlavného predmetu činnosti (+)</t>
  </si>
  <si>
    <t>C.2.4.</t>
  </si>
  <si>
    <t>Výdavky na splácanie úverov, ktoré účtovnej jednotke poskytla banka alebo pobočka zahraničnej banky, s výnimkou úverov, ktoré boli poskytnuté na zabezpečenie hlavného predmetu činnosti (-)</t>
  </si>
  <si>
    <t>C.2.5.</t>
  </si>
  <si>
    <t>Príjmy z prijatých pôžičiek (+)</t>
  </si>
  <si>
    <t>C.2.6.</t>
  </si>
  <si>
    <t>Výdavky na splácanie pôžičiek (-)</t>
  </si>
  <si>
    <t>C.2.7.</t>
  </si>
  <si>
    <t>Výdavky na úhradu záväzkov z používania majetku, ktorý je predmetom zmluvy o kúpe prenajatej veci (-)</t>
  </si>
  <si>
    <t>C.2.8.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</si>
  <si>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</si>
  <si>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C.2.9.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</si>
  <si>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</si>
  <si>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C.3.</t>
  </si>
  <si>
    <t>Výdavky na zaplatené úroky, s výnimkou tých, ktoré sa začleňujú do prevádzkových činností (-)</t>
  </si>
  <si>
    <t>C.4.</t>
  </si>
  <si>
    <t>Výdavky na vyplatené dividendy a iné podiely na zisku, s výnimkou tých, ktoré sa začleňujú do prevádzkových činností (-)</t>
  </si>
  <si>
    <t>C.5.</t>
  </si>
  <si>
    <t>Výdavky súvisiace s derivátmi, s výnimkou, ak sú určené na predaj alebo na obchodovanie, alebo ak sa považujú za peňažné toky z investičnej činnosti (-)</t>
  </si>
  <si>
    <t>C.6.</t>
  </si>
  <si>
    <t>Príjmy súvisiace s derivátmi, s výnimkou, ak sú určené na predaj alebo na obchodovanie, alebo ak sa považujú za peňažné toky z investičnej činnosti (+)</t>
  </si>
  <si>
    <t>C.7.</t>
  </si>
  <si>
    <t>Výdavky na daň z príjmov účtovnej jednotky, ak ich možno začleniť do finančných činností (-)</t>
  </si>
  <si>
    <t>C.8.</t>
  </si>
  <si>
    <t>Príjmy mimoriadneho charakteru vzťahujúce sa na finančnú činnosť (+)</t>
  </si>
  <si>
    <t>C.9.</t>
  </si>
  <si>
    <t>Výdavky mimoriadneho charakteru vzťahujúce sa na finančnú činnosť (-)</t>
  </si>
  <si>
    <t>C.</t>
  </si>
  <si>
    <t>Čisté peňažné toky z finančnej činnosti (súčet C. 1. až C. 9.)</t>
  </si>
  <si>
    <t>D.</t>
  </si>
  <si>
    <t>Čisté zvýšenie alebo čisté zníženie peňažných prostriedkov (+/-) (súčet A + B + C)</t>
  </si>
  <si>
    <t>E</t>
  </si>
  <si>
    <t>Stav peňažných prostriedkov a peňažných ekvivalentov na začiatku účtovného obdobia (+/-)</t>
  </si>
  <si>
    <t>F</t>
  </si>
  <si>
    <t>Stav peňažných prostriedkov a peňažných ekvivalentov na konci účtovného obdobia pred zohľadnením kurzových rozdielov vyčíslených ku dňu, ku ktorému sa zostavuje účtovná závierka (+/-)</t>
  </si>
  <si>
    <t>G</t>
  </si>
  <si>
    <t>Kurzové rozdiely vyčíslené k peňažným prostriedkom a peňažným ekvivalentom ku dňu, ku ktorému sa zostavuje účtovná závierka (+/-)</t>
  </si>
  <si>
    <t>H</t>
  </si>
  <si>
    <t>Zostatok peňažných prostriedkov a peňažných ekvivalentov na konci účtovného obdobia, upravený o kurzové rozdiely vyčíslené ku dňu, ku ktorému sa zostavuje účtovná závierka (+/-)</t>
  </si>
  <si>
    <t>DNM</t>
  </si>
  <si>
    <t>DHM</t>
  </si>
  <si>
    <t>DFM</t>
  </si>
  <si>
    <t>Zasoby</t>
  </si>
  <si>
    <t>Pohladavky (okrem ODP)</t>
  </si>
  <si>
    <t xml:space="preserve"> Finančné účty</t>
  </si>
  <si>
    <t>Základné imanie</t>
  </si>
  <si>
    <t>Kapitálové fondy</t>
  </si>
  <si>
    <t>Fondy zo zisku</t>
  </si>
  <si>
    <t>HV min. rokov</t>
  </si>
  <si>
    <t>HV bezne obdobie</t>
  </si>
  <si>
    <t>Rezervy</t>
  </si>
  <si>
    <t>Ostat. Dlhod. zavazky</t>
  </si>
  <si>
    <t>Krátkodobé záväzky</t>
  </si>
  <si>
    <t>Financne vypomoci</t>
  </si>
  <si>
    <t>Bankové úvery</t>
  </si>
  <si>
    <t>Rozdiel</t>
  </si>
  <si>
    <t>kontrola</t>
  </si>
  <si>
    <t>Odl. danova pohladavka</t>
  </si>
  <si>
    <t>Odl. danovy zavazok</t>
  </si>
  <si>
    <t>ČR aktiv</t>
  </si>
  <si>
    <t>ČR pasiv</t>
  </si>
  <si>
    <t>Check Zisk</t>
  </si>
  <si>
    <t>Check CF</t>
  </si>
  <si>
    <t>Splatna dan (pohl)</t>
  </si>
  <si>
    <t>Splatna dan (zavazok)</t>
  </si>
  <si>
    <t>predchádzajúci rok</t>
  </si>
  <si>
    <t>účt.obd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</si>
</sst>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9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Tahoma"/>
      <family val="2"/>
      <charset val="238"/>
    </font>
    <font>
      <b/>
      <sz val="13"/>
      <color theme="3"/>
      <name val="Tahoma"/>
      <family val="2"/>
      <charset val="238"/>
    </font>
    <font>
      <b/>
      <sz val="11"/>
      <color theme="3"/>
      <name val="Tahoma"/>
      <family val="2"/>
      <charset val="238"/>
    </font>
    <font>
      <sz val="9"/>
      <color rgb="FF006100"/>
      <name val="Tahoma"/>
      <family val="2"/>
      <charset val="238"/>
    </font>
    <font>
      <sz val="9"/>
      <color rgb="FF9C0006"/>
      <name val="Tahoma"/>
      <family val="2"/>
      <charset val="238"/>
    </font>
    <font>
      <sz val="9"/>
      <color rgb="FF9C6500"/>
      <name val="Tahoma"/>
      <family val="2"/>
      <charset val="238"/>
    </font>
    <font>
      <sz val="9"/>
      <color rgb="FF3F3F76"/>
      <name val="Tahoma"/>
      <family val="2"/>
      <charset val="238"/>
    </font>
    <font>
      <b/>
      <sz val="9"/>
      <color rgb="FF3F3F3F"/>
      <name val="Tahoma"/>
      <family val="2"/>
      <charset val="238"/>
    </font>
    <font>
      <b/>
      <sz val="9"/>
      <color rgb="FFFA7D00"/>
      <name val="Tahoma"/>
      <family val="2"/>
      <charset val="238"/>
    </font>
    <font>
      <sz val="9"/>
      <color rgb="FFFA7D0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rgb="FFFF0000"/>
      <name val="Tahoma"/>
      <family val="2"/>
      <charset val="238"/>
    </font>
    <font>
      <i/>
      <sz val="9"/>
      <color rgb="FF7F7F7F"/>
      <name val="Tahoma"/>
      <family val="2"/>
      <charset val="238"/>
    </font>
    <font>
      <b/>
      <sz val="9"/>
      <color theme="1"/>
      <name val="Tahoma"/>
      <family val="2"/>
      <charset val="238"/>
    </font>
    <font>
      <sz val="9"/>
      <color theme="0"/>
      <name val="Tahoma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theme="1"/>
      <name val="Tahoma"/>
      <family val="2"/>
      <charset val="238"/>
    </font>
    <font>
      <i/>
      <sz val="9"/>
      <color theme="1"/>
      <name val="Tahoma"/>
      <family val="2"/>
      <charset val="238"/>
    </font>
    <font>
      <i/>
      <sz val="8"/>
      <color theme="1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8"/>
      <color theme="1"/>
      <name val="Tahoma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3" fontId="0" fillId="0" borderId="0" xfId="0" applyNumberFormat="1"/>
    <xf numFmtId="0" fontId="16" fillId="0" borderId="0" xfId="0" applyFont="1"/>
    <xf numFmtId="3" fontId="18" fillId="0" borderId="10" xfId="0" applyNumberFormat="1" applyFont="1" applyBorder="1" applyAlignment="1">
      <alignment horizontal="right"/>
    </xf>
    <xf numFmtId="0" fontId="18" fillId="0" borderId="10" xfId="0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10" xfId="0" applyFont="1" applyBorder="1" applyAlignment="1">
      <alignment wrapText="1"/>
    </xf>
    <xf numFmtId="0" fontId="18" fillId="0" borderId="10" xfId="0" applyFont="1" applyBorder="1" applyAlignment="1">
      <alignment wrapText="1"/>
    </xf>
    <xf numFmtId="3" fontId="19" fillId="0" borderId="10" xfId="0" applyNumberFormat="1" applyFont="1" applyBorder="1" applyAlignment="1">
      <alignment horizontal="right"/>
    </xf>
    <xf numFmtId="14" fontId="0" fillId="0" borderId="0" xfId="0" applyNumberFormat="1"/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14" fontId="21" fillId="0" borderId="0" xfId="0" applyNumberFormat="1" applyFont="1"/>
    <xf numFmtId="3" fontId="21" fillId="0" borderId="0" xfId="0" applyNumberFormat="1" applyFont="1"/>
    <xf numFmtId="0" fontId="21" fillId="0" borderId="0" xfId="0" applyFont="1"/>
    <xf numFmtId="0" fontId="22" fillId="0" borderId="0" xfId="0" applyFont="1" applyAlignment="1">
      <alignment wrapText="1"/>
    </xf>
    <xf numFmtId="3" fontId="22" fillId="0" borderId="0" xfId="0" applyNumberFormat="1" applyFont="1"/>
    <xf numFmtId="3" fontId="0" fillId="33" borderId="0" xfId="0" applyNumberFormat="1" applyFill="1"/>
    <xf numFmtId="3" fontId="16" fillId="0" borderId="0" xfId="0" applyNumberFormat="1" applyFont="1"/>
    <xf numFmtId="0" fontId="0" fillId="0" borderId="0" xfId="0" applyAlignment="1">
      <alignment horizontal="right"/>
    </xf>
    <xf numFmtId="3" fontId="0" fillId="34" borderId="0" xfId="0" applyNumberFormat="1" applyFill="1"/>
    <xf numFmtId="3" fontId="0" fillId="35" borderId="0" xfId="0" applyNumberFormat="1" applyFill="1"/>
    <xf numFmtId="14" fontId="19" fillId="0" borderId="10" xfId="0" applyNumberFormat="1" applyFont="1" applyBorder="1"/>
    <xf numFmtId="0" fontId="20" fillId="0" borderId="0" xfId="0" applyFont="1"/>
    <xf numFmtId="0" fontId="20" fillId="36" borderId="11" xfId="0" applyFont="1" applyFill="1" applyBorder="1"/>
    <xf numFmtId="0" fontId="20" fillId="36" borderId="11" xfId="0" applyFont="1" applyFill="1" applyBorder="1" applyAlignment="1">
      <alignment wrapText="1"/>
    </xf>
    <xf numFmtId="14" fontId="20" fillId="36" borderId="11" xfId="0" applyNumberFormat="1" applyFont="1" applyFill="1" applyBorder="1"/>
    <xf numFmtId="0" fontId="25" fillId="0" borderId="11" xfId="0" applyFont="1" applyBorder="1"/>
    <xf numFmtId="0" fontId="25" fillId="0" borderId="11" xfId="0" applyFont="1" applyBorder="1" applyAlignment="1">
      <alignment wrapText="1"/>
    </xf>
    <xf numFmtId="3" fontId="25" fillId="0" borderId="11" xfId="0" applyNumberFormat="1" applyFont="1" applyBorder="1"/>
    <xf numFmtId="0" fontId="20" fillId="0" borderId="11" xfId="0" applyFont="1" applyBorder="1"/>
    <xf numFmtId="0" fontId="20" fillId="0" borderId="11" xfId="0" applyFont="1" applyBorder="1" applyAlignment="1">
      <alignment wrapText="1"/>
    </xf>
    <xf numFmtId="3" fontId="20" fillId="0" borderId="11" xfId="0" applyNumberFormat="1" applyFont="1" applyBorder="1"/>
    <xf numFmtId="0" fontId="20" fillId="33" borderId="11" xfId="0" applyFont="1" applyFill="1" applyBorder="1"/>
    <xf numFmtId="0" fontId="20" fillId="33" borderId="11" xfId="0" applyFont="1" applyFill="1" applyBorder="1" applyAlignment="1">
      <alignment wrapText="1"/>
    </xf>
    <xf numFmtId="3" fontId="20" fillId="33" borderId="11" xfId="0" applyNumberFormat="1" applyFont="1" applyFill="1" applyBorder="1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1"/>
  <sheetViews>
    <sheetView zoomScale="90" zoomScaleNormal="90" workbookViewId="0">
      <pane xSplit="3" ySplit="6" topLeftCell="D55" activePane="bottomRight" state="frozen"/>
      <selection pane="topRight" activeCell="D1" sqref="D1"/>
      <selection pane="bottomLeft" activeCell="A7" sqref="A7"/>
      <selection pane="bottomRight" activeCell="C83" sqref="C83"/>
    </sheetView>
  </sheetViews>
  <sheetFormatPr defaultRowHeight="11.25" x14ac:dyDescent="0.15"/>
  <cols>
    <col min="1" max="1" width="6.7109375" style="5" customWidth="1"/>
    <col min="2" max="2" width="59.140625" style="5" customWidth="1"/>
    <col min="3" max="3" width="10.140625" bestFit="1" customWidth="1"/>
    <col min="4" max="25" width="9.7109375" customWidth="1"/>
  </cols>
  <sheetData>
    <row r="1" spans="1:26" s="10" customFormat="1" ht="31.5" x14ac:dyDescent="0.15">
      <c r="D1" s="10" t="s">
        <v>353</v>
      </c>
      <c r="E1" s="10" t="s">
        <v>354</v>
      </c>
      <c r="F1" s="10" t="s">
        <v>355</v>
      </c>
      <c r="G1" s="10" t="s">
        <v>356</v>
      </c>
      <c r="H1" s="10" t="s">
        <v>371</v>
      </c>
      <c r="I1" s="10" t="s">
        <v>377</v>
      </c>
      <c r="J1" s="10" t="s">
        <v>357</v>
      </c>
      <c r="K1" s="10" t="s">
        <v>358</v>
      </c>
      <c r="L1" s="10" t="s">
        <v>373</v>
      </c>
      <c r="M1" s="10" t="s">
        <v>359</v>
      </c>
      <c r="N1" s="10" t="s">
        <v>360</v>
      </c>
      <c r="O1" s="10" t="s">
        <v>361</v>
      </c>
      <c r="P1" s="10" t="s">
        <v>362</v>
      </c>
      <c r="Q1" s="10" t="s">
        <v>363</v>
      </c>
      <c r="R1" s="10" t="s">
        <v>364</v>
      </c>
      <c r="S1" s="10" t="s">
        <v>372</v>
      </c>
      <c r="T1" s="10" t="s">
        <v>365</v>
      </c>
      <c r="U1" s="10" t="s">
        <v>378</v>
      </c>
      <c r="V1" s="10" t="s">
        <v>366</v>
      </c>
      <c r="W1" s="10" t="s">
        <v>367</v>
      </c>
      <c r="X1" s="10" t="s">
        <v>368</v>
      </c>
      <c r="Y1" s="10" t="s">
        <v>374</v>
      </c>
      <c r="Z1" s="15" t="s">
        <v>370</v>
      </c>
    </row>
    <row r="2" spans="1:26" x14ac:dyDescent="0.15">
      <c r="C2" s="9">
        <v>43100</v>
      </c>
      <c r="D2" s="1">
        <f>'Data DATEV'!B4</f>
        <v>47590</v>
      </c>
      <c r="E2" s="1">
        <f>+'Data DATEV'!B13</f>
        <v>560904</v>
      </c>
      <c r="F2" s="1">
        <f>+'Data DATEV'!B23</f>
        <v>6638</v>
      </c>
      <c r="G2" s="1">
        <f>+'Data DATEV'!B33</f>
        <v>469647</v>
      </c>
      <c r="H2" s="1">
        <f>+'Data DATEV'!B47</f>
        <v>82528</v>
      </c>
      <c r="I2" s="20">
        <v>82528</v>
      </c>
      <c r="J2" s="1">
        <f>+'Data DATEV'!B41-H2-I2+'Data DATEV'!B48</f>
        <v>10193308</v>
      </c>
      <c r="K2" s="1">
        <f>+'Data DATEV'!B56</f>
        <v>695409</v>
      </c>
      <c r="L2" s="1">
        <f>+'Data DATEV'!B62</f>
        <v>-22461</v>
      </c>
      <c r="M2" s="1">
        <f>-'Data DATEV'!B70</f>
        <v>-100000</v>
      </c>
      <c r="N2" s="1">
        <f>-'Data DATEV'!B75</f>
        <v>-10000</v>
      </c>
      <c r="O2" s="1">
        <f>-'Data DATEV'!B82</f>
        <v>-34038</v>
      </c>
      <c r="P2" s="1">
        <f>-'Data DATEV'!B86</f>
        <v>-1513565</v>
      </c>
      <c r="Q2" s="1">
        <f>-'Data DATEV'!B89</f>
        <v>-1118124</v>
      </c>
      <c r="R2" s="1">
        <f>-'Data DATEV'!B91</f>
        <v>-637821</v>
      </c>
      <c r="S2" s="1">
        <f>-'Data DATEV'!B106</f>
        <v>0</v>
      </c>
      <c r="T2" s="1">
        <f>-'Data DATEV'!B96-S2</f>
        <v>-347018</v>
      </c>
      <c r="U2" s="20">
        <v>0</v>
      </c>
      <c r="V2" s="1">
        <f>-'Data DATEV'!B107-U2</f>
        <v>-8355525</v>
      </c>
      <c r="W2" s="1">
        <f>-'Data DATEV'!B117</f>
        <v>0</v>
      </c>
      <c r="X2" s="1">
        <f>-'Data DATEV'!B118</f>
        <v>0</v>
      </c>
      <c r="Y2" s="1">
        <f>-'Data DATEV'!B121</f>
        <v>0</v>
      </c>
      <c r="Z2" s="16">
        <f>SUM(D2:Y2)</f>
        <v>0</v>
      </c>
    </row>
    <row r="3" spans="1:26" x14ac:dyDescent="0.15">
      <c r="C3" s="9">
        <v>42735</v>
      </c>
      <c r="D3" s="1">
        <f>'Data DATEV'!C4</f>
        <v>57264</v>
      </c>
      <c r="E3" s="1">
        <f>+'Data DATEV'!C13</f>
        <v>454955</v>
      </c>
      <c r="F3" s="1">
        <f>+'Data DATEV'!C23</f>
        <v>6638</v>
      </c>
      <c r="G3" s="1">
        <f>+'Data DATEV'!C33</f>
        <v>139790</v>
      </c>
      <c r="H3" s="1">
        <f>+'Data DATEV'!C47</f>
        <v>58566</v>
      </c>
      <c r="I3" s="20">
        <v>58566</v>
      </c>
      <c r="J3" s="1">
        <f>+'Data DATEV'!C41-H3-I3+'Data DATEV'!C48</f>
        <v>5812339</v>
      </c>
      <c r="K3" s="1">
        <f>+'Data DATEV'!C56</f>
        <v>412478</v>
      </c>
      <c r="L3" s="1">
        <f>+'Data DATEV'!C62</f>
        <v>-26016</v>
      </c>
      <c r="M3" s="1">
        <f>-'Data DATEV'!C70</f>
        <v>-100000</v>
      </c>
      <c r="N3" s="1">
        <f>-'Data DATEV'!C75</f>
        <v>-10000</v>
      </c>
      <c r="O3" s="1">
        <f>-'Data DATEV'!C82</f>
        <v>-34038</v>
      </c>
      <c r="P3" s="1">
        <f>-'Data DATEV'!C86</f>
        <v>-1314142</v>
      </c>
      <c r="Q3" s="1">
        <f>-'Data DATEV'!C89</f>
        <v>-431053</v>
      </c>
      <c r="R3" s="1">
        <f>-'Data DATEV'!C91</f>
        <v>-493317</v>
      </c>
      <c r="S3" s="1">
        <f>-'Data DATEV'!C106</f>
        <v>0</v>
      </c>
      <c r="T3" s="1">
        <f>-'Data DATEV'!C96-S3</f>
        <v>-253557</v>
      </c>
      <c r="U3" s="20">
        <v>0</v>
      </c>
      <c r="V3" s="1">
        <f>-'Data DATEV'!C107-U3</f>
        <v>-4325129</v>
      </c>
      <c r="W3" s="1">
        <f>-'Data DATEV'!C117</f>
        <v>0</v>
      </c>
      <c r="X3" s="1">
        <f>-'Data DATEV'!C118</f>
        <v>0</v>
      </c>
      <c r="Y3" s="1">
        <f>-'Data DATEV'!C121</f>
        <v>-13344</v>
      </c>
      <c r="Z3" s="16">
        <f>SUM(D3:Y3)</f>
        <v>0</v>
      </c>
    </row>
    <row r="4" spans="1:26" s="14" customFormat="1" x14ac:dyDescent="0.15">
      <c r="A4" s="11"/>
      <c r="B4" s="11"/>
      <c r="C4" s="12" t="s">
        <v>369</v>
      </c>
      <c r="D4" s="13">
        <f>D2-D3</f>
        <v>-9674</v>
      </c>
      <c r="E4" s="13">
        <f t="shared" ref="E4:Y4" si="0">E2-E3</f>
        <v>105949</v>
      </c>
      <c r="F4" s="13">
        <f t="shared" si="0"/>
        <v>0</v>
      </c>
      <c r="G4" s="13">
        <f t="shared" si="0"/>
        <v>329857</v>
      </c>
      <c r="H4" s="13">
        <f t="shared" si="0"/>
        <v>23962</v>
      </c>
      <c r="I4" s="13">
        <f t="shared" si="0"/>
        <v>23962</v>
      </c>
      <c r="J4" s="13">
        <f t="shared" si="0"/>
        <v>4380969</v>
      </c>
      <c r="K4" s="13">
        <f t="shared" si="0"/>
        <v>282931</v>
      </c>
      <c r="L4" s="13">
        <f t="shared" si="0"/>
        <v>3555</v>
      </c>
      <c r="M4" s="13">
        <f t="shared" si="0"/>
        <v>0</v>
      </c>
      <c r="N4" s="13">
        <f t="shared" si="0"/>
        <v>0</v>
      </c>
      <c r="O4" s="13">
        <f t="shared" si="0"/>
        <v>0</v>
      </c>
      <c r="P4" s="13">
        <f t="shared" si="0"/>
        <v>-199423</v>
      </c>
      <c r="Q4" s="13">
        <f t="shared" si="0"/>
        <v>-687071</v>
      </c>
      <c r="R4" s="13">
        <f t="shared" si="0"/>
        <v>-144504</v>
      </c>
      <c r="S4" s="13">
        <f t="shared" si="0"/>
        <v>0</v>
      </c>
      <c r="T4" s="13">
        <f t="shared" si="0"/>
        <v>-93461</v>
      </c>
      <c r="U4" s="13">
        <f t="shared" si="0"/>
        <v>0</v>
      </c>
      <c r="V4" s="13">
        <f t="shared" si="0"/>
        <v>-4030396</v>
      </c>
      <c r="W4" s="13">
        <f t="shared" si="0"/>
        <v>0</v>
      </c>
      <c r="X4" s="13">
        <f t="shared" si="0"/>
        <v>0</v>
      </c>
      <c r="Y4" s="13">
        <f t="shared" si="0"/>
        <v>13344</v>
      </c>
    </row>
    <row r="5" spans="1:26" s="14" customFormat="1" x14ac:dyDescent="0.15">
      <c r="A5" s="11"/>
      <c r="B5" s="11"/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6" s="2" customFormat="1" ht="22.5" x14ac:dyDescent="0.2">
      <c r="A6" s="6" t="s">
        <v>189</v>
      </c>
      <c r="B6" s="6" t="s">
        <v>190</v>
      </c>
      <c r="C6" s="22"/>
    </row>
    <row r="7" spans="1:26" ht="12" x14ac:dyDescent="0.2">
      <c r="A7" s="7" t="s">
        <v>191</v>
      </c>
      <c r="B7" s="7" t="s">
        <v>192</v>
      </c>
      <c r="C7" s="3">
        <f>-SUM(D7:Y7)</f>
        <v>1446990</v>
      </c>
      <c r="D7" s="1"/>
      <c r="E7" s="1"/>
      <c r="F7" s="1"/>
      <c r="G7" s="1"/>
      <c r="H7" s="1">
        <f>-'Data DATEV'!B177</f>
        <v>23962</v>
      </c>
      <c r="I7" s="1"/>
      <c r="J7" s="1"/>
      <c r="K7" s="1"/>
      <c r="L7" s="1"/>
      <c r="M7" s="1"/>
      <c r="N7" s="1"/>
      <c r="O7" s="1"/>
      <c r="P7" s="1">
        <f>Q3</f>
        <v>-431053</v>
      </c>
      <c r="Q7" s="1">
        <f>Q4</f>
        <v>-687071</v>
      </c>
      <c r="R7" s="1"/>
      <c r="S7" s="1"/>
      <c r="T7" s="1"/>
      <c r="U7" s="1">
        <f>-'Data DATEV'!B176</f>
        <v>-352828</v>
      </c>
      <c r="V7" s="1"/>
      <c r="W7" s="1"/>
      <c r="X7" s="1"/>
      <c r="Y7" s="1"/>
      <c r="Z7" s="1"/>
    </row>
    <row r="8" spans="1:26" ht="22.5" x14ac:dyDescent="0.2">
      <c r="A8" s="7" t="s">
        <v>193</v>
      </c>
      <c r="B8" s="7" t="s">
        <v>194</v>
      </c>
      <c r="C8" s="3">
        <f>SUM(C9:C21)</f>
        <v>444493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"/>
    </row>
    <row r="9" spans="1:26" ht="12" x14ac:dyDescent="0.2">
      <c r="A9" s="7" t="s">
        <v>195</v>
      </c>
      <c r="B9" s="7" t="s">
        <v>196</v>
      </c>
      <c r="C9" s="3">
        <f t="shared" ref="C9:C55" si="1">-SUM(D9:Y9)</f>
        <v>355538</v>
      </c>
      <c r="D9" s="1">
        <v>-37992</v>
      </c>
      <c r="E9" s="1">
        <f>-'Data DATEV'!B145-D9</f>
        <v>-317546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3.75" x14ac:dyDescent="0.2">
      <c r="A10" s="7" t="s">
        <v>197</v>
      </c>
      <c r="B10" s="7" t="s">
        <v>198</v>
      </c>
      <c r="C10" s="3">
        <f t="shared" si="1"/>
        <v>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" x14ac:dyDescent="0.2">
      <c r="A11" s="7" t="s">
        <v>199</v>
      </c>
      <c r="B11" s="7" t="s">
        <v>200</v>
      </c>
      <c r="C11" s="3">
        <f t="shared" si="1"/>
        <v>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" x14ac:dyDescent="0.2">
      <c r="A12" s="7" t="s">
        <v>201</v>
      </c>
      <c r="B12" s="7" t="s">
        <v>202</v>
      </c>
      <c r="C12" s="3">
        <f t="shared" si="1"/>
        <v>95772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>
        <v>-95772</v>
      </c>
      <c r="S12" s="1"/>
      <c r="T12" s="1"/>
      <c r="U12" s="1"/>
      <c r="V12" s="1"/>
      <c r="W12" s="1"/>
      <c r="X12" s="1"/>
      <c r="Y12" s="1"/>
      <c r="Z12" s="1"/>
    </row>
    <row r="13" spans="1:26" ht="12" x14ac:dyDescent="0.2">
      <c r="A13" s="7" t="s">
        <v>203</v>
      </c>
      <c r="B13" s="7" t="s">
        <v>204</v>
      </c>
      <c r="C13" s="3">
        <f t="shared" si="1"/>
        <v>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" x14ac:dyDescent="0.2">
      <c r="A14" s="7" t="s">
        <v>205</v>
      </c>
      <c r="B14" s="7" t="s">
        <v>206</v>
      </c>
      <c r="C14" s="3">
        <f t="shared" si="1"/>
        <v>-16899</v>
      </c>
      <c r="D14" s="1"/>
      <c r="E14" s="1"/>
      <c r="F14" s="1"/>
      <c r="G14" s="1"/>
      <c r="H14" s="1"/>
      <c r="I14" s="1"/>
      <c r="J14" s="1"/>
      <c r="K14" s="1"/>
      <c r="L14" s="1">
        <f>+L4</f>
        <v>3555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>
        <f>+Y4</f>
        <v>13344</v>
      </c>
      <c r="Z14" s="1"/>
    </row>
    <row r="15" spans="1:26" ht="12" x14ac:dyDescent="0.2">
      <c r="A15" s="7" t="s">
        <v>207</v>
      </c>
      <c r="B15" s="7" t="s">
        <v>208</v>
      </c>
      <c r="C15" s="3">
        <f t="shared" si="1"/>
        <v>0</v>
      </c>
      <c r="D15" s="1"/>
      <c r="E15" s="1"/>
      <c r="F15" s="1"/>
      <c r="G15" s="1"/>
      <c r="H15" s="1"/>
      <c r="I15" s="1"/>
      <c r="J15" s="1"/>
      <c r="K15" s="1">
        <f>+'Data DATEV'!B157+'Data DATEV'!B158+'Data DATEV'!B159</f>
        <v>0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x14ac:dyDescent="0.2">
      <c r="A16" s="7" t="s">
        <v>209</v>
      </c>
      <c r="B16" s="7" t="s">
        <v>210</v>
      </c>
      <c r="C16" s="3">
        <f t="shared" si="1"/>
        <v>10099</v>
      </c>
      <c r="D16" s="1"/>
      <c r="E16" s="1"/>
      <c r="F16" s="1"/>
      <c r="G16" s="1"/>
      <c r="H16" s="1"/>
      <c r="I16" s="1"/>
      <c r="J16" s="1"/>
      <c r="K16" s="1">
        <f>-'Data DATEV'!B166</f>
        <v>-10099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" x14ac:dyDescent="0.2">
      <c r="A17" s="7" t="s">
        <v>211</v>
      </c>
      <c r="B17" s="7" t="s">
        <v>212</v>
      </c>
      <c r="C17" s="3">
        <f t="shared" si="1"/>
        <v>-17</v>
      </c>
      <c r="D17" s="1"/>
      <c r="E17" s="1"/>
      <c r="F17" s="1"/>
      <c r="G17" s="1"/>
      <c r="H17" s="1"/>
      <c r="I17" s="1"/>
      <c r="J17" s="1"/>
      <c r="K17" s="1">
        <f>'Data DATEV'!B165</f>
        <v>17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5" x14ac:dyDescent="0.2">
      <c r="A18" s="7" t="s">
        <v>213</v>
      </c>
      <c r="B18" s="7" t="s">
        <v>214</v>
      </c>
      <c r="C18" s="3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2.5" x14ac:dyDescent="0.2">
      <c r="A19" s="7" t="s">
        <v>215</v>
      </c>
      <c r="B19" s="7" t="s">
        <v>216</v>
      </c>
      <c r="C19" s="3">
        <f t="shared" si="1"/>
        <v>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2.5" x14ac:dyDescent="0.2">
      <c r="A20" s="7" t="s">
        <v>217</v>
      </c>
      <c r="B20" s="7" t="s">
        <v>218</v>
      </c>
      <c r="C20" s="3">
        <f t="shared" si="1"/>
        <v>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3.75" x14ac:dyDescent="0.2">
      <c r="A21" s="7" t="s">
        <v>219</v>
      </c>
      <c r="B21" s="7" t="s">
        <v>220</v>
      </c>
      <c r="C21" s="3">
        <f t="shared" si="1"/>
        <v>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>
        <f>O4</f>
        <v>0</v>
      </c>
      <c r="P21" s="2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6.5" customHeight="1" x14ac:dyDescent="0.2">
      <c r="A22" s="7" t="s">
        <v>221</v>
      </c>
      <c r="B22" s="7" t="s">
        <v>222</v>
      </c>
      <c r="C22" s="3">
        <f>SUM(C23:C26)</f>
        <v>-538237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"/>
    </row>
    <row r="23" spans="1:26" ht="12" x14ac:dyDescent="0.2">
      <c r="A23" s="7" t="s">
        <v>223</v>
      </c>
      <c r="B23" s="7" t="s">
        <v>224</v>
      </c>
      <c r="C23" s="3">
        <f t="shared" si="1"/>
        <v>-4380969</v>
      </c>
      <c r="D23" s="1"/>
      <c r="E23" s="1"/>
      <c r="F23" s="1"/>
      <c r="G23" s="1"/>
      <c r="H23" s="1"/>
      <c r="I23" s="1"/>
      <c r="J23" s="1">
        <f>+J4</f>
        <v>4380969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" x14ac:dyDescent="0.2">
      <c r="A24" s="7" t="s">
        <v>225</v>
      </c>
      <c r="B24" s="7" t="s">
        <v>226</v>
      </c>
      <c r="C24" s="3">
        <f t="shared" si="1"/>
        <v>4172589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>
        <v>-48732</v>
      </c>
      <c r="S24" s="1"/>
      <c r="T24" s="1">
        <v>-93461</v>
      </c>
      <c r="U24" s="1"/>
      <c r="V24" s="1">
        <f>+V4</f>
        <v>-4030396</v>
      </c>
      <c r="W24" s="1"/>
      <c r="X24" s="1"/>
      <c r="Y24" s="1"/>
      <c r="Z24" s="1"/>
    </row>
    <row r="25" spans="1:26" ht="12" x14ac:dyDescent="0.2">
      <c r="A25" s="7" t="s">
        <v>227</v>
      </c>
      <c r="B25" s="7" t="s">
        <v>228</v>
      </c>
      <c r="C25" s="3">
        <f t="shared" si="1"/>
        <v>-329857</v>
      </c>
      <c r="D25" s="1"/>
      <c r="E25" s="1"/>
      <c r="F25" s="1"/>
      <c r="G25" s="1">
        <f>+G4</f>
        <v>329857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2.5" x14ac:dyDescent="0.2">
      <c r="A26" s="7" t="s">
        <v>229</v>
      </c>
      <c r="B26" s="7" t="s">
        <v>230</v>
      </c>
      <c r="C26" s="3">
        <f t="shared" si="1"/>
        <v>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3.75" x14ac:dyDescent="0.2">
      <c r="A27" s="7"/>
      <c r="B27" s="7" t="s">
        <v>231</v>
      </c>
      <c r="C27" s="3">
        <f>+C8+C22</f>
        <v>-93744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"/>
    </row>
    <row r="28" spans="1:26" ht="12" x14ac:dyDescent="0.2">
      <c r="A28" s="7" t="s">
        <v>232</v>
      </c>
      <c r="B28" s="7" t="s">
        <v>233</v>
      </c>
      <c r="C28" s="3">
        <f t="shared" si="1"/>
        <v>17</v>
      </c>
      <c r="D28" s="1"/>
      <c r="E28" s="1"/>
      <c r="F28" s="1"/>
      <c r="G28" s="1"/>
      <c r="H28" s="1"/>
      <c r="I28" s="1"/>
      <c r="J28" s="1"/>
      <c r="K28" s="1">
        <f>-K17</f>
        <v>-17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2.5" x14ac:dyDescent="0.2">
      <c r="A29" s="7" t="s">
        <v>234</v>
      </c>
      <c r="B29" s="7" t="s">
        <v>235</v>
      </c>
      <c r="C29" s="3">
        <f t="shared" si="1"/>
        <v>-10099</v>
      </c>
      <c r="D29" s="1"/>
      <c r="E29" s="1"/>
      <c r="F29" s="1"/>
      <c r="G29" s="1"/>
      <c r="H29" s="1"/>
      <c r="I29" s="1"/>
      <c r="J29" s="1"/>
      <c r="K29" s="1">
        <f>-K16</f>
        <v>10099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2.5" x14ac:dyDescent="0.2">
      <c r="A30" s="7" t="s">
        <v>236</v>
      </c>
      <c r="B30" s="7" t="s">
        <v>237</v>
      </c>
      <c r="C30" s="3">
        <f t="shared" si="1"/>
        <v>0</v>
      </c>
      <c r="D30" s="1"/>
      <c r="E30" s="1"/>
      <c r="F30" s="1"/>
      <c r="G30" s="1"/>
      <c r="H30" s="1"/>
      <c r="I30" s="1"/>
      <c r="J30" s="1"/>
      <c r="K30" s="1">
        <f>-K15</f>
        <v>0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2.5" x14ac:dyDescent="0.2">
      <c r="A31" s="7" t="s">
        <v>238</v>
      </c>
      <c r="B31" s="7" t="s">
        <v>239</v>
      </c>
      <c r="C31" s="3">
        <f t="shared" si="1"/>
        <v>-211630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>
        <v>211630</v>
      </c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" x14ac:dyDescent="0.2">
      <c r="A32" s="7"/>
      <c r="B32" s="7" t="s">
        <v>240</v>
      </c>
      <c r="C32" s="3">
        <f t="shared" si="1"/>
        <v>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2.5" x14ac:dyDescent="0.2">
      <c r="A33" s="7" t="s">
        <v>241</v>
      </c>
      <c r="B33" s="7" t="s">
        <v>242</v>
      </c>
      <c r="C33" s="3">
        <f t="shared" si="1"/>
        <v>-376790</v>
      </c>
      <c r="D33" s="1"/>
      <c r="E33" s="1"/>
      <c r="F33" s="1"/>
      <c r="G33" s="1"/>
      <c r="H33" s="1"/>
      <c r="I33" s="1">
        <f>+I4</f>
        <v>23962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>
        <f>+U4-U7</f>
        <v>352828</v>
      </c>
      <c r="V33" s="1"/>
      <c r="W33" s="1"/>
      <c r="X33" s="1"/>
      <c r="Y33" s="1"/>
      <c r="Z33" s="1"/>
    </row>
    <row r="34" spans="1:26" ht="12" x14ac:dyDescent="0.2">
      <c r="A34" s="7" t="s">
        <v>243</v>
      </c>
      <c r="B34" s="7" t="s">
        <v>244</v>
      </c>
      <c r="C34" s="3">
        <f t="shared" si="1"/>
        <v>0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" x14ac:dyDescent="0.2">
      <c r="A35" s="7" t="s">
        <v>245</v>
      </c>
      <c r="B35" s="7" t="s">
        <v>246</v>
      </c>
      <c r="C35" s="3">
        <f t="shared" si="1"/>
        <v>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s="2" customFormat="1" ht="22.5" x14ac:dyDescent="0.2">
      <c r="A36" s="6" t="s">
        <v>247</v>
      </c>
      <c r="B36" s="6" t="s">
        <v>248</v>
      </c>
      <c r="C36" s="8">
        <f>+C7+C8+C22+SUM(C28:C35)</f>
        <v>754744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8"/>
    </row>
    <row r="37" spans="1:26" ht="12" x14ac:dyDescent="0.2">
      <c r="A37" s="7" t="s">
        <v>249</v>
      </c>
      <c r="B37" s="7" t="s">
        <v>250</v>
      </c>
      <c r="C37" s="3">
        <f t="shared" si="1"/>
        <v>-28318</v>
      </c>
      <c r="D37" s="1">
        <v>28318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" x14ac:dyDescent="0.2">
      <c r="A38" s="7" t="s">
        <v>251</v>
      </c>
      <c r="B38" s="7" t="s">
        <v>252</v>
      </c>
      <c r="C38" s="3">
        <f t="shared" si="1"/>
        <v>-464618</v>
      </c>
      <c r="D38" s="1"/>
      <c r="E38" s="1">
        <v>464618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5" x14ac:dyDescent="0.2">
      <c r="A39" s="7" t="s">
        <v>253</v>
      </c>
      <c r="B39" s="7" t="s">
        <v>254</v>
      </c>
      <c r="C39" s="3">
        <f t="shared" si="1"/>
        <v>0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" x14ac:dyDescent="0.2">
      <c r="A40" s="7" t="s">
        <v>255</v>
      </c>
      <c r="B40" s="7" t="s">
        <v>256</v>
      </c>
      <c r="C40" s="3">
        <f t="shared" si="1"/>
        <v>0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" x14ac:dyDescent="0.2">
      <c r="A41" s="7" t="s">
        <v>257</v>
      </c>
      <c r="B41" s="7" t="s">
        <v>258</v>
      </c>
      <c r="C41" s="3">
        <f t="shared" si="1"/>
        <v>41123</v>
      </c>
      <c r="D41" s="1"/>
      <c r="E41" s="1">
        <v>-41123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3.75" x14ac:dyDescent="0.2">
      <c r="A42" s="7" t="s">
        <v>259</v>
      </c>
      <c r="B42" s="7" t="s">
        <v>260</v>
      </c>
      <c r="C42" s="3">
        <f t="shared" si="1"/>
        <v>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2.5" x14ac:dyDescent="0.2">
      <c r="A43" s="7" t="s">
        <v>261</v>
      </c>
      <c r="B43" s="7" t="s">
        <v>262</v>
      </c>
      <c r="C43" s="3">
        <f t="shared" si="1"/>
        <v>0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2.5" x14ac:dyDescent="0.2">
      <c r="A44" s="7" t="s">
        <v>263</v>
      </c>
      <c r="B44" s="7" t="s">
        <v>264</v>
      </c>
      <c r="C44" s="3">
        <f t="shared" si="1"/>
        <v>0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3.75" x14ac:dyDescent="0.2">
      <c r="A45" s="7" t="s">
        <v>265</v>
      </c>
      <c r="B45" s="7" t="s">
        <v>266</v>
      </c>
      <c r="C45" s="3">
        <f t="shared" si="1"/>
        <v>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3.75" x14ac:dyDescent="0.2">
      <c r="A46" s="7" t="s">
        <v>267</v>
      </c>
      <c r="B46" s="7" t="s">
        <v>268</v>
      </c>
      <c r="C46" s="3">
        <f t="shared" si="1"/>
        <v>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x14ac:dyDescent="0.2">
      <c r="A47" s="7" t="s">
        <v>269</v>
      </c>
      <c r="B47" s="7" t="s">
        <v>270</v>
      </c>
      <c r="C47" s="3">
        <f t="shared" si="1"/>
        <v>0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2.5" x14ac:dyDescent="0.2">
      <c r="A48" s="7" t="s">
        <v>271</v>
      </c>
      <c r="B48" s="7" t="s">
        <v>272</v>
      </c>
      <c r="C48" s="3">
        <f t="shared" si="1"/>
        <v>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3.75" x14ac:dyDescent="0.2">
      <c r="A49" s="7" t="s">
        <v>273</v>
      </c>
      <c r="B49" s="7" t="s">
        <v>274</v>
      </c>
      <c r="C49" s="3">
        <f t="shared" si="1"/>
        <v>0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3.75" x14ac:dyDescent="0.2">
      <c r="A50" s="7" t="s">
        <v>275</v>
      </c>
      <c r="B50" s="7" t="s">
        <v>276</v>
      </c>
      <c r="C50" s="3">
        <f t="shared" si="1"/>
        <v>0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2.5" x14ac:dyDescent="0.2">
      <c r="A51" s="7" t="s">
        <v>277</v>
      </c>
      <c r="B51" s="7" t="s">
        <v>278</v>
      </c>
      <c r="C51" s="3">
        <f t="shared" si="1"/>
        <v>0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x14ac:dyDescent="0.2">
      <c r="A52" s="7" t="s">
        <v>279</v>
      </c>
      <c r="B52" s="7" t="s">
        <v>280</v>
      </c>
      <c r="C52" s="3">
        <f t="shared" si="1"/>
        <v>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x14ac:dyDescent="0.2">
      <c r="A53" s="7" t="s">
        <v>281</v>
      </c>
      <c r="B53" s="7" t="s">
        <v>282</v>
      </c>
      <c r="C53" s="3">
        <f t="shared" si="1"/>
        <v>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x14ac:dyDescent="0.2">
      <c r="A54" s="7" t="s">
        <v>283</v>
      </c>
      <c r="B54" s="7" t="s">
        <v>284</v>
      </c>
      <c r="C54" s="3">
        <f t="shared" si="1"/>
        <v>0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x14ac:dyDescent="0.2">
      <c r="A55" s="7" t="s">
        <v>285</v>
      </c>
      <c r="B55" s="7" t="s">
        <v>286</v>
      </c>
      <c r="C55" s="3">
        <f t="shared" si="1"/>
        <v>0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s="2" customFormat="1" ht="12" x14ac:dyDescent="0.2">
      <c r="A56" s="6" t="s">
        <v>287</v>
      </c>
      <c r="B56" s="6" t="s">
        <v>288</v>
      </c>
      <c r="C56" s="8">
        <f>SUM(C37:C55)</f>
        <v>-451813</v>
      </c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8"/>
    </row>
    <row r="57" spans="1:26" ht="12" x14ac:dyDescent="0.2">
      <c r="A57" s="7" t="s">
        <v>289</v>
      </c>
      <c r="B57" s="7" t="s">
        <v>290</v>
      </c>
      <c r="C57" s="3">
        <f>SUM(C58:C65)</f>
        <v>-20000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"/>
    </row>
    <row r="58" spans="1:26" ht="12" x14ac:dyDescent="0.2">
      <c r="A58" s="7" t="s">
        <v>291</v>
      </c>
      <c r="B58" s="7" t="s">
        <v>292</v>
      </c>
      <c r="C58" s="3">
        <f t="shared" ref="C58:C65" si="2">-SUM(D58:Y58)</f>
        <v>0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2.5" x14ac:dyDescent="0.2">
      <c r="A59" s="7" t="s">
        <v>293</v>
      </c>
      <c r="B59" s="7" t="s">
        <v>294</v>
      </c>
      <c r="C59" s="3">
        <f t="shared" si="2"/>
        <v>0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x14ac:dyDescent="0.2">
      <c r="A60" s="7" t="s">
        <v>295</v>
      </c>
      <c r="B60" s="7" t="s">
        <v>296</v>
      </c>
      <c r="C60" s="3">
        <f t="shared" si="2"/>
        <v>0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x14ac:dyDescent="0.2">
      <c r="A61" s="7" t="s">
        <v>297</v>
      </c>
      <c r="B61" s="7" t="s">
        <v>298</v>
      </c>
      <c r="C61" s="3">
        <f t="shared" si="2"/>
        <v>0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2.5" x14ac:dyDescent="0.2">
      <c r="A62" s="7" t="s">
        <v>299</v>
      </c>
      <c r="B62" s="7" t="s">
        <v>300</v>
      </c>
      <c r="C62" s="3">
        <f t="shared" si="2"/>
        <v>0</v>
      </c>
      <c r="D62" s="1"/>
      <c r="E62" s="1"/>
      <c r="F62" s="1"/>
      <c r="G62" s="1"/>
      <c r="H62" s="1"/>
      <c r="I62" s="1"/>
      <c r="J62" s="1"/>
      <c r="K62" s="1"/>
      <c r="L62" s="1"/>
      <c r="M62" s="1">
        <f>+M4</f>
        <v>0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x14ac:dyDescent="0.2">
      <c r="A63" s="7" t="s">
        <v>301</v>
      </c>
      <c r="B63" s="7" t="s">
        <v>302</v>
      </c>
      <c r="C63" s="3">
        <f t="shared" si="2"/>
        <v>0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2.5" x14ac:dyDescent="0.2">
      <c r="A64" s="7" t="s">
        <v>303</v>
      </c>
      <c r="B64" s="7" t="s">
        <v>304</v>
      </c>
      <c r="C64" s="3">
        <f t="shared" si="2"/>
        <v>0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x14ac:dyDescent="0.2">
      <c r="A65" s="7" t="s">
        <v>305</v>
      </c>
      <c r="B65" s="7" t="s">
        <v>306</v>
      </c>
      <c r="C65" s="3">
        <f t="shared" si="2"/>
        <v>-20000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>
        <v>20000</v>
      </c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2.5" x14ac:dyDescent="0.2">
      <c r="A66" s="7" t="s">
        <v>307</v>
      </c>
      <c r="B66" s="7" t="s">
        <v>308</v>
      </c>
      <c r="C66" s="3">
        <f>SUM(C67:C75)</f>
        <v>0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"/>
    </row>
    <row r="67" spans="1:26" ht="12" x14ac:dyDescent="0.2">
      <c r="A67" s="7" t="s">
        <v>309</v>
      </c>
      <c r="B67" s="7" t="s">
        <v>310</v>
      </c>
      <c r="C67" s="3">
        <f t="shared" ref="C67:C82" si="3">-SUM(D67:Y67)</f>
        <v>0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x14ac:dyDescent="0.2">
      <c r="A68" s="7" t="s">
        <v>311</v>
      </c>
      <c r="B68" s="7" t="s">
        <v>312</v>
      </c>
      <c r="C68" s="3">
        <f t="shared" si="3"/>
        <v>0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3.75" x14ac:dyDescent="0.2">
      <c r="A69" s="7" t="s">
        <v>313</v>
      </c>
      <c r="B69" s="7" t="s">
        <v>314</v>
      </c>
      <c r="C69" s="3">
        <f t="shared" si="3"/>
        <v>0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3.75" x14ac:dyDescent="0.2">
      <c r="A70" s="7" t="s">
        <v>315</v>
      </c>
      <c r="B70" s="7" t="s">
        <v>316</v>
      </c>
      <c r="C70" s="3">
        <f t="shared" si="3"/>
        <v>0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x14ac:dyDescent="0.2">
      <c r="A71" s="7" t="s">
        <v>317</v>
      </c>
      <c r="B71" s="7" t="s">
        <v>318</v>
      </c>
      <c r="C71" s="3">
        <f t="shared" si="3"/>
        <v>0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x14ac:dyDescent="0.2">
      <c r="A72" s="7" t="s">
        <v>319</v>
      </c>
      <c r="B72" s="7" t="s">
        <v>320</v>
      </c>
      <c r="C72" s="3">
        <f t="shared" si="3"/>
        <v>0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2.5" x14ac:dyDescent="0.2">
      <c r="A73" s="7" t="s">
        <v>321</v>
      </c>
      <c r="B73" s="7" t="s">
        <v>322</v>
      </c>
      <c r="C73" s="3">
        <f t="shared" si="3"/>
        <v>0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3.75" x14ac:dyDescent="0.2">
      <c r="A74" s="7" t="s">
        <v>323</v>
      </c>
      <c r="B74" s="7" t="s">
        <v>324</v>
      </c>
      <c r="C74" s="3">
        <f t="shared" si="3"/>
        <v>0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3.75" x14ac:dyDescent="0.2">
      <c r="A75" s="7" t="s">
        <v>325</v>
      </c>
      <c r="B75" s="7" t="s">
        <v>326</v>
      </c>
      <c r="C75" s="3">
        <f t="shared" si="3"/>
        <v>0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2.5" x14ac:dyDescent="0.2">
      <c r="A76" s="7" t="s">
        <v>327</v>
      </c>
      <c r="B76" s="7" t="s">
        <v>328</v>
      </c>
      <c r="C76" s="3">
        <f t="shared" si="3"/>
        <v>0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2.5" x14ac:dyDescent="0.2">
      <c r="A77" s="7" t="s">
        <v>329</v>
      </c>
      <c r="B77" s="7" t="s">
        <v>330</v>
      </c>
      <c r="C77" s="3">
        <f t="shared" si="3"/>
        <v>0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2.5" x14ac:dyDescent="0.2">
      <c r="A78" s="7" t="s">
        <v>331</v>
      </c>
      <c r="B78" s="7" t="s">
        <v>332</v>
      </c>
      <c r="C78" s="3">
        <f t="shared" si="3"/>
        <v>0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2.5" x14ac:dyDescent="0.2">
      <c r="A79" s="7" t="s">
        <v>333</v>
      </c>
      <c r="B79" s="7" t="s">
        <v>334</v>
      </c>
      <c r="C79" s="3">
        <f t="shared" si="3"/>
        <v>0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2.5" x14ac:dyDescent="0.2">
      <c r="A80" s="7" t="s">
        <v>335</v>
      </c>
      <c r="B80" s="7" t="s">
        <v>336</v>
      </c>
      <c r="C80" s="3">
        <f t="shared" si="3"/>
        <v>0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x14ac:dyDescent="0.2">
      <c r="A81" s="7" t="s">
        <v>337</v>
      </c>
      <c r="B81" s="7" t="s">
        <v>338</v>
      </c>
      <c r="C81" s="3">
        <f t="shared" si="3"/>
        <v>0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x14ac:dyDescent="0.2">
      <c r="A82" s="7" t="s">
        <v>339</v>
      </c>
      <c r="B82" s="7" t="s">
        <v>340</v>
      </c>
      <c r="C82" s="3">
        <f t="shared" si="3"/>
        <v>0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s="2" customFormat="1" ht="12" x14ac:dyDescent="0.2">
      <c r="A83" s="6" t="s">
        <v>341</v>
      </c>
      <c r="B83" s="6" t="s">
        <v>342</v>
      </c>
      <c r="C83" s="8">
        <f>+C57+C66+SUM(C76:C82)</f>
        <v>-20000</v>
      </c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8"/>
    </row>
    <row r="84" spans="1:26" ht="22.5" x14ac:dyDescent="0.2">
      <c r="A84" s="7" t="s">
        <v>343</v>
      </c>
      <c r="B84" s="7" t="s">
        <v>344</v>
      </c>
      <c r="C84" s="3">
        <f>+C36+C56+C83</f>
        <v>282931</v>
      </c>
      <c r="D84" s="17"/>
      <c r="E84" s="17"/>
      <c r="F84" s="17"/>
      <c r="G84" s="17"/>
      <c r="H84" s="17"/>
      <c r="I84" s="17"/>
      <c r="J84" s="17"/>
      <c r="K84" s="17">
        <f>K4</f>
        <v>282931</v>
      </c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"/>
    </row>
    <row r="85" spans="1:26" ht="22.5" x14ac:dyDescent="0.2">
      <c r="A85" s="7" t="s">
        <v>345</v>
      </c>
      <c r="B85" s="7" t="s">
        <v>346</v>
      </c>
      <c r="C85" s="3">
        <f>+K3</f>
        <v>412478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3.75" x14ac:dyDescent="0.2">
      <c r="A86" s="7" t="s">
        <v>347</v>
      </c>
      <c r="B86" s="7" t="s">
        <v>348</v>
      </c>
      <c r="C86" s="3">
        <f>C85+K84</f>
        <v>695409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2.5" x14ac:dyDescent="0.2">
      <c r="A87" s="7" t="s">
        <v>349</v>
      </c>
      <c r="B87" s="7" t="s">
        <v>350</v>
      </c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3.75" x14ac:dyDescent="0.2">
      <c r="A88" s="7" t="s">
        <v>351</v>
      </c>
      <c r="B88" s="7" t="s">
        <v>352</v>
      </c>
      <c r="C88" s="3">
        <f>+C84+C85+C87</f>
        <v>695409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15"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15">
      <c r="B90" s="19" t="s">
        <v>376</v>
      </c>
      <c r="C90" s="16">
        <f>C84-K84+C87</f>
        <v>0</v>
      </c>
      <c r="D90" s="1">
        <f>D4-SUM(D7:D88)</f>
        <v>0</v>
      </c>
      <c r="E90" s="1">
        <f t="shared" ref="E90:Y90" si="4">E4-SUM(E7:E88)</f>
        <v>0</v>
      </c>
      <c r="F90" s="1">
        <f t="shared" si="4"/>
        <v>0</v>
      </c>
      <c r="G90" s="1">
        <f t="shared" si="4"/>
        <v>0</v>
      </c>
      <c r="H90" s="1">
        <f t="shared" si="4"/>
        <v>0</v>
      </c>
      <c r="I90" s="1">
        <f t="shared" si="4"/>
        <v>0</v>
      </c>
      <c r="J90" s="1">
        <f t="shared" si="4"/>
        <v>0</v>
      </c>
      <c r="K90" s="1">
        <f t="shared" si="4"/>
        <v>0</v>
      </c>
      <c r="L90" s="1">
        <f t="shared" si="4"/>
        <v>0</v>
      </c>
      <c r="M90" s="1">
        <f t="shared" si="4"/>
        <v>0</v>
      </c>
      <c r="N90" s="1">
        <f t="shared" si="4"/>
        <v>0</v>
      </c>
      <c r="O90" s="1">
        <f t="shared" si="4"/>
        <v>0</v>
      </c>
      <c r="P90" s="1">
        <f t="shared" si="4"/>
        <v>0</v>
      </c>
      <c r="Q90" s="1">
        <f t="shared" si="4"/>
        <v>0</v>
      </c>
      <c r="R90" s="1">
        <f t="shared" si="4"/>
        <v>0</v>
      </c>
      <c r="S90" s="1">
        <f t="shared" si="4"/>
        <v>0</v>
      </c>
      <c r="T90" s="1">
        <f t="shared" si="4"/>
        <v>0</v>
      </c>
      <c r="U90" s="1">
        <f t="shared" si="4"/>
        <v>0</v>
      </c>
      <c r="V90" s="1">
        <f t="shared" si="4"/>
        <v>0</v>
      </c>
      <c r="W90" s="1">
        <f t="shared" si="4"/>
        <v>0</v>
      </c>
      <c r="X90" s="1">
        <f t="shared" si="4"/>
        <v>0</v>
      </c>
      <c r="Y90" s="1">
        <f t="shared" si="4"/>
        <v>0</v>
      </c>
      <c r="Z90" s="1"/>
    </row>
    <row r="91" spans="1:26" x14ac:dyDescent="0.15">
      <c r="B91" s="19" t="s">
        <v>375</v>
      </c>
      <c r="C91" s="16">
        <f>C7-'Data DATEV'!B186</f>
        <v>1446990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</sheetData>
  <conditionalFormatting sqref="Z2:Z3">
    <cfRule type="expression" dxfId="1" priority="2">
      <formula>ROUND(Z2,0)&lt;&gt;0</formula>
    </cfRule>
  </conditionalFormatting>
  <conditionalFormatting sqref="C90:C91">
    <cfRule type="expression" dxfId="0" priority="1">
      <formula>ROUND(C90,0)&lt;&gt;0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9"/>
  <sheetViews>
    <sheetView topLeftCell="A86" workbookViewId="0">
      <selection activeCell="D94" sqref="D94"/>
    </sheetView>
  </sheetViews>
  <sheetFormatPr defaultRowHeight="11.25" x14ac:dyDescent="0.15"/>
  <cols>
    <col min="1" max="1" width="78.85546875" bestFit="1" customWidth="1"/>
    <col min="2" max="3" width="14.5703125" style="1" bestFit="1" customWidth="1"/>
  </cols>
  <sheetData>
    <row r="1" spans="1:3" x14ac:dyDescent="0.15">
      <c r="A1" t="s">
        <v>0</v>
      </c>
      <c r="B1" s="1" t="s">
        <v>380</v>
      </c>
      <c r="C1" s="1" t="s">
        <v>379</v>
      </c>
    </row>
    <row r="2" spans="1:3" x14ac:dyDescent="0.15">
      <c r="A2" t="s">
        <v>1</v>
      </c>
      <c r="B2" s="1">
        <v>12116091</v>
      </c>
      <c r="C2" s="1">
        <v>6974580</v>
      </c>
    </row>
    <row r="3" spans="1:3" x14ac:dyDescent="0.15">
      <c r="A3" t="s">
        <v>2</v>
      </c>
      <c r="B3" s="1">
        <v>615132</v>
      </c>
      <c r="C3" s="1">
        <v>518857</v>
      </c>
    </row>
    <row r="4" spans="1:3" x14ac:dyDescent="0.15">
      <c r="A4" t="s">
        <v>3</v>
      </c>
      <c r="B4" s="1">
        <v>47590</v>
      </c>
      <c r="C4" s="1">
        <v>57264</v>
      </c>
    </row>
    <row r="5" spans="1:3" x14ac:dyDescent="0.15">
      <c r="A5" t="s">
        <v>4</v>
      </c>
    </row>
    <row r="6" spans="1:3" x14ac:dyDescent="0.15">
      <c r="A6" t="s">
        <v>5</v>
      </c>
    </row>
    <row r="7" spans="1:3" x14ac:dyDescent="0.15">
      <c r="A7" t="s">
        <v>6</v>
      </c>
    </row>
    <row r="8" spans="1:3" x14ac:dyDescent="0.15">
      <c r="A8" t="s">
        <v>7</v>
      </c>
    </row>
    <row r="9" spans="1:3" x14ac:dyDescent="0.15">
      <c r="A9" t="s">
        <v>8</v>
      </c>
    </row>
    <row r="10" spans="1:3" x14ac:dyDescent="0.15">
      <c r="A10" t="s">
        <v>9</v>
      </c>
    </row>
    <row r="11" spans="1:3" x14ac:dyDescent="0.15">
      <c r="A11" t="s">
        <v>10</v>
      </c>
    </row>
    <row r="12" spans="1:3" x14ac:dyDescent="0.15">
      <c r="A12" t="s">
        <v>11</v>
      </c>
    </row>
    <row r="13" spans="1:3" x14ac:dyDescent="0.15">
      <c r="A13" t="s">
        <v>12</v>
      </c>
      <c r="B13" s="1">
        <v>560904</v>
      </c>
      <c r="C13" s="1">
        <v>454955</v>
      </c>
    </row>
    <row r="14" spans="1:3" x14ac:dyDescent="0.15">
      <c r="A14" t="s">
        <v>13</v>
      </c>
    </row>
    <row r="15" spans="1:3" x14ac:dyDescent="0.15">
      <c r="A15" t="s">
        <v>14</v>
      </c>
    </row>
    <row r="16" spans="1:3" x14ac:dyDescent="0.15">
      <c r="A16" t="s">
        <v>15</v>
      </c>
    </row>
    <row r="17" spans="1:3" x14ac:dyDescent="0.15">
      <c r="A17" t="s">
        <v>16</v>
      </c>
    </row>
    <row r="18" spans="1:3" x14ac:dyDescent="0.15">
      <c r="A18" t="s">
        <v>17</v>
      </c>
    </row>
    <row r="19" spans="1:3" x14ac:dyDescent="0.15">
      <c r="A19" t="s">
        <v>18</v>
      </c>
    </row>
    <row r="20" spans="1:3" x14ac:dyDescent="0.15">
      <c r="A20" t="s">
        <v>19</v>
      </c>
    </row>
    <row r="21" spans="1:3" x14ac:dyDescent="0.15">
      <c r="A21" t="s">
        <v>20</v>
      </c>
    </row>
    <row r="22" spans="1:3" x14ac:dyDescent="0.15">
      <c r="A22" t="s">
        <v>21</v>
      </c>
    </row>
    <row r="23" spans="1:3" x14ac:dyDescent="0.15">
      <c r="A23" t="s">
        <v>22</v>
      </c>
      <c r="B23" s="1">
        <v>6638</v>
      </c>
      <c r="C23" s="1">
        <v>6638</v>
      </c>
    </row>
    <row r="24" spans="1:3" x14ac:dyDescent="0.15">
      <c r="A24" t="s">
        <v>23</v>
      </c>
    </row>
    <row r="25" spans="1:3" x14ac:dyDescent="0.15">
      <c r="A25" t="s">
        <v>24</v>
      </c>
    </row>
    <row r="26" spans="1:3" x14ac:dyDescent="0.15">
      <c r="A26" t="s">
        <v>25</v>
      </c>
    </row>
    <row r="27" spans="1:3" x14ac:dyDescent="0.15">
      <c r="A27" t="s">
        <v>26</v>
      </c>
    </row>
    <row r="28" spans="1:3" x14ac:dyDescent="0.15">
      <c r="A28" t="s">
        <v>27</v>
      </c>
    </row>
    <row r="29" spans="1:3" x14ac:dyDescent="0.15">
      <c r="A29" t="s">
        <v>28</v>
      </c>
    </row>
    <row r="30" spans="1:3" x14ac:dyDescent="0.15">
      <c r="A30" t="s">
        <v>29</v>
      </c>
    </row>
    <row r="31" spans="1:3" x14ac:dyDescent="0.15">
      <c r="A31" t="s">
        <v>30</v>
      </c>
    </row>
    <row r="32" spans="1:3" x14ac:dyDescent="0.15">
      <c r="A32" t="s">
        <v>31</v>
      </c>
      <c r="B32" s="1">
        <v>11523420</v>
      </c>
      <c r="C32" s="1">
        <v>6481739</v>
      </c>
    </row>
    <row r="33" spans="1:3" x14ac:dyDescent="0.15">
      <c r="A33" t="s">
        <v>32</v>
      </c>
      <c r="B33" s="1">
        <v>469647</v>
      </c>
      <c r="C33" s="1">
        <v>139790</v>
      </c>
    </row>
    <row r="34" spans="1:3" x14ac:dyDescent="0.15">
      <c r="A34" t="s">
        <v>33</v>
      </c>
    </row>
    <row r="35" spans="1:3" x14ac:dyDescent="0.15">
      <c r="A35" t="s">
        <v>34</v>
      </c>
    </row>
    <row r="36" spans="1:3" x14ac:dyDescent="0.15">
      <c r="A36" t="s">
        <v>35</v>
      </c>
    </row>
    <row r="37" spans="1:3" x14ac:dyDescent="0.15">
      <c r="A37" t="s">
        <v>36</v>
      </c>
    </row>
    <row r="38" spans="1:3" x14ac:dyDescent="0.15">
      <c r="A38" t="s">
        <v>37</v>
      </c>
    </row>
    <row r="39" spans="1:3" x14ac:dyDescent="0.15">
      <c r="A39" t="s">
        <v>38</v>
      </c>
    </row>
    <row r="40" spans="1:3" x14ac:dyDescent="0.15">
      <c r="A40" t="s">
        <v>39</v>
      </c>
    </row>
    <row r="41" spans="1:3" x14ac:dyDescent="0.15">
      <c r="A41" t="s">
        <v>40</v>
      </c>
      <c r="B41" s="1">
        <v>82528</v>
      </c>
      <c r="C41" s="1">
        <v>58566</v>
      </c>
    </row>
    <row r="42" spans="1:3" x14ac:dyDescent="0.15">
      <c r="A42" t="s">
        <v>41</v>
      </c>
    </row>
    <row r="43" spans="1:3" x14ac:dyDescent="0.15">
      <c r="A43" t="s">
        <v>42</v>
      </c>
    </row>
    <row r="44" spans="1:3" x14ac:dyDescent="0.15">
      <c r="A44" t="s">
        <v>43</v>
      </c>
    </row>
    <row r="45" spans="1:3" x14ac:dyDescent="0.15">
      <c r="A45" t="s">
        <v>44</v>
      </c>
    </row>
    <row r="46" spans="1:3" x14ac:dyDescent="0.15">
      <c r="A46" t="s">
        <v>45</v>
      </c>
    </row>
    <row r="47" spans="1:3" x14ac:dyDescent="0.15">
      <c r="A47" t="s">
        <v>46</v>
      </c>
      <c r="B47" s="1">
        <v>82528</v>
      </c>
      <c r="C47" s="1">
        <v>58566</v>
      </c>
    </row>
    <row r="48" spans="1:3" x14ac:dyDescent="0.15">
      <c r="A48" t="s">
        <v>47</v>
      </c>
      <c r="B48" s="1">
        <v>10275836</v>
      </c>
      <c r="C48" s="1">
        <v>5870905</v>
      </c>
    </row>
    <row r="49" spans="1:3" x14ac:dyDescent="0.15">
      <c r="A49" t="s">
        <v>48</v>
      </c>
      <c r="C49" s="1">
        <v>4812962</v>
      </c>
    </row>
    <row r="50" spans="1:3" x14ac:dyDescent="0.15">
      <c r="A50" t="s">
        <v>49</v>
      </c>
    </row>
    <row r="51" spans="1:3" x14ac:dyDescent="0.15">
      <c r="A51" t="s">
        <v>50</v>
      </c>
    </row>
    <row r="52" spans="1:3" x14ac:dyDescent="0.15">
      <c r="A52" t="s">
        <v>51</v>
      </c>
    </row>
    <row r="53" spans="1:3" x14ac:dyDescent="0.15">
      <c r="A53" t="s">
        <v>52</v>
      </c>
    </row>
    <row r="54" spans="1:3" x14ac:dyDescent="0.15">
      <c r="A54" t="s">
        <v>53</v>
      </c>
      <c r="C54" s="1">
        <v>401309</v>
      </c>
    </row>
    <row r="55" spans="1:3" x14ac:dyDescent="0.15">
      <c r="A55" t="s">
        <v>54</v>
      </c>
    </row>
    <row r="56" spans="1:3" x14ac:dyDescent="0.15">
      <c r="A56" t="s">
        <v>55</v>
      </c>
      <c r="B56" s="1">
        <v>695409</v>
      </c>
      <c r="C56" s="1">
        <v>412478</v>
      </c>
    </row>
    <row r="57" spans="1:3" x14ac:dyDescent="0.15">
      <c r="A57" t="s">
        <v>56</v>
      </c>
    </row>
    <row r="58" spans="1:3" x14ac:dyDescent="0.15">
      <c r="A58" t="s">
        <v>57</v>
      </c>
    </row>
    <row r="59" spans="1:3" x14ac:dyDescent="0.15">
      <c r="A59" t="s">
        <v>58</v>
      </c>
    </row>
    <row r="60" spans="1:3" x14ac:dyDescent="0.15">
      <c r="A60" t="s">
        <v>59</v>
      </c>
    </row>
    <row r="61" spans="1:3" x14ac:dyDescent="0.15">
      <c r="A61" t="s">
        <v>60</v>
      </c>
    </row>
    <row r="62" spans="1:3" x14ac:dyDescent="0.15">
      <c r="A62" t="s">
        <v>61</v>
      </c>
      <c r="B62" s="1">
        <v>-22461</v>
      </c>
      <c r="C62" s="1">
        <v>-26016</v>
      </c>
    </row>
    <row r="63" spans="1:3" x14ac:dyDescent="0.15">
      <c r="A63" t="s">
        <v>62</v>
      </c>
    </row>
    <row r="64" spans="1:3" x14ac:dyDescent="0.15">
      <c r="A64" t="s">
        <v>63</v>
      </c>
    </row>
    <row r="65" spans="1:3" x14ac:dyDescent="0.15">
      <c r="A65" t="s">
        <v>64</v>
      </c>
    </row>
    <row r="66" spans="1:3" x14ac:dyDescent="0.15">
      <c r="A66" t="s">
        <v>65</v>
      </c>
    </row>
    <row r="67" spans="1:3" x14ac:dyDescent="0.15">
      <c r="A67" t="s">
        <v>66</v>
      </c>
    </row>
    <row r="68" spans="1:3" x14ac:dyDescent="0.15">
      <c r="A68" t="s">
        <v>67</v>
      </c>
    </row>
    <row r="69" spans="1:3" x14ac:dyDescent="0.15">
      <c r="A69" t="s">
        <v>68</v>
      </c>
      <c r="B69" s="1">
        <v>2775727</v>
      </c>
      <c r="C69" s="1">
        <v>1889233</v>
      </c>
    </row>
    <row r="70" spans="1:3" x14ac:dyDescent="0.15">
      <c r="A70" t="s">
        <v>69</v>
      </c>
      <c r="B70" s="1">
        <v>100000</v>
      </c>
      <c r="C70" s="1">
        <v>100000</v>
      </c>
    </row>
    <row r="71" spans="1:3" x14ac:dyDescent="0.15">
      <c r="A71" t="s">
        <v>70</v>
      </c>
    </row>
    <row r="72" spans="1:3" x14ac:dyDescent="0.15">
      <c r="A72" t="s">
        <v>71</v>
      </c>
    </row>
    <row r="73" spans="1:3" x14ac:dyDescent="0.15">
      <c r="A73" t="s">
        <v>72</v>
      </c>
    </row>
    <row r="74" spans="1:3" x14ac:dyDescent="0.15">
      <c r="A74" t="s">
        <v>73</v>
      </c>
    </row>
    <row r="75" spans="1:3" x14ac:dyDescent="0.15">
      <c r="A75" t="s">
        <v>74</v>
      </c>
      <c r="B75" s="1">
        <v>10000</v>
      </c>
      <c r="C75" s="1">
        <v>10000</v>
      </c>
    </row>
    <row r="76" spans="1:3" x14ac:dyDescent="0.15">
      <c r="A76" t="s">
        <v>75</v>
      </c>
      <c r="C76" s="1">
        <v>10000</v>
      </c>
    </row>
    <row r="77" spans="1:3" x14ac:dyDescent="0.15">
      <c r="A77" t="s">
        <v>76</v>
      </c>
    </row>
    <row r="78" spans="1:3" x14ac:dyDescent="0.15">
      <c r="A78" t="s">
        <v>77</v>
      </c>
    </row>
    <row r="79" spans="1:3" x14ac:dyDescent="0.15">
      <c r="A79" t="s">
        <v>78</v>
      </c>
    </row>
    <row r="80" spans="1:3" x14ac:dyDescent="0.15">
      <c r="A80" t="s">
        <v>79</v>
      </c>
    </row>
    <row r="81" spans="1:4" x14ac:dyDescent="0.15">
      <c r="A81" t="s">
        <v>80</v>
      </c>
    </row>
    <row r="82" spans="1:4" x14ac:dyDescent="0.15">
      <c r="A82" t="s">
        <v>81</v>
      </c>
      <c r="B82" s="1">
        <v>34038</v>
      </c>
      <c r="C82" s="1">
        <v>34038</v>
      </c>
    </row>
    <row r="83" spans="1:4" x14ac:dyDescent="0.15">
      <c r="A83" t="s">
        <v>82</v>
      </c>
      <c r="C83" s="1">
        <v>30000</v>
      </c>
    </row>
    <row r="84" spans="1:4" x14ac:dyDescent="0.15">
      <c r="A84" t="s">
        <v>83</v>
      </c>
    </row>
    <row r="85" spans="1:4" x14ac:dyDescent="0.15">
      <c r="A85" t="s">
        <v>84</v>
      </c>
      <c r="C85" s="1">
        <v>4038</v>
      </c>
    </row>
    <row r="86" spans="1:4" x14ac:dyDescent="0.15">
      <c r="A86" t="s">
        <v>85</v>
      </c>
      <c r="B86" s="1">
        <v>1513565</v>
      </c>
      <c r="C86" s="1">
        <v>1314142</v>
      </c>
    </row>
    <row r="87" spans="1:4" x14ac:dyDescent="0.15">
      <c r="A87" t="s">
        <v>86</v>
      </c>
    </row>
    <row r="88" spans="1:4" x14ac:dyDescent="0.15">
      <c r="A88" t="s">
        <v>87</v>
      </c>
    </row>
    <row r="89" spans="1:4" x14ac:dyDescent="0.15">
      <c r="A89" t="s">
        <v>88</v>
      </c>
      <c r="B89" s="1">
        <v>1118124</v>
      </c>
      <c r="C89" s="1">
        <v>431053</v>
      </c>
    </row>
    <row r="90" spans="1:4" x14ac:dyDescent="0.15">
      <c r="A90" t="s">
        <v>89</v>
      </c>
      <c r="B90" s="1">
        <v>9340364</v>
      </c>
    </row>
    <row r="91" spans="1:4" x14ac:dyDescent="0.15">
      <c r="A91" t="s">
        <v>90</v>
      </c>
      <c r="B91" s="1">
        <f>SUM(B94:B95)</f>
        <v>637821</v>
      </c>
      <c r="C91" s="1">
        <f>SUM(C94:C95)</f>
        <v>493317</v>
      </c>
    </row>
    <row r="92" spans="1:4" x14ac:dyDescent="0.15">
      <c r="A92" t="s">
        <v>91</v>
      </c>
    </row>
    <row r="93" spans="1:4" x14ac:dyDescent="0.15">
      <c r="A93" t="s">
        <v>92</v>
      </c>
    </row>
    <row r="94" spans="1:4" x14ac:dyDescent="0.15">
      <c r="A94" t="s">
        <v>93</v>
      </c>
      <c r="B94" s="1">
        <v>483364</v>
      </c>
      <c r="C94" s="1">
        <v>387592</v>
      </c>
      <c r="D94" s="1">
        <f>C94-B94</f>
        <v>-95772</v>
      </c>
    </row>
    <row r="95" spans="1:4" x14ac:dyDescent="0.15">
      <c r="A95" t="s">
        <v>94</v>
      </c>
      <c r="B95" s="1">
        <v>154457</v>
      </c>
      <c r="C95" s="1">
        <v>105725</v>
      </c>
      <c r="D95" s="1">
        <f>C95-B95</f>
        <v>-48732</v>
      </c>
    </row>
    <row r="96" spans="1:4" x14ac:dyDescent="0.15">
      <c r="A96" t="s">
        <v>95</v>
      </c>
      <c r="B96" s="1">
        <v>347018</v>
      </c>
      <c r="C96" s="1">
        <v>253557</v>
      </c>
    </row>
    <row r="97" spans="1:3" x14ac:dyDescent="0.15">
      <c r="A97" t="s">
        <v>96</v>
      </c>
    </row>
    <row r="98" spans="1:3" x14ac:dyDescent="0.15">
      <c r="A98" t="s">
        <v>97</v>
      </c>
    </row>
    <row r="99" spans="1:3" x14ac:dyDescent="0.15">
      <c r="A99" t="s">
        <v>98</v>
      </c>
    </row>
    <row r="100" spans="1:3" x14ac:dyDescent="0.15">
      <c r="A100" t="s">
        <v>99</v>
      </c>
    </row>
    <row r="101" spans="1:3" x14ac:dyDescent="0.15">
      <c r="A101" t="s">
        <v>100</v>
      </c>
    </row>
    <row r="102" spans="1:3" x14ac:dyDescent="0.15">
      <c r="A102" t="s">
        <v>101</v>
      </c>
    </row>
    <row r="103" spans="1:3" x14ac:dyDescent="0.15">
      <c r="A103" t="s">
        <v>102</v>
      </c>
    </row>
    <row r="104" spans="1:3" x14ac:dyDescent="0.15">
      <c r="A104" t="s">
        <v>103</v>
      </c>
      <c r="B104" s="1">
        <v>8203</v>
      </c>
      <c r="C104" s="1">
        <v>24858</v>
      </c>
    </row>
    <row r="105" spans="1:3" x14ac:dyDescent="0.15">
      <c r="A105" t="s">
        <v>104</v>
      </c>
      <c r="B105" s="1">
        <v>338815</v>
      </c>
      <c r="C105" s="1">
        <v>228699</v>
      </c>
    </row>
    <row r="106" spans="1:3" x14ac:dyDescent="0.15">
      <c r="A106" t="s">
        <v>105</v>
      </c>
    </row>
    <row r="107" spans="1:3" x14ac:dyDescent="0.15">
      <c r="A107" t="s">
        <v>106</v>
      </c>
      <c r="B107" s="1">
        <v>8355525</v>
      </c>
      <c r="C107" s="1">
        <v>4325129</v>
      </c>
    </row>
    <row r="108" spans="1:3" x14ac:dyDescent="0.15">
      <c r="A108" t="s">
        <v>107</v>
      </c>
    </row>
    <row r="109" spans="1:3" x14ac:dyDescent="0.15">
      <c r="A109" t="s">
        <v>108</v>
      </c>
    </row>
    <row r="110" spans="1:3" x14ac:dyDescent="0.15">
      <c r="A110" t="s">
        <v>109</v>
      </c>
    </row>
    <row r="111" spans="1:3" x14ac:dyDescent="0.15">
      <c r="A111" t="s">
        <v>110</v>
      </c>
    </row>
    <row r="112" spans="1:3" x14ac:dyDescent="0.15">
      <c r="A112" t="s">
        <v>111</v>
      </c>
    </row>
    <row r="113" spans="1:3" x14ac:dyDescent="0.15">
      <c r="A113" t="s">
        <v>112</v>
      </c>
    </row>
    <row r="114" spans="1:3" x14ac:dyDescent="0.15">
      <c r="A114" t="s">
        <v>113</v>
      </c>
    </row>
    <row r="115" spans="1:3" x14ac:dyDescent="0.15">
      <c r="A115" t="s">
        <v>114</v>
      </c>
    </row>
    <row r="116" spans="1:3" x14ac:dyDescent="0.15">
      <c r="A116" t="s">
        <v>115</v>
      </c>
    </row>
    <row r="117" spans="1:3" x14ac:dyDescent="0.15">
      <c r="A117" t="s">
        <v>116</v>
      </c>
    </row>
    <row r="118" spans="1:3" x14ac:dyDescent="0.15">
      <c r="A118" t="s">
        <v>117</v>
      </c>
    </row>
    <row r="119" spans="1:3" x14ac:dyDescent="0.15">
      <c r="A119" t="s">
        <v>118</v>
      </c>
    </row>
    <row r="120" spans="1:3" x14ac:dyDescent="0.15">
      <c r="A120" t="s">
        <v>119</v>
      </c>
    </row>
    <row r="121" spans="1:3" x14ac:dyDescent="0.15">
      <c r="A121" t="s">
        <v>120</v>
      </c>
      <c r="B121" s="1">
        <v>0</v>
      </c>
      <c r="C121" s="1">
        <v>13344</v>
      </c>
    </row>
    <row r="122" spans="1:3" x14ac:dyDescent="0.15">
      <c r="A122" t="s">
        <v>121</v>
      </c>
    </row>
    <row r="123" spans="1:3" x14ac:dyDescent="0.15">
      <c r="A123" t="s">
        <v>122</v>
      </c>
    </row>
    <row r="124" spans="1:3" x14ac:dyDescent="0.15">
      <c r="A124" t="s">
        <v>123</v>
      </c>
    </row>
    <row r="125" spans="1:3" x14ac:dyDescent="0.15">
      <c r="A125" t="s">
        <v>124</v>
      </c>
    </row>
    <row r="126" spans="1:3" x14ac:dyDescent="0.15">
      <c r="A126" t="s">
        <v>125</v>
      </c>
    </row>
    <row r="127" spans="1:3" x14ac:dyDescent="0.15">
      <c r="A127" t="s">
        <v>126</v>
      </c>
    </row>
    <row r="128" spans="1:3" x14ac:dyDescent="0.15">
      <c r="A128" t="s">
        <v>127</v>
      </c>
    </row>
    <row r="129" spans="1:3" x14ac:dyDescent="0.15">
      <c r="A129" t="s">
        <v>128</v>
      </c>
    </row>
    <row r="130" spans="1:3" x14ac:dyDescent="0.15">
      <c r="A130" t="s">
        <v>129</v>
      </c>
    </row>
    <row r="131" spans="1:3" x14ac:dyDescent="0.15">
      <c r="A131" t="s">
        <v>130</v>
      </c>
    </row>
    <row r="132" spans="1:3" x14ac:dyDescent="0.15">
      <c r="A132" t="s">
        <v>131</v>
      </c>
      <c r="C132" s="1">
        <v>13962002</v>
      </c>
    </row>
    <row r="133" spans="1:3" x14ac:dyDescent="0.15">
      <c r="A133" t="s">
        <v>132</v>
      </c>
      <c r="C133" s="1">
        <v>2518425</v>
      </c>
    </row>
    <row r="134" spans="1:3" x14ac:dyDescent="0.15">
      <c r="A134" t="s">
        <v>133</v>
      </c>
    </row>
    <row r="135" spans="1:3" x14ac:dyDescent="0.15">
      <c r="A135" t="s">
        <v>134</v>
      </c>
    </row>
    <row r="136" spans="1:3" x14ac:dyDescent="0.15">
      <c r="A136" t="s">
        <v>135</v>
      </c>
    </row>
    <row r="137" spans="1:3" x14ac:dyDescent="0.15">
      <c r="A137" t="s">
        <v>136</v>
      </c>
    </row>
    <row r="138" spans="1:3" x14ac:dyDescent="0.15">
      <c r="A138" t="s">
        <v>137</v>
      </c>
    </row>
    <row r="139" spans="1:3" x14ac:dyDescent="0.15">
      <c r="A139" t="s">
        <v>138</v>
      </c>
    </row>
    <row r="140" spans="1:3" x14ac:dyDescent="0.15">
      <c r="A140" t="s">
        <v>139</v>
      </c>
    </row>
    <row r="141" spans="1:3" x14ac:dyDescent="0.15">
      <c r="A141" t="s">
        <v>140</v>
      </c>
    </row>
    <row r="142" spans="1:3" x14ac:dyDescent="0.15">
      <c r="A142" t="s">
        <v>141</v>
      </c>
    </row>
    <row r="143" spans="1:3" x14ac:dyDescent="0.15">
      <c r="A143" t="s">
        <v>142</v>
      </c>
    </row>
    <row r="144" spans="1:3" x14ac:dyDescent="0.15">
      <c r="A144" t="s">
        <v>143</v>
      </c>
    </row>
    <row r="145" spans="1:3" x14ac:dyDescent="0.15">
      <c r="A145" t="s">
        <v>144</v>
      </c>
      <c r="B145" s="1">
        <v>355538</v>
      </c>
      <c r="C145" s="1">
        <v>314953</v>
      </c>
    </row>
    <row r="146" spans="1:3" x14ac:dyDescent="0.15">
      <c r="A146" t="s">
        <v>145</v>
      </c>
      <c r="B146" s="1">
        <v>350518</v>
      </c>
      <c r="C146" s="1">
        <v>112108</v>
      </c>
    </row>
    <row r="147" spans="1:3" x14ac:dyDescent="0.15">
      <c r="A147" t="s">
        <v>146</v>
      </c>
      <c r="B147" s="1">
        <v>20711</v>
      </c>
      <c r="C147" s="1">
        <v>13886</v>
      </c>
    </row>
    <row r="148" spans="1:3" x14ac:dyDescent="0.15">
      <c r="A148" t="s">
        <v>147</v>
      </c>
    </row>
    <row r="149" spans="1:3" x14ac:dyDescent="0.15">
      <c r="A149" t="s">
        <v>148</v>
      </c>
    </row>
    <row r="150" spans="1:3" x14ac:dyDescent="0.15">
      <c r="A150" t="s">
        <v>149</v>
      </c>
    </row>
    <row r="151" spans="1:3" x14ac:dyDescent="0.15">
      <c r="A151" t="s">
        <v>150</v>
      </c>
    </row>
    <row r="152" spans="1:3" x14ac:dyDescent="0.15">
      <c r="A152" t="s">
        <v>151</v>
      </c>
    </row>
    <row r="153" spans="1:3" x14ac:dyDescent="0.15">
      <c r="A153" t="s">
        <v>152</v>
      </c>
    </row>
    <row r="154" spans="1:3" x14ac:dyDescent="0.15">
      <c r="A154" t="s">
        <v>153</v>
      </c>
    </row>
    <row r="155" spans="1:3" x14ac:dyDescent="0.15">
      <c r="A155" t="s">
        <v>154</v>
      </c>
    </row>
    <row r="156" spans="1:3" x14ac:dyDescent="0.15">
      <c r="A156" t="s">
        <v>155</v>
      </c>
    </row>
    <row r="157" spans="1:3" x14ac:dyDescent="0.15">
      <c r="A157" t="s">
        <v>156</v>
      </c>
    </row>
    <row r="158" spans="1:3" x14ac:dyDescent="0.15">
      <c r="A158" t="s">
        <v>157</v>
      </c>
    </row>
    <row r="159" spans="1:3" x14ac:dyDescent="0.15">
      <c r="A159" t="s">
        <v>158</v>
      </c>
    </row>
    <row r="160" spans="1:3" x14ac:dyDescent="0.15">
      <c r="A160" t="s">
        <v>159</v>
      </c>
    </row>
    <row r="161" spans="1:3" x14ac:dyDescent="0.15">
      <c r="A161" t="s">
        <v>160</v>
      </c>
    </row>
    <row r="162" spans="1:3" x14ac:dyDescent="0.15">
      <c r="A162" t="s">
        <v>161</v>
      </c>
    </row>
    <row r="163" spans="1:3" x14ac:dyDescent="0.15">
      <c r="A163" t="s">
        <v>162</v>
      </c>
    </row>
    <row r="164" spans="1:3" x14ac:dyDescent="0.15">
      <c r="A164" t="s">
        <v>163</v>
      </c>
    </row>
    <row r="165" spans="1:3" x14ac:dyDescent="0.15">
      <c r="A165" t="s">
        <v>164</v>
      </c>
      <c r="B165" s="1">
        <v>17</v>
      </c>
      <c r="C165" s="1">
        <v>73</v>
      </c>
    </row>
    <row r="166" spans="1:3" x14ac:dyDescent="0.15">
      <c r="A166" t="s">
        <v>165</v>
      </c>
      <c r="B166" s="1">
        <v>10099</v>
      </c>
      <c r="C166" s="1">
        <v>9197</v>
      </c>
    </row>
    <row r="167" spans="1:3" x14ac:dyDescent="0.15">
      <c r="A167" t="s">
        <v>166</v>
      </c>
      <c r="B167" s="1">
        <v>82498</v>
      </c>
      <c r="C167" s="1">
        <v>137803</v>
      </c>
    </row>
    <row r="168" spans="1:3" x14ac:dyDescent="0.15">
      <c r="A168" t="s">
        <v>167</v>
      </c>
      <c r="B168" s="1">
        <v>59077</v>
      </c>
      <c r="C168" s="1">
        <v>127184</v>
      </c>
    </row>
    <row r="169" spans="1:3" x14ac:dyDescent="0.15">
      <c r="A169" t="s">
        <v>168</v>
      </c>
    </row>
    <row r="170" spans="1:3" x14ac:dyDescent="0.15">
      <c r="A170" t="s">
        <v>169</v>
      </c>
      <c r="B170" s="1">
        <v>45464</v>
      </c>
      <c r="C170" s="1">
        <v>22852</v>
      </c>
    </row>
    <row r="171" spans="1:3" x14ac:dyDescent="0.15">
      <c r="A171" t="s">
        <v>170</v>
      </c>
    </row>
    <row r="172" spans="1:3" x14ac:dyDescent="0.15">
      <c r="A172" t="s">
        <v>171</v>
      </c>
    </row>
    <row r="173" spans="1:3" x14ac:dyDescent="0.15">
      <c r="A173" t="s">
        <v>172</v>
      </c>
    </row>
    <row r="174" spans="1:3" x14ac:dyDescent="0.15">
      <c r="A174" t="s">
        <v>173</v>
      </c>
    </row>
    <row r="175" spans="1:3" x14ac:dyDescent="0.15">
      <c r="A175" t="s">
        <v>174</v>
      </c>
    </row>
    <row r="176" spans="1:3" x14ac:dyDescent="0.15">
      <c r="A176" t="s">
        <v>175</v>
      </c>
      <c r="B176" s="1">
        <v>352828</v>
      </c>
      <c r="C176" s="1">
        <v>145277</v>
      </c>
    </row>
    <row r="177" spans="1:3" x14ac:dyDescent="0.15">
      <c r="A177" t="s">
        <v>176</v>
      </c>
      <c r="B177" s="1">
        <v>-23962</v>
      </c>
      <c r="C177" s="1">
        <v>15561</v>
      </c>
    </row>
    <row r="178" spans="1:3" x14ac:dyDescent="0.15">
      <c r="A178" t="s">
        <v>177</v>
      </c>
    </row>
    <row r="179" spans="1:3" x14ac:dyDescent="0.15">
      <c r="A179" t="s">
        <v>178</v>
      </c>
    </row>
    <row r="180" spans="1:3" x14ac:dyDescent="0.15">
      <c r="A180" t="s">
        <v>179</v>
      </c>
    </row>
    <row r="181" spans="1:3" x14ac:dyDescent="0.15">
      <c r="A181" t="s">
        <v>180</v>
      </c>
    </row>
    <row r="182" spans="1:3" x14ac:dyDescent="0.15">
      <c r="A182" t="s">
        <v>181</v>
      </c>
    </row>
    <row r="183" spans="1:3" x14ac:dyDescent="0.15">
      <c r="A183" t="s">
        <v>182</v>
      </c>
    </row>
    <row r="184" spans="1:3" x14ac:dyDescent="0.15">
      <c r="A184" t="s">
        <v>183</v>
      </c>
    </row>
    <row r="185" spans="1:3" x14ac:dyDescent="0.15">
      <c r="A185" t="s">
        <v>184</v>
      </c>
    </row>
    <row r="186" spans="1:3" x14ac:dyDescent="0.15">
      <c r="A186" t="s">
        <v>185</v>
      </c>
    </row>
    <row r="187" spans="1:3" x14ac:dyDescent="0.15">
      <c r="A187" t="s">
        <v>186</v>
      </c>
    </row>
    <row r="188" spans="1:3" x14ac:dyDescent="0.15">
      <c r="A188" t="s">
        <v>187</v>
      </c>
    </row>
    <row r="189" spans="1:3" x14ac:dyDescent="0.15">
      <c r="A189" t="s">
        <v>188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tabSelected="1" topLeftCell="A7" workbookViewId="0">
      <selection activeCell="F29" sqref="F29"/>
    </sheetView>
  </sheetViews>
  <sheetFormatPr defaultColWidth="9.28515625" defaultRowHeight="10.5" x14ac:dyDescent="0.15"/>
  <cols>
    <col min="1" max="1" width="8.140625" style="23" bestFit="1" customWidth="1"/>
    <col min="2" max="2" width="71" style="23" customWidth="1"/>
    <col min="3" max="4" width="9" style="23" bestFit="1" customWidth="1"/>
    <col min="5" max="16384" width="9.28515625" style="23"/>
  </cols>
  <sheetData>
    <row r="1" spans="1:4" x14ac:dyDescent="0.15">
      <c r="A1" s="24" t="s">
        <v>189</v>
      </c>
      <c r="B1" s="25" t="s">
        <v>190</v>
      </c>
      <c r="C1" s="26">
        <v>43100</v>
      </c>
      <c r="D1" s="26">
        <v>42735</v>
      </c>
    </row>
    <row r="2" spans="1:4" x14ac:dyDescent="0.15">
      <c r="A2" s="27" t="s">
        <v>191</v>
      </c>
      <c r="B2" s="28" t="s">
        <v>192</v>
      </c>
      <c r="C2" s="29">
        <v>1446990</v>
      </c>
      <c r="D2" s="29">
        <v>591891</v>
      </c>
    </row>
    <row r="3" spans="1:4" ht="21" x14ac:dyDescent="0.15">
      <c r="A3" s="30" t="s">
        <v>193</v>
      </c>
      <c r="B3" s="31" t="s">
        <v>194</v>
      </c>
      <c r="C3" s="32">
        <v>444493</v>
      </c>
      <c r="D3" s="32">
        <v>319131</v>
      </c>
    </row>
    <row r="4" spans="1:4" x14ac:dyDescent="0.15">
      <c r="A4" s="30" t="s">
        <v>195</v>
      </c>
      <c r="B4" s="31" t="s">
        <v>196</v>
      </c>
      <c r="C4" s="32">
        <v>355538</v>
      </c>
      <c r="D4" s="32">
        <v>314953</v>
      </c>
    </row>
    <row r="5" spans="1:4" ht="21" x14ac:dyDescent="0.15">
      <c r="A5" s="30" t="s">
        <v>197</v>
      </c>
      <c r="B5" s="31" t="s">
        <v>198</v>
      </c>
      <c r="C5" s="32">
        <v>0</v>
      </c>
      <c r="D5" s="32">
        <v>0</v>
      </c>
    </row>
    <row r="6" spans="1:4" x14ac:dyDescent="0.15">
      <c r="A6" s="30" t="s">
        <v>199</v>
      </c>
      <c r="B6" s="31" t="s">
        <v>200</v>
      </c>
      <c r="C6" s="32">
        <v>0</v>
      </c>
      <c r="D6" s="32">
        <v>0</v>
      </c>
    </row>
    <row r="7" spans="1:4" x14ac:dyDescent="0.15">
      <c r="A7" s="30" t="s">
        <v>201</v>
      </c>
      <c r="B7" s="31" t="s">
        <v>202</v>
      </c>
      <c r="C7" s="32">
        <v>95772</v>
      </c>
      <c r="D7" s="32">
        <v>-24548</v>
      </c>
    </row>
    <row r="8" spans="1:4" x14ac:dyDescent="0.15">
      <c r="A8" s="30" t="s">
        <v>203</v>
      </c>
      <c r="B8" s="31" t="s">
        <v>204</v>
      </c>
      <c r="C8" s="32">
        <v>0</v>
      </c>
      <c r="D8" s="32">
        <v>0</v>
      </c>
    </row>
    <row r="9" spans="1:4" x14ac:dyDescent="0.15">
      <c r="A9" s="30" t="s">
        <v>205</v>
      </c>
      <c r="B9" s="31" t="s">
        <v>206</v>
      </c>
      <c r="C9" s="32">
        <v>-16899</v>
      </c>
      <c r="D9" s="32">
        <v>147686</v>
      </c>
    </row>
    <row r="10" spans="1:4" x14ac:dyDescent="0.15">
      <c r="A10" s="30" t="s">
        <v>207</v>
      </c>
      <c r="B10" s="31" t="s">
        <v>208</v>
      </c>
      <c r="C10" s="32">
        <v>0</v>
      </c>
      <c r="D10" s="32">
        <v>0</v>
      </c>
    </row>
    <row r="11" spans="1:4" x14ac:dyDescent="0.15">
      <c r="A11" s="30" t="s">
        <v>209</v>
      </c>
      <c r="B11" s="31" t="s">
        <v>210</v>
      </c>
      <c r="C11" s="32">
        <v>10099</v>
      </c>
      <c r="D11" s="32">
        <v>9197</v>
      </c>
    </row>
    <row r="12" spans="1:4" x14ac:dyDescent="0.15">
      <c r="A12" s="30" t="s">
        <v>211</v>
      </c>
      <c r="B12" s="31" t="s">
        <v>212</v>
      </c>
      <c r="C12" s="32">
        <v>-17</v>
      </c>
      <c r="D12" s="32">
        <v>-73</v>
      </c>
    </row>
    <row r="13" spans="1:4" ht="21" x14ac:dyDescent="0.15">
      <c r="A13" s="30" t="s">
        <v>213</v>
      </c>
      <c r="B13" s="31" t="s">
        <v>214</v>
      </c>
      <c r="C13" s="32">
        <v>0</v>
      </c>
      <c r="D13" s="32">
        <v>0</v>
      </c>
    </row>
    <row r="14" spans="1:4" ht="21" x14ac:dyDescent="0.15">
      <c r="A14" s="30" t="s">
        <v>215</v>
      </c>
      <c r="B14" s="31" t="s">
        <v>216</v>
      </c>
      <c r="C14" s="32">
        <v>0</v>
      </c>
      <c r="D14" s="32">
        <v>0</v>
      </c>
    </row>
    <row r="15" spans="1:4" ht="21" x14ac:dyDescent="0.15">
      <c r="A15" s="30" t="s">
        <v>217</v>
      </c>
      <c r="B15" s="31" t="s">
        <v>218</v>
      </c>
      <c r="C15" s="32">
        <v>0</v>
      </c>
      <c r="D15" s="32">
        <v>0</v>
      </c>
    </row>
    <row r="16" spans="1:4" ht="31.5" x14ac:dyDescent="0.15">
      <c r="A16" s="30" t="s">
        <v>219</v>
      </c>
      <c r="B16" s="31" t="s">
        <v>220</v>
      </c>
      <c r="C16" s="32">
        <v>0</v>
      </c>
      <c r="D16" s="32">
        <v>-128084</v>
      </c>
    </row>
    <row r="17" spans="1:4" ht="42" x14ac:dyDescent="0.15">
      <c r="A17" s="30" t="s">
        <v>221</v>
      </c>
      <c r="B17" s="31" t="s">
        <v>222</v>
      </c>
      <c r="C17" s="32">
        <v>-538237</v>
      </c>
      <c r="D17" s="32">
        <v>-284241.38999999966</v>
      </c>
    </row>
    <row r="18" spans="1:4" x14ac:dyDescent="0.15">
      <c r="A18" s="30" t="s">
        <v>223</v>
      </c>
      <c r="B18" s="31" t="s">
        <v>224</v>
      </c>
      <c r="C18" s="32">
        <v>-4380969</v>
      </c>
      <c r="D18" s="32">
        <v>1106493.6100000003</v>
      </c>
    </row>
    <row r="19" spans="1:4" x14ac:dyDescent="0.15">
      <c r="A19" s="30" t="s">
        <v>225</v>
      </c>
      <c r="B19" s="31" t="s">
        <v>226</v>
      </c>
      <c r="C19" s="32">
        <v>4172589</v>
      </c>
      <c r="D19" s="32">
        <v>-1340335</v>
      </c>
    </row>
    <row r="20" spans="1:4" x14ac:dyDescent="0.15">
      <c r="A20" s="30" t="s">
        <v>227</v>
      </c>
      <c r="B20" s="31" t="s">
        <v>228</v>
      </c>
      <c r="C20" s="32">
        <v>-329857</v>
      </c>
      <c r="D20" s="32">
        <v>-50400</v>
      </c>
    </row>
    <row r="21" spans="1:4" ht="21" x14ac:dyDescent="0.15">
      <c r="A21" s="30" t="s">
        <v>229</v>
      </c>
      <c r="B21" s="31" t="s">
        <v>230</v>
      </c>
      <c r="C21" s="32">
        <v>0</v>
      </c>
      <c r="D21" s="32">
        <v>0</v>
      </c>
    </row>
    <row r="22" spans="1:4" ht="21" x14ac:dyDescent="0.15">
      <c r="A22" s="30"/>
      <c r="B22" s="31" t="s">
        <v>231</v>
      </c>
      <c r="C22" s="32">
        <f>SUM(C2,C3,C17)</f>
        <v>1353246</v>
      </c>
      <c r="D22" s="32">
        <f>SUM(D2,D3,D17)</f>
        <v>626780.61000000034</v>
      </c>
    </row>
    <row r="23" spans="1:4" x14ac:dyDescent="0.15">
      <c r="A23" s="30" t="s">
        <v>232</v>
      </c>
      <c r="B23" s="31" t="s">
        <v>233</v>
      </c>
      <c r="C23" s="32">
        <v>17</v>
      </c>
      <c r="D23" s="32">
        <v>73</v>
      </c>
    </row>
    <row r="24" spans="1:4" x14ac:dyDescent="0.15">
      <c r="A24" s="30" t="s">
        <v>234</v>
      </c>
      <c r="B24" s="31" t="s">
        <v>235</v>
      </c>
      <c r="C24" s="32">
        <v>-10099</v>
      </c>
      <c r="D24" s="32">
        <v>-9197</v>
      </c>
    </row>
    <row r="25" spans="1:4" ht="21" x14ac:dyDescent="0.15">
      <c r="A25" s="30" t="s">
        <v>236</v>
      </c>
      <c r="B25" s="31" t="s">
        <v>237</v>
      </c>
      <c r="C25" s="32">
        <v>0</v>
      </c>
      <c r="D25" s="32">
        <v>0</v>
      </c>
    </row>
    <row r="26" spans="1:4" ht="21" x14ac:dyDescent="0.15">
      <c r="A26" s="30" t="s">
        <v>238</v>
      </c>
      <c r="B26" s="31" t="s">
        <v>239</v>
      </c>
      <c r="C26" s="32">
        <v>-211630</v>
      </c>
      <c r="D26" s="32">
        <v>-200000</v>
      </c>
    </row>
    <row r="27" spans="1:4" x14ac:dyDescent="0.15">
      <c r="A27" s="30"/>
      <c r="B27" s="31" t="s">
        <v>240</v>
      </c>
      <c r="C27" s="32">
        <f>SUM(C2,C3,C17,C23,C24,C25,C26)</f>
        <v>1131534</v>
      </c>
      <c r="D27" s="32">
        <f>SUM(D2,D3,D17,D23,D24,D25,D26)</f>
        <v>417656.61000000034</v>
      </c>
    </row>
    <row r="28" spans="1:4" ht="21" x14ac:dyDescent="0.15">
      <c r="A28" s="30" t="s">
        <v>241</v>
      </c>
      <c r="B28" s="31" t="s">
        <v>242</v>
      </c>
      <c r="C28" s="32">
        <v>-376790</v>
      </c>
      <c r="D28" s="32">
        <v>-239257.61</v>
      </c>
    </row>
    <row r="29" spans="1:4" x14ac:dyDescent="0.15">
      <c r="A29" s="30" t="s">
        <v>243</v>
      </c>
      <c r="B29" s="31" t="s">
        <v>244</v>
      </c>
      <c r="C29" s="32">
        <v>0</v>
      </c>
      <c r="D29" s="32">
        <v>0</v>
      </c>
    </row>
    <row r="30" spans="1:4" x14ac:dyDescent="0.15">
      <c r="A30" s="30" t="s">
        <v>245</v>
      </c>
      <c r="B30" s="31" t="s">
        <v>246</v>
      </c>
      <c r="C30" s="32">
        <v>0</v>
      </c>
      <c r="D30" s="32">
        <v>0</v>
      </c>
    </row>
    <row r="31" spans="1:4" x14ac:dyDescent="0.15">
      <c r="A31" s="27" t="s">
        <v>247</v>
      </c>
      <c r="B31" s="28" t="s">
        <v>248</v>
      </c>
      <c r="C31" s="29">
        <v>754744</v>
      </c>
      <c r="D31" s="29">
        <v>178399.00000000035</v>
      </c>
    </row>
    <row r="32" spans="1:4" x14ac:dyDescent="0.15">
      <c r="A32" s="30" t="s">
        <v>249</v>
      </c>
      <c r="B32" s="31" t="s">
        <v>250</v>
      </c>
      <c r="C32" s="32">
        <v>-28318</v>
      </c>
      <c r="D32" s="32">
        <v>0</v>
      </c>
    </row>
    <row r="33" spans="1:4" x14ac:dyDescent="0.15">
      <c r="A33" s="30" t="s">
        <v>251</v>
      </c>
      <c r="B33" s="31" t="s">
        <v>252</v>
      </c>
      <c r="C33" s="32">
        <v>-464618</v>
      </c>
      <c r="D33" s="32">
        <v>-580088</v>
      </c>
    </row>
    <row r="34" spans="1:4" ht="31.5" x14ac:dyDescent="0.15">
      <c r="A34" s="30" t="s">
        <v>253</v>
      </c>
      <c r="B34" s="31" t="s">
        <v>254</v>
      </c>
      <c r="C34" s="32">
        <v>0</v>
      </c>
      <c r="D34" s="32">
        <v>0</v>
      </c>
    </row>
    <row r="35" spans="1:4" x14ac:dyDescent="0.15">
      <c r="A35" s="30" t="s">
        <v>255</v>
      </c>
      <c r="B35" s="31" t="s">
        <v>256</v>
      </c>
      <c r="C35" s="32">
        <v>0</v>
      </c>
      <c r="D35" s="32">
        <v>0</v>
      </c>
    </row>
    <row r="36" spans="1:4" x14ac:dyDescent="0.15">
      <c r="A36" s="30" t="s">
        <v>257</v>
      </c>
      <c r="B36" s="31" t="s">
        <v>258</v>
      </c>
      <c r="C36" s="32">
        <v>41123</v>
      </c>
      <c r="D36" s="32">
        <v>125994</v>
      </c>
    </row>
    <row r="37" spans="1:4" ht="31.5" x14ac:dyDescent="0.15">
      <c r="A37" s="30" t="s">
        <v>259</v>
      </c>
      <c r="B37" s="31" t="s">
        <v>260</v>
      </c>
      <c r="C37" s="32">
        <v>0</v>
      </c>
      <c r="D37" s="32">
        <v>0</v>
      </c>
    </row>
    <row r="38" spans="1:4" ht="21" x14ac:dyDescent="0.15">
      <c r="A38" s="30" t="s">
        <v>261</v>
      </c>
      <c r="B38" s="31" t="s">
        <v>262</v>
      </c>
      <c r="C38" s="32">
        <v>0</v>
      </c>
      <c r="D38" s="32">
        <v>0</v>
      </c>
    </row>
    <row r="39" spans="1:4" ht="21" x14ac:dyDescent="0.15">
      <c r="A39" s="30" t="s">
        <v>263</v>
      </c>
      <c r="B39" s="31" t="s">
        <v>264</v>
      </c>
      <c r="C39" s="32">
        <v>0</v>
      </c>
      <c r="D39" s="32">
        <v>0</v>
      </c>
    </row>
    <row r="40" spans="1:4" ht="21" x14ac:dyDescent="0.15">
      <c r="A40" s="30" t="s">
        <v>265</v>
      </c>
      <c r="B40" s="31" t="s">
        <v>266</v>
      </c>
      <c r="C40" s="32">
        <v>0</v>
      </c>
      <c r="D40" s="32">
        <v>0</v>
      </c>
    </row>
    <row r="41" spans="1:4" ht="21" x14ac:dyDescent="0.15">
      <c r="A41" s="30" t="s">
        <v>267</v>
      </c>
      <c r="B41" s="31" t="s">
        <v>268</v>
      </c>
      <c r="C41" s="32">
        <v>0</v>
      </c>
      <c r="D41" s="32">
        <v>0</v>
      </c>
    </row>
    <row r="42" spans="1:4" x14ac:dyDescent="0.15">
      <c r="A42" s="30" t="s">
        <v>269</v>
      </c>
      <c r="B42" s="31" t="s">
        <v>270</v>
      </c>
      <c r="C42" s="32">
        <v>0</v>
      </c>
      <c r="D42" s="32">
        <v>0</v>
      </c>
    </row>
    <row r="43" spans="1:4" ht="21" x14ac:dyDescent="0.15">
      <c r="A43" s="30" t="s">
        <v>271</v>
      </c>
      <c r="B43" s="31" t="s">
        <v>272</v>
      </c>
      <c r="C43" s="32">
        <v>0</v>
      </c>
      <c r="D43" s="32">
        <v>0</v>
      </c>
    </row>
    <row r="44" spans="1:4" ht="21" x14ac:dyDescent="0.15">
      <c r="A44" s="30" t="s">
        <v>273</v>
      </c>
      <c r="B44" s="31" t="s">
        <v>274</v>
      </c>
      <c r="C44" s="32">
        <v>0</v>
      </c>
      <c r="D44" s="32">
        <v>0</v>
      </c>
    </row>
    <row r="45" spans="1:4" ht="21" x14ac:dyDescent="0.15">
      <c r="A45" s="30" t="s">
        <v>275</v>
      </c>
      <c r="B45" s="31" t="s">
        <v>276</v>
      </c>
      <c r="C45" s="32">
        <v>0</v>
      </c>
      <c r="D45" s="32">
        <v>0</v>
      </c>
    </row>
    <row r="46" spans="1:4" x14ac:dyDescent="0.15">
      <c r="A46" s="30" t="s">
        <v>277</v>
      </c>
      <c r="B46" s="31" t="s">
        <v>278</v>
      </c>
      <c r="C46" s="32">
        <v>0</v>
      </c>
      <c r="D46" s="32">
        <v>0</v>
      </c>
    </row>
    <row r="47" spans="1:4" x14ac:dyDescent="0.15">
      <c r="A47" s="30" t="s">
        <v>279</v>
      </c>
      <c r="B47" s="31" t="s">
        <v>280</v>
      </c>
      <c r="C47" s="32">
        <v>0</v>
      </c>
      <c r="D47" s="32">
        <v>0</v>
      </c>
    </row>
    <row r="48" spans="1:4" x14ac:dyDescent="0.15">
      <c r="A48" s="30" t="s">
        <v>281</v>
      </c>
      <c r="B48" s="31" t="s">
        <v>282</v>
      </c>
      <c r="C48" s="32">
        <v>0</v>
      </c>
      <c r="D48" s="32">
        <v>0</v>
      </c>
    </row>
    <row r="49" spans="1:4" x14ac:dyDescent="0.15">
      <c r="A49" s="30" t="s">
        <v>283</v>
      </c>
      <c r="B49" s="31" t="s">
        <v>284</v>
      </c>
      <c r="C49" s="32">
        <v>0</v>
      </c>
      <c r="D49" s="32">
        <v>0</v>
      </c>
    </row>
    <row r="50" spans="1:4" x14ac:dyDescent="0.15">
      <c r="A50" s="30" t="s">
        <v>285</v>
      </c>
      <c r="B50" s="31" t="s">
        <v>286</v>
      </c>
      <c r="C50" s="32">
        <v>0</v>
      </c>
      <c r="D50" s="32">
        <v>0</v>
      </c>
    </row>
    <row r="51" spans="1:4" x14ac:dyDescent="0.15">
      <c r="A51" s="27" t="s">
        <v>287</v>
      </c>
      <c r="B51" s="28" t="s">
        <v>288</v>
      </c>
      <c r="C51" s="29">
        <v>-451813</v>
      </c>
      <c r="D51" s="29">
        <v>-454094</v>
      </c>
    </row>
    <row r="52" spans="1:4" x14ac:dyDescent="0.15">
      <c r="A52" s="30" t="s">
        <v>289</v>
      </c>
      <c r="B52" s="31" t="s">
        <v>290</v>
      </c>
      <c r="C52" s="32">
        <v>-20000</v>
      </c>
      <c r="D52" s="32">
        <v>-20000</v>
      </c>
    </row>
    <row r="53" spans="1:4" x14ac:dyDescent="0.15">
      <c r="A53" s="30" t="s">
        <v>291</v>
      </c>
      <c r="B53" s="31" t="s">
        <v>292</v>
      </c>
      <c r="C53" s="32">
        <v>0</v>
      </c>
      <c r="D53" s="32">
        <v>0</v>
      </c>
    </row>
    <row r="54" spans="1:4" ht="21" x14ac:dyDescent="0.15">
      <c r="A54" s="30" t="s">
        <v>293</v>
      </c>
      <c r="B54" s="31" t="s">
        <v>294</v>
      </c>
      <c r="C54" s="32">
        <v>0</v>
      </c>
      <c r="D54" s="32">
        <v>0</v>
      </c>
    </row>
    <row r="55" spans="1:4" x14ac:dyDescent="0.15">
      <c r="A55" s="30" t="s">
        <v>295</v>
      </c>
      <c r="B55" s="31" t="s">
        <v>296</v>
      </c>
      <c r="C55" s="32">
        <v>0</v>
      </c>
      <c r="D55" s="32">
        <v>0</v>
      </c>
    </row>
    <row r="56" spans="1:4" x14ac:dyDescent="0.15">
      <c r="A56" s="30" t="s">
        <v>297</v>
      </c>
      <c r="B56" s="31" t="s">
        <v>298</v>
      </c>
      <c r="C56" s="32">
        <v>0</v>
      </c>
      <c r="D56" s="32">
        <v>0</v>
      </c>
    </row>
    <row r="57" spans="1:4" ht="12.75" customHeight="1" x14ac:dyDescent="0.15">
      <c r="A57" s="30" t="s">
        <v>299</v>
      </c>
      <c r="B57" s="31" t="s">
        <v>300</v>
      </c>
      <c r="C57" s="32">
        <v>0</v>
      </c>
      <c r="D57" s="32">
        <v>0</v>
      </c>
    </row>
    <row r="58" spans="1:4" x14ac:dyDescent="0.15">
      <c r="A58" s="30" t="s">
        <v>301</v>
      </c>
      <c r="B58" s="31" t="s">
        <v>302</v>
      </c>
      <c r="C58" s="32">
        <v>0</v>
      </c>
      <c r="D58" s="32">
        <v>0</v>
      </c>
    </row>
    <row r="59" spans="1:4" ht="21" x14ac:dyDescent="0.15">
      <c r="A59" s="30" t="s">
        <v>303</v>
      </c>
      <c r="B59" s="31" t="s">
        <v>304</v>
      </c>
      <c r="C59" s="32">
        <v>0</v>
      </c>
      <c r="D59" s="32">
        <v>0</v>
      </c>
    </row>
    <row r="60" spans="1:4" x14ac:dyDescent="0.15">
      <c r="A60" s="30" t="s">
        <v>305</v>
      </c>
      <c r="B60" s="31" t="s">
        <v>306</v>
      </c>
      <c r="C60" s="32">
        <v>-20000</v>
      </c>
      <c r="D60" s="32">
        <v>-20000</v>
      </c>
    </row>
    <row r="61" spans="1:4" ht="21" x14ac:dyDescent="0.15">
      <c r="A61" s="30" t="s">
        <v>307</v>
      </c>
      <c r="B61" s="31" t="s">
        <v>308</v>
      </c>
      <c r="C61" s="32">
        <v>0</v>
      </c>
      <c r="D61" s="32">
        <v>0</v>
      </c>
    </row>
    <row r="62" spans="1:4" x14ac:dyDescent="0.15">
      <c r="A62" s="30" t="s">
        <v>309</v>
      </c>
      <c r="B62" s="31" t="s">
        <v>310</v>
      </c>
      <c r="C62" s="32">
        <v>0</v>
      </c>
      <c r="D62" s="32">
        <v>0</v>
      </c>
    </row>
    <row r="63" spans="1:4" x14ac:dyDescent="0.15">
      <c r="A63" s="30" t="s">
        <v>311</v>
      </c>
      <c r="B63" s="31" t="s">
        <v>312</v>
      </c>
      <c r="C63" s="32">
        <v>0</v>
      </c>
      <c r="D63" s="32">
        <v>0</v>
      </c>
    </row>
    <row r="64" spans="1:4" ht="21" x14ac:dyDescent="0.15">
      <c r="A64" s="30" t="s">
        <v>313</v>
      </c>
      <c r="B64" s="31" t="s">
        <v>314</v>
      </c>
      <c r="C64" s="32">
        <v>0</v>
      </c>
      <c r="D64" s="32">
        <v>0</v>
      </c>
    </row>
    <row r="65" spans="1:4" ht="21" x14ac:dyDescent="0.15">
      <c r="A65" s="30" t="s">
        <v>315</v>
      </c>
      <c r="B65" s="31" t="s">
        <v>316</v>
      </c>
      <c r="C65" s="32">
        <v>0</v>
      </c>
      <c r="D65" s="32">
        <v>0</v>
      </c>
    </row>
    <row r="66" spans="1:4" x14ac:dyDescent="0.15">
      <c r="A66" s="30" t="s">
        <v>317</v>
      </c>
      <c r="B66" s="31" t="s">
        <v>318</v>
      </c>
      <c r="C66" s="32">
        <v>0</v>
      </c>
      <c r="D66" s="32">
        <v>0</v>
      </c>
    </row>
    <row r="67" spans="1:4" x14ac:dyDescent="0.15">
      <c r="A67" s="30" t="s">
        <v>319</v>
      </c>
      <c r="B67" s="31" t="s">
        <v>320</v>
      </c>
      <c r="C67" s="32">
        <v>0</v>
      </c>
      <c r="D67" s="32">
        <v>0</v>
      </c>
    </row>
    <row r="68" spans="1:4" ht="21" x14ac:dyDescent="0.15">
      <c r="A68" s="30" t="s">
        <v>321</v>
      </c>
      <c r="B68" s="31" t="s">
        <v>322</v>
      </c>
      <c r="C68" s="32">
        <v>0</v>
      </c>
      <c r="D68" s="32">
        <v>0</v>
      </c>
    </row>
    <row r="69" spans="1:4" ht="31.5" x14ac:dyDescent="0.15">
      <c r="A69" s="30" t="s">
        <v>323</v>
      </c>
      <c r="B69" s="31" t="s">
        <v>324</v>
      </c>
      <c r="C69" s="32">
        <v>0</v>
      </c>
      <c r="D69" s="32">
        <v>0</v>
      </c>
    </row>
    <row r="70" spans="1:4" ht="31.5" x14ac:dyDescent="0.15">
      <c r="A70" s="30" t="s">
        <v>325</v>
      </c>
      <c r="B70" s="31" t="s">
        <v>326</v>
      </c>
      <c r="C70" s="32">
        <v>0</v>
      </c>
      <c r="D70" s="32">
        <v>0</v>
      </c>
    </row>
    <row r="71" spans="1:4" x14ac:dyDescent="0.15">
      <c r="A71" s="30" t="s">
        <v>327</v>
      </c>
      <c r="B71" s="31" t="s">
        <v>328</v>
      </c>
      <c r="C71" s="32">
        <v>0</v>
      </c>
      <c r="D71" s="32">
        <v>0</v>
      </c>
    </row>
    <row r="72" spans="1:4" ht="21" x14ac:dyDescent="0.15">
      <c r="A72" s="30" t="s">
        <v>329</v>
      </c>
      <c r="B72" s="31" t="s">
        <v>330</v>
      </c>
      <c r="C72" s="32">
        <v>0</v>
      </c>
      <c r="D72" s="32">
        <v>0</v>
      </c>
    </row>
    <row r="73" spans="1:4" ht="21" x14ac:dyDescent="0.15">
      <c r="A73" s="30" t="s">
        <v>331</v>
      </c>
      <c r="B73" s="31" t="s">
        <v>332</v>
      </c>
      <c r="C73" s="32">
        <v>0</v>
      </c>
      <c r="D73" s="32">
        <v>0</v>
      </c>
    </row>
    <row r="74" spans="1:4" ht="21" x14ac:dyDescent="0.15">
      <c r="A74" s="30" t="s">
        <v>333</v>
      </c>
      <c r="B74" s="31" t="s">
        <v>334</v>
      </c>
      <c r="C74" s="32">
        <v>0</v>
      </c>
      <c r="D74" s="32">
        <v>0</v>
      </c>
    </row>
    <row r="75" spans="1:4" x14ac:dyDescent="0.15">
      <c r="A75" s="30" t="s">
        <v>335</v>
      </c>
      <c r="B75" s="31" t="s">
        <v>336</v>
      </c>
      <c r="C75" s="32">
        <v>0</v>
      </c>
      <c r="D75" s="32">
        <v>0</v>
      </c>
    </row>
    <row r="76" spans="1:4" x14ac:dyDescent="0.15">
      <c r="A76" s="30" t="s">
        <v>337</v>
      </c>
      <c r="B76" s="31" t="s">
        <v>338</v>
      </c>
      <c r="C76" s="32">
        <v>0</v>
      </c>
      <c r="D76" s="32">
        <v>0</v>
      </c>
    </row>
    <row r="77" spans="1:4" x14ac:dyDescent="0.15">
      <c r="A77" s="30" t="s">
        <v>339</v>
      </c>
      <c r="B77" s="31" t="s">
        <v>340</v>
      </c>
      <c r="C77" s="32">
        <v>0</v>
      </c>
      <c r="D77" s="32">
        <v>0</v>
      </c>
    </row>
    <row r="78" spans="1:4" x14ac:dyDescent="0.15">
      <c r="A78" s="27" t="s">
        <v>341</v>
      </c>
      <c r="B78" s="28" t="s">
        <v>342</v>
      </c>
      <c r="C78" s="29">
        <v>-20000</v>
      </c>
      <c r="D78" s="29">
        <v>-20000</v>
      </c>
    </row>
    <row r="79" spans="1:4" x14ac:dyDescent="0.15">
      <c r="A79" s="27" t="s">
        <v>343</v>
      </c>
      <c r="B79" s="28" t="s">
        <v>344</v>
      </c>
      <c r="C79" s="29">
        <v>282931</v>
      </c>
      <c r="D79" s="29">
        <v>-295694.99999999965</v>
      </c>
    </row>
    <row r="80" spans="1:4" x14ac:dyDescent="0.15">
      <c r="A80" s="33" t="s">
        <v>345</v>
      </c>
      <c r="B80" s="34" t="s">
        <v>346</v>
      </c>
      <c r="C80" s="35">
        <v>412478</v>
      </c>
      <c r="D80" s="35">
        <v>708173</v>
      </c>
    </row>
    <row r="81" spans="1:4" ht="21.75" customHeight="1" x14ac:dyDescent="0.15">
      <c r="A81" s="33" t="s">
        <v>347</v>
      </c>
      <c r="B81" s="34" t="s">
        <v>348</v>
      </c>
      <c r="C81" s="35">
        <v>695409</v>
      </c>
      <c r="D81" s="35">
        <v>412478</v>
      </c>
    </row>
    <row r="82" spans="1:4" ht="21" x14ac:dyDescent="0.15">
      <c r="A82" s="33" t="s">
        <v>349</v>
      </c>
      <c r="B82" s="34" t="s">
        <v>350</v>
      </c>
      <c r="C82" s="35"/>
      <c r="D82" s="35"/>
    </row>
    <row r="83" spans="1:4" ht="21" x14ac:dyDescent="0.15">
      <c r="A83" s="33" t="s">
        <v>351</v>
      </c>
      <c r="B83" s="34" t="s">
        <v>352</v>
      </c>
      <c r="C83" s="35">
        <v>695409</v>
      </c>
      <c r="D83" s="35">
        <v>412478.00000000035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Cash Flow</vt:lpstr>
      <vt:lpstr>Data DATEV</vt:lpstr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plehocky</dc:creator>
  <cp:lastModifiedBy>Salvova, Jana</cp:lastModifiedBy>
  <dcterms:created xsi:type="dcterms:W3CDTF">2013-04-09T13:05:36Z</dcterms:created>
  <dcterms:modified xsi:type="dcterms:W3CDTF">2018-03-28T14:43:26Z</dcterms:modified>
</cp:coreProperties>
</file>